
<file path=[Content_Types].xml><?xml version="1.0" encoding="utf-8"?>
<Types xmlns="http://schemas.openxmlformats.org/package/2006/content-types">
  <Override PartName="/xl/worksheets/sheet24.xml" ContentType="application/vnd.openxmlformats-officedocument.spreadsheetml.worksheet+xml"/>
  <Override PartName="/xl/chartsheets/sheet17.xml" ContentType="application/vnd.openxmlformats-officedocument.spreadsheetml.chartsheet+xml"/>
  <Override PartName="/xl/worksheets/sheet13.xml" ContentType="application/vnd.openxmlformats-officedocument.spreadsheetml.worksheet+xml"/>
  <Override PartName="/xl/styles.xml" ContentType="application/vnd.openxmlformats-officedocument.spreadsheetml.styles+xml"/>
  <Override PartName="/xl/drawings/drawing6.xml" ContentType="application/vnd.openxmlformats-officedocument.drawingml.chartshapes+xml"/>
  <Override PartName="/xl/charts/chart4.xml" ContentType="application/vnd.openxmlformats-officedocument.drawingml.chart+xml"/>
  <Override PartName="/xl/drawings/drawing39.xml" ContentType="application/vnd.openxmlformats-officedocument.drawing+xml"/>
  <Override PartName="/xl/worksheets/sheet7.xml" ContentType="application/vnd.openxmlformats-officedocument.spreadsheetml.worksheet+xml"/>
  <Override PartName="/xl/worksheets/sheet20.xml" ContentType="application/vnd.openxmlformats-officedocument.spreadsheetml.worksheet+xml"/>
  <Override PartName="/xl/chartsheets/sheet13.xml" ContentType="application/vnd.openxmlformats-officedocument.spreadsheetml.chartsheet+xml"/>
  <Override PartName="/xl/drawings/drawing17.xml" ContentType="application/vnd.openxmlformats-officedocument.drawing+xml"/>
  <Override PartName="/xl/drawings/drawing28.xml" ContentType="application/vnd.openxmlformats-officedocument.drawingml.chartshapes+xml"/>
  <Default Extension="xml" ContentType="application/xml"/>
  <Override PartName="/xl/chartsheets/sheet20.xml" ContentType="application/vnd.openxmlformats-officedocument.spreadsheetml.chartsheet+xml"/>
  <Override PartName="/xl/drawings/drawing2.xml" ContentType="application/vnd.openxmlformats-officedocument.drawingml.chartshapes+xml"/>
  <Override PartName="/xl/drawings/drawing35.xml" ContentType="application/vnd.openxmlformats-officedocument.drawing+xml"/>
  <Override PartName="/xl/worksheets/sheet3.xml" ContentType="application/vnd.openxmlformats-officedocument.spreadsheetml.worksheet+xml"/>
  <Override PartName="/xl/chartsheets/sheet6.xml" ContentType="application/vnd.openxmlformats-officedocument.spreadsheetml.chartsheet+xml"/>
  <Override PartName="/xl/chartsheets/sheet8.xml" ContentType="application/vnd.openxmlformats-officedocument.spreadsheetml.chartsheet+xml"/>
  <Override PartName="/xl/drawings/drawing13.xml" ContentType="application/vnd.openxmlformats-officedocument.drawing+xml"/>
  <Override PartName="/xl/drawings/drawing22.xml" ContentType="application/vnd.openxmlformats-officedocument.drawingml.chartshapes+xml"/>
  <Override PartName="/xl/drawings/drawing24.xml" ContentType="application/vnd.openxmlformats-officedocument.drawingml.chartshapes+xml"/>
  <Override PartName="/xl/drawings/drawing33.xml" ContentType="application/vnd.openxmlformats-officedocument.drawing+xml"/>
  <Override PartName="/xl/charts/chart18.xml" ContentType="application/vnd.openxmlformats-officedocument.drawingml.chart+xml"/>
  <Override PartName="/xl/worksheets/sheet1.xml" ContentType="application/vnd.openxmlformats-officedocument.spreadsheetml.worksheet+xml"/>
  <Override PartName="/xl/chartsheets/sheet4.xml" ContentType="application/vnd.openxmlformats-officedocument.spreadsheetml.chartsheet+xml"/>
  <Override PartName="/xl/drawings/drawing11.xml" ContentType="application/vnd.openxmlformats-officedocument.drawing+xml"/>
  <Override PartName="/xl/drawings/drawing2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40.xml" ContentType="application/vnd.openxmlformats-officedocument.drawingml.chartshapes+xml"/>
  <Override PartName="/xl/chartsheets/sheet2.xml" ContentType="application/vnd.openxmlformats-officedocument.spreadsheetml.chartsheet+xml"/>
  <Override PartName="/xl/sharedStrings.xml" ContentType="application/vnd.openxmlformats-officedocument.spreadsheetml.sharedStrings+xml"/>
  <Override PartName="/xl/charts/chart14.xml" ContentType="application/vnd.openxmlformats-officedocument.drawingml.chart+xml"/>
  <Override PartName="/xl/worksheets/sheet18.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worksheets/sheet16.xml" ContentType="application/vnd.openxmlformats-officedocument.spreadsheetml.worksheet+xml"/>
  <Override PartName="/xl/worksheets/sheet25.xml" ContentType="application/vnd.openxmlformats-officedocument.spreadsheetml.worksheet+xml"/>
  <Override PartName="/xl/chartsheets/sheet18.xml" ContentType="application/vnd.openxmlformats-officedocument.spreadsheetml.chart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Override PartName="/xl/charts/chart10.xml" ContentType="application/vnd.openxmlformats-officedocument.drawingml.chart+xml"/>
  <Override PartName="/xl/worksheets/sheet14.xml" ContentType="application/vnd.openxmlformats-officedocument.spreadsheetml.worksheet+xml"/>
  <Override PartName="/xl/worksheets/sheet23.xml" ContentType="application/vnd.openxmlformats-officedocument.spreadsheetml.worksheet+xml"/>
  <Override PartName="/xl/chartsheets/sheet16.xml" ContentType="application/vnd.openxmlformats-officedocument.spreadsheetml.chartsheet+xml"/>
  <Override PartName="/xl/drawings/drawing7.xml" ContentType="application/vnd.openxmlformats-officedocument.drawing+xml"/>
  <Override PartName="/xl/charts/chart5.xml" ContentType="application/vnd.openxmlformats-officedocument.drawingml.chart+xml"/>
  <Override PartName="/xl/drawings/drawing29.xml" ContentType="application/vnd.openxmlformats-officedocument.drawing+xml"/>
  <Override PartName="/xl/drawings/drawing38.xml" ContentType="application/vnd.openxmlformats-officedocument.drawingml.chartshape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chartsheets/sheet14.xml" ContentType="application/vnd.openxmlformats-officedocument.spreadsheetml.chartsheet+xml"/>
  <Override PartName="/xl/drawings/drawing5.xml" ContentType="application/vnd.openxmlformats-officedocument.drawing+xml"/>
  <Override PartName="/xl/charts/chart3.xml" ContentType="application/vnd.openxmlformats-officedocument.drawingml.chart+xml"/>
  <Override PartName="/xl/drawings/drawing18.xml" ContentType="application/vnd.openxmlformats-officedocument.drawingml.chartshapes+xml"/>
  <Override PartName="/xl/drawings/drawing27.xml" ContentType="application/vnd.openxmlformats-officedocument.drawing+xml"/>
  <Override PartName="/xl/drawings/drawing36.xml" ContentType="application/vnd.openxmlformats-officedocument.drawingml.chartshape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heets/sheet9.xml" ContentType="application/vnd.openxmlformats-officedocument.spreadsheetml.chartsheet+xml"/>
  <Override PartName="/xl/chartsheets/sheet12.xml" ContentType="application/vnd.openxmlformats-officedocument.spreadsheetml.chartsheet+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ml.chartshapes+xml"/>
  <Override PartName="/xl/drawings/drawing25.xml" ContentType="application/vnd.openxmlformats-officedocument.drawing+xml"/>
  <Override PartName="/xl/drawings/drawing34.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chartsheets/sheet7.xml" ContentType="application/vnd.openxmlformats-officedocument.spreadsheetml.chartsheet+xml"/>
  <Override PartName="/xl/chartsheets/sheet10.xml" ContentType="application/vnd.openxmlformats-officedocument.spreadsheetml.chartsheet+xml"/>
  <Override PartName="/xl/drawings/drawing1.xml" ContentType="application/vnd.openxmlformats-officedocument.drawing+xml"/>
  <Override PartName="/xl/drawings/drawing14.xml" ContentType="application/vnd.openxmlformats-officedocument.drawingml.chartshapes+xml"/>
  <Override PartName="/xl/drawings/drawing23.xml" ContentType="application/vnd.openxmlformats-officedocument.drawing+xml"/>
  <Override PartName="/xl/drawings/drawing32.xml" ContentType="application/vnd.openxmlformats-officedocument.drawingml.chartshapes+xml"/>
  <Override PartName="/xl/charts/chart19.xml" ContentType="application/vnd.openxmlformats-officedocument.drawingml.chart+xml"/>
  <Override PartName="/xl/chartsheets/sheet5.xml" ContentType="application/vnd.openxmlformats-officedocument.spreadsheetml.chartsheet+xml"/>
  <Default Extension="vml" ContentType="application/vnd.openxmlformats-officedocument.vmlDrawing"/>
  <Override PartName="/xl/comments1.xml" ContentType="application/vnd.openxmlformats-officedocument.spreadsheetml.comments+xml"/>
  <Override PartName="/xl/drawings/drawing12.xml" ContentType="application/vnd.openxmlformats-officedocument.drawingml.chartshapes+xml"/>
  <Override PartName="/xl/drawings/drawing21.xml" ContentType="application/vnd.openxmlformats-officedocument.drawing+xml"/>
  <Override PartName="/xl/drawings/drawing30.xml" ContentType="application/vnd.openxmlformats-officedocument.drawingml.chartshapes+xml"/>
  <Override PartName="/xl/charts/chart17.xml" ContentType="application/vnd.openxmlformats-officedocument.drawingml.chart+xml"/>
  <Override PartName="/xl/calcChain.xml" ContentType="application/vnd.openxmlformats-officedocument.spreadsheetml.calcChain+xml"/>
  <Override PartName="/xl/worksheets/sheet19.xml" ContentType="application/vnd.openxmlformats-officedocument.spreadsheetml.worksheet+xml"/>
  <Override PartName="/xl/chartsheets/sheet3.xml" ContentType="application/vnd.openxmlformats-officedocument.spreadsheetml.chartsheet+xml"/>
  <Override PartName="/xl/drawings/drawing10.xml" ContentType="application/vnd.openxmlformats-officedocument.drawingml.chartshapes+xml"/>
  <Override PartName="/xl/charts/chart13.xml" ContentType="application/vnd.openxmlformats-officedocument.drawingml.chart+xml"/>
  <Override PartName="/xl/charts/chart15.xml" ContentType="application/vnd.openxmlformats-officedocument.drawingml.chart+xml"/>
  <Override PartName="/xl/worksheets/sheet17.xml" ContentType="application/vnd.openxmlformats-officedocument.spreadsheetml.worksheet+xml"/>
  <Override PartName="/xl/chartsheets/sheet1.xml" ContentType="application/vnd.openxmlformats-officedocument.spreadsheetml.chartsheet+xml"/>
  <Override PartName="/xl/chartsheets/sheet19.xml" ContentType="application/vnd.openxmlformats-officedocument.spreadsheetml.chartsheet+xml"/>
  <Override PartName="/xl/charts/chart8.xml" ContentType="application/vnd.openxmlformats-officedocument.drawingml.chart+xml"/>
  <Override PartName="/xl/charts/chart11.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22.xml" ContentType="application/vnd.openxmlformats-officedocument.spreadsheetml.worksheet+xml"/>
  <Override PartName="/xl/chartsheets/sheet15.xml" ContentType="application/vnd.openxmlformats-officedocument.spreadsheetml.chartsheet+xml"/>
  <Override PartName="/xl/theme/theme1.xml" ContentType="application/vnd.openxmlformats-officedocument.theme+xml"/>
  <Override PartName="/xl/drawings/drawing8.xml" ContentType="application/vnd.openxmlformats-officedocument.drawingml.chartshapes+xml"/>
  <Override PartName="/xl/drawings/drawing19.xml" ContentType="application/vnd.openxmlformats-officedocument.drawing+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ml.chartshapes+xml"/>
  <Override PartName="/xl/drawings/drawing37.xml" ContentType="application/vnd.openxmlformats-officedocument.drawing+xml"/>
  <Default Extension="rels" ContentType="application/vnd.openxmlformats-package.relationships+xml"/>
  <Override PartName="/xl/worksheets/sheet5.xml" ContentType="application/vnd.openxmlformats-officedocument.spreadsheetml.worksheet+xml"/>
  <Override PartName="/xl/chartsheets/sheet11.xml" ContentType="application/vnd.openxmlformats-officedocument.spreadsheetml.chartsheet+xml"/>
  <Override PartName="/xl/drawings/drawing15.xml" ContentType="application/vnd.openxmlformats-officedocument.drawing+xml"/>
  <Override PartName="/xl/drawings/drawing26.xml" ContentType="application/vnd.openxmlformats-officedocument.drawingml.chartshap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30" windowWidth="13980" windowHeight="8445" tabRatio="650"/>
  </bookViews>
  <sheets>
    <sheet name="List" sheetId="4" r:id="rId1"/>
    <sheet name="T1" sheetId="5" r:id="rId2"/>
    <sheet name="T1A" sheetId="6" r:id="rId3"/>
    <sheet name="T2" sheetId="7" r:id="rId4"/>
    <sheet name="T2A" sheetId="8" r:id="rId5"/>
    <sheet name="T3" sheetId="9" r:id="rId6"/>
    <sheet name="T4" sheetId="10" r:id="rId7"/>
    <sheet name="T4A" sheetId="11" r:id="rId8"/>
    <sheet name="T5" sheetId="12" r:id="rId9"/>
    <sheet name="T5A" sheetId="13" r:id="rId10"/>
    <sheet name="T6" sheetId="14" r:id="rId11"/>
    <sheet name="T6A" sheetId="15" r:id="rId12"/>
    <sheet name="T6B" sheetId="16" r:id="rId13"/>
    <sheet name="T6C" sheetId="17" r:id="rId14"/>
    <sheet name="T6D" sheetId="18" r:id="rId15"/>
    <sheet name="T7" sheetId="19" r:id="rId16"/>
    <sheet name="T7a" sheetId="20" r:id="rId17"/>
    <sheet name="T8" sheetId="21" r:id="rId18"/>
    <sheet name="T8A" sheetId="22" r:id="rId19"/>
    <sheet name="T9" sheetId="23" r:id="rId20"/>
    <sheet name="T9A" sheetId="24" r:id="rId21"/>
    <sheet name="T10" sheetId="25" r:id="rId22"/>
    <sheet name="T10A" sheetId="26" r:id="rId23"/>
    <sheet name="T11" sheetId="27" r:id="rId24"/>
    <sheet name="T11A" sheetId="28" r:id="rId25"/>
    <sheet name="c1" sheetId="29" r:id="rId26"/>
    <sheet name="c1a" sheetId="30" r:id="rId27"/>
    <sheet name="c2" sheetId="31" r:id="rId28"/>
    <sheet name="c3" sheetId="32" r:id="rId29"/>
    <sheet name="c3a" sheetId="33" r:id="rId30"/>
    <sheet name="c4" sheetId="45" r:id="rId31"/>
    <sheet name="c4a" sheetId="49" r:id="rId32"/>
    <sheet name="c5" sheetId="35" r:id="rId33"/>
    <sheet name="c5a" sheetId="46" r:id="rId34"/>
    <sheet name="c6" sheetId="36" r:id="rId35"/>
    <sheet name="c6a" sheetId="50" r:id="rId36"/>
    <sheet name="c7" sheetId="37" r:id="rId37"/>
    <sheet name="c8" sheetId="39" r:id="rId38"/>
    <sheet name="c8a" sheetId="52" r:id="rId39"/>
    <sheet name="c9" sheetId="40" r:id="rId40"/>
    <sheet name="c9a" sheetId="53" r:id="rId41"/>
    <sheet name="c10" sheetId="41" r:id="rId42"/>
    <sheet name="c10a" sheetId="54" r:id="rId43"/>
    <sheet name="c11" sheetId="42" r:id="rId44"/>
    <sheet name="c12" sheetId="43" r:id="rId45"/>
  </sheets>
  <definedNames>
    <definedName name="_xlnm.Print_Area" localSheetId="0">List!$A$1:$N$81</definedName>
    <definedName name="_xlnm.Print_Area" localSheetId="1">'T1'!$A$1:$P$76</definedName>
    <definedName name="_xlnm.Print_Area" localSheetId="21">'T10'!$A$1:$H$73</definedName>
    <definedName name="_xlnm.Print_Area" localSheetId="23">'T11'!$A$1:$H$77</definedName>
    <definedName name="_xlnm.Print_Area" localSheetId="24">T11A!$A$1:$H$46</definedName>
    <definedName name="_xlnm.Print_Area" localSheetId="2">T1A!$A$1:$N$59</definedName>
    <definedName name="_xlnm.Print_Area" localSheetId="3">'T2'!$A$1:$M$80</definedName>
    <definedName name="_xlnm.Print_Area" localSheetId="5">'T3'!$A$1:$Q$65</definedName>
    <definedName name="_xlnm.Print_Area" localSheetId="6">'T4'!$A$1:$J$85</definedName>
    <definedName name="_xlnm.Print_Area" localSheetId="7">T4A!$A$1:$J$59</definedName>
    <definedName name="_xlnm.Print_Area" localSheetId="8">'T5'!$A$1:$I$79</definedName>
    <definedName name="_xlnm.Print_Area" localSheetId="9">T5A!$A$1:$I$60</definedName>
    <definedName name="_xlnm.Print_Area" localSheetId="10">'T6'!$A$1:$K$93</definedName>
    <definedName name="_xlnm.Print_Area" localSheetId="11">T6A!$A$1:$K$76</definedName>
    <definedName name="_xlnm.Print_Area" localSheetId="12">T6B!$A$1:$K$131</definedName>
    <definedName name="_xlnm.Print_Area" localSheetId="14">T6D!$A$1:$K$119</definedName>
    <definedName name="_xlnm.Print_Area" localSheetId="15">'T7'!$A$1:$J$61</definedName>
    <definedName name="_xlnm.Print_Area" localSheetId="16">T7a!$A$1:$E$75</definedName>
    <definedName name="_xlnm.Print_Area" localSheetId="17">'T8'!$A$1:$L$68</definedName>
    <definedName name="_xlnm.Print_Area" localSheetId="19">'T9'!$A$1:$K$73</definedName>
    <definedName name="TABLE" localSheetId="12">T6B!#REF!</definedName>
  </definedNames>
  <calcPr calcId="125725"/>
  <fileRecoveryPr repairLoad="1"/>
</workbook>
</file>

<file path=xl/calcChain.xml><?xml version="1.0" encoding="utf-8"?>
<calcChain xmlns="http://schemas.openxmlformats.org/spreadsheetml/2006/main">
  <c r="B5" i="23"/>
  <c r="B6"/>
  <c r="B7"/>
  <c r="B8"/>
  <c r="B9"/>
  <c r="B10"/>
  <c r="B11"/>
  <c r="B12"/>
  <c r="B13"/>
  <c r="B14"/>
  <c r="B15"/>
  <c r="B16"/>
  <c r="B17"/>
  <c r="B18"/>
  <c r="B19"/>
  <c r="B20"/>
  <c r="B21"/>
  <c r="B22"/>
  <c r="B23"/>
  <c r="B24"/>
  <c r="B25"/>
  <c r="B26"/>
  <c r="B27"/>
  <c r="B28"/>
  <c r="B29"/>
  <c r="B30"/>
  <c r="B31"/>
  <c r="B32"/>
  <c r="B33"/>
  <c r="B34"/>
  <c r="B35"/>
  <c r="B36"/>
  <c r="B37"/>
  <c r="B38"/>
  <c r="B39"/>
  <c r="B40"/>
  <c r="B41"/>
  <c r="B42"/>
  <c r="B43"/>
  <c r="D60" i="19"/>
  <c r="D59"/>
  <c r="D58"/>
  <c r="G9" i="18"/>
  <c r="H9"/>
  <c r="I9"/>
  <c r="J9"/>
  <c r="K9"/>
  <c r="G10"/>
  <c r="H10"/>
  <c r="I10"/>
  <c r="J10"/>
  <c r="K10"/>
  <c r="G11"/>
  <c r="H11"/>
  <c r="I11"/>
  <c r="J11"/>
  <c r="K11"/>
  <c r="G12"/>
  <c r="H12"/>
  <c r="I12"/>
  <c r="J12"/>
  <c r="K12"/>
  <c r="G13"/>
  <c r="H13"/>
  <c r="I13"/>
  <c r="J13"/>
  <c r="K13"/>
  <c r="G14"/>
  <c r="H14"/>
  <c r="I14"/>
  <c r="J14"/>
  <c r="K14"/>
  <c r="G15"/>
  <c r="H15"/>
  <c r="I15"/>
  <c r="J15"/>
  <c r="K15"/>
  <c r="G16"/>
  <c r="H16"/>
  <c r="I16"/>
  <c r="J16"/>
  <c r="K16"/>
  <c r="G17"/>
  <c r="H17"/>
  <c r="I17"/>
  <c r="J17"/>
  <c r="K17"/>
  <c r="G18"/>
  <c r="H18"/>
  <c r="I18"/>
  <c r="J18"/>
  <c r="K18"/>
  <c r="G19"/>
  <c r="H19"/>
  <c r="I19"/>
  <c r="J19"/>
  <c r="K19"/>
  <c r="G20"/>
  <c r="H20"/>
  <c r="I20"/>
  <c r="J20"/>
  <c r="K20"/>
  <c r="G21"/>
  <c r="H21"/>
  <c r="I21"/>
  <c r="J21"/>
  <c r="K21"/>
  <c r="G22"/>
  <c r="H22"/>
  <c r="I22"/>
  <c r="J22"/>
  <c r="K22"/>
  <c r="G23"/>
  <c r="H23"/>
  <c r="I23"/>
  <c r="J23"/>
  <c r="K23"/>
  <c r="G24"/>
  <c r="H24"/>
  <c r="I24"/>
  <c r="J24"/>
  <c r="K24"/>
  <c r="G25"/>
  <c r="H25"/>
  <c r="I25"/>
  <c r="J25"/>
  <c r="K25"/>
  <c r="G26"/>
  <c r="H26"/>
  <c r="I26"/>
  <c r="J26"/>
  <c r="K26"/>
  <c r="G27"/>
  <c r="H27"/>
  <c r="I27"/>
  <c r="J27"/>
  <c r="K27"/>
  <c r="G28"/>
  <c r="H28"/>
  <c r="I28"/>
  <c r="J28"/>
  <c r="K28"/>
  <c r="G29"/>
  <c r="H29"/>
  <c r="I29"/>
  <c r="J29"/>
  <c r="K29"/>
  <c r="G30"/>
  <c r="H30"/>
  <c r="I30"/>
  <c r="J30"/>
  <c r="K30"/>
  <c r="G31"/>
  <c r="H31"/>
  <c r="I31"/>
  <c r="J31"/>
  <c r="K31"/>
  <c r="G32"/>
  <c r="H32"/>
  <c r="I32"/>
  <c r="J32"/>
  <c r="K32"/>
  <c r="G33"/>
  <c r="H33"/>
  <c r="I33"/>
  <c r="J33"/>
  <c r="K33"/>
  <c r="G34"/>
  <c r="H34"/>
  <c r="I34"/>
  <c r="J34"/>
  <c r="K34"/>
  <c r="G35"/>
  <c r="H35"/>
  <c r="I35"/>
  <c r="J35"/>
  <c r="K35"/>
  <c r="G36"/>
  <c r="H36"/>
  <c r="I36"/>
  <c r="J36"/>
  <c r="K36"/>
  <c r="G37"/>
  <c r="H37"/>
  <c r="I37"/>
  <c r="J37"/>
  <c r="K37"/>
  <c r="G38"/>
  <c r="H38"/>
  <c r="I38"/>
  <c r="J38"/>
  <c r="K38"/>
  <c r="G39"/>
  <c r="H39"/>
  <c r="I39"/>
  <c r="J39"/>
  <c r="K39"/>
  <c r="G40"/>
  <c r="H40"/>
  <c r="I40"/>
  <c r="J40"/>
  <c r="K40"/>
  <c r="G41"/>
  <c r="H41"/>
  <c r="I41"/>
  <c r="J41"/>
  <c r="K41"/>
  <c r="G42"/>
  <c r="H42"/>
  <c r="I42"/>
  <c r="J42"/>
  <c r="K42"/>
  <c r="G43"/>
  <c r="H43"/>
  <c r="I43"/>
  <c r="J43"/>
  <c r="K43"/>
  <c r="G44"/>
  <c r="H44"/>
  <c r="I44"/>
  <c r="J44"/>
  <c r="K44"/>
  <c r="G45"/>
  <c r="H45"/>
  <c r="I45"/>
  <c r="J45"/>
  <c r="K45"/>
  <c r="G46"/>
  <c r="H46"/>
  <c r="I46"/>
  <c r="J46"/>
  <c r="K46"/>
  <c r="G47"/>
  <c r="H47"/>
  <c r="I47"/>
  <c r="J47"/>
  <c r="K47"/>
  <c r="G48"/>
  <c r="H48"/>
  <c r="I48"/>
  <c r="J48"/>
  <c r="K48"/>
  <c r="G49"/>
  <c r="H49"/>
  <c r="I49"/>
  <c r="J49"/>
  <c r="K49"/>
  <c r="G50"/>
  <c r="H50"/>
  <c r="I50"/>
  <c r="J50"/>
  <c r="K50"/>
  <c r="G51"/>
  <c r="H51"/>
  <c r="I51"/>
  <c r="J51"/>
  <c r="K51"/>
  <c r="G52"/>
  <c r="H52"/>
  <c r="I52"/>
  <c r="J52"/>
  <c r="K52"/>
  <c r="G53"/>
  <c r="H53"/>
  <c r="I53"/>
  <c r="J53"/>
  <c r="K53"/>
  <c r="G54"/>
  <c r="H54"/>
  <c r="I54"/>
  <c r="J54"/>
  <c r="K54"/>
  <c r="G55"/>
  <c r="H55"/>
  <c r="I55"/>
  <c r="J55"/>
  <c r="K55"/>
  <c r="G56"/>
  <c r="H56"/>
  <c r="I56"/>
  <c r="J56"/>
  <c r="K56"/>
  <c r="G57"/>
  <c r="H57"/>
  <c r="I57"/>
  <c r="J57"/>
  <c r="K57"/>
  <c r="G58"/>
  <c r="H58"/>
  <c r="I58"/>
  <c r="J58"/>
  <c r="K58"/>
  <c r="G59"/>
  <c r="H59"/>
  <c r="I59"/>
  <c r="J59"/>
  <c r="K59"/>
  <c r="G60"/>
  <c r="H60"/>
  <c r="I60"/>
  <c r="J60"/>
  <c r="K60"/>
  <c r="G61"/>
  <c r="H61"/>
  <c r="I61"/>
  <c r="J61"/>
  <c r="K61"/>
  <c r="G62"/>
  <c r="H62"/>
  <c r="I62"/>
  <c r="J62"/>
  <c r="K62"/>
  <c r="G63"/>
  <c r="H63"/>
  <c r="I63"/>
  <c r="J63"/>
  <c r="K63"/>
  <c r="G64"/>
  <c r="H64"/>
  <c r="I64"/>
  <c r="J64"/>
  <c r="K64"/>
  <c r="G65"/>
  <c r="H65"/>
  <c r="I65"/>
  <c r="J65"/>
  <c r="K65"/>
  <c r="G66"/>
  <c r="H66"/>
  <c r="I66"/>
  <c r="J66"/>
  <c r="K66"/>
  <c r="G67"/>
  <c r="H67"/>
  <c r="I67"/>
  <c r="J67"/>
  <c r="K67"/>
  <c r="G68"/>
  <c r="H68"/>
  <c r="I68"/>
  <c r="J68"/>
  <c r="K68"/>
  <c r="G69"/>
  <c r="H69"/>
  <c r="I69"/>
  <c r="J69"/>
  <c r="K69"/>
  <c r="G70"/>
  <c r="H70"/>
  <c r="I70"/>
  <c r="J70"/>
  <c r="K70"/>
  <c r="G71"/>
  <c r="H71"/>
  <c r="I71"/>
  <c r="J71"/>
  <c r="K71"/>
  <c r="G72"/>
  <c r="H72"/>
  <c r="I72"/>
  <c r="J72"/>
  <c r="K72"/>
  <c r="G73"/>
  <c r="H73"/>
  <c r="I73"/>
  <c r="J73"/>
  <c r="K73"/>
  <c r="G74"/>
  <c r="H74"/>
  <c r="I74"/>
  <c r="J74"/>
  <c r="K74"/>
  <c r="G75"/>
  <c r="H75"/>
  <c r="I75"/>
  <c r="J75"/>
  <c r="K75"/>
  <c r="G76"/>
  <c r="H76"/>
  <c r="I76"/>
  <c r="J76"/>
  <c r="K76"/>
  <c r="G77"/>
  <c r="H77"/>
  <c r="I77"/>
  <c r="J77"/>
  <c r="K77"/>
  <c r="G78"/>
  <c r="H78"/>
  <c r="I78"/>
  <c r="J78"/>
  <c r="K78"/>
  <c r="G79"/>
  <c r="H79"/>
  <c r="I79"/>
  <c r="J79"/>
  <c r="K79"/>
  <c r="G80"/>
  <c r="H80"/>
  <c r="I80"/>
  <c r="J80"/>
  <c r="K80"/>
  <c r="G81"/>
  <c r="H81"/>
  <c r="I81"/>
  <c r="J81"/>
  <c r="K81"/>
  <c r="G82"/>
  <c r="H82"/>
  <c r="I82"/>
  <c r="J82"/>
  <c r="K82"/>
  <c r="G83"/>
  <c r="H83"/>
  <c r="I83"/>
  <c r="J83"/>
  <c r="K83"/>
  <c r="G84"/>
  <c r="H84"/>
  <c r="I84"/>
  <c r="J84"/>
  <c r="K84"/>
  <c r="G85"/>
  <c r="H85"/>
  <c r="I85"/>
  <c r="J85"/>
  <c r="K85"/>
  <c r="G86"/>
  <c r="H86"/>
  <c r="I86"/>
  <c r="J86"/>
  <c r="K86"/>
  <c r="G87"/>
  <c r="H87"/>
  <c r="I87"/>
  <c r="J87"/>
  <c r="K87"/>
  <c r="G88"/>
  <c r="H88"/>
  <c r="I88"/>
  <c r="J88"/>
  <c r="K88"/>
  <c r="G89"/>
  <c r="H89"/>
  <c r="I89"/>
  <c r="J89"/>
  <c r="K89"/>
  <c r="G90"/>
  <c r="H90"/>
  <c r="I90"/>
  <c r="J90"/>
  <c r="K90"/>
  <c r="G91"/>
  <c r="H91"/>
  <c r="I91"/>
  <c r="J91"/>
  <c r="K91"/>
  <c r="G92"/>
  <c r="H92"/>
  <c r="I92"/>
  <c r="J92"/>
  <c r="K92"/>
  <c r="G93"/>
  <c r="H93"/>
  <c r="I93"/>
  <c r="J93"/>
  <c r="K93"/>
  <c r="G94"/>
  <c r="H94"/>
  <c r="I94"/>
  <c r="J94"/>
  <c r="K94"/>
  <c r="G95"/>
  <c r="H95"/>
  <c r="I95"/>
  <c r="J95"/>
  <c r="K95"/>
  <c r="G96"/>
  <c r="H96"/>
  <c r="I96"/>
  <c r="J96"/>
  <c r="K96"/>
  <c r="G97"/>
  <c r="H97"/>
  <c r="I97"/>
  <c r="J97"/>
  <c r="K97"/>
  <c r="G98"/>
  <c r="H98"/>
  <c r="I98"/>
  <c r="J98"/>
  <c r="K98"/>
  <c r="G99"/>
  <c r="H99"/>
  <c r="I99"/>
  <c r="J99"/>
  <c r="K99"/>
  <c r="G100"/>
  <c r="H100"/>
  <c r="I100"/>
  <c r="J100"/>
  <c r="K100"/>
  <c r="G101"/>
  <c r="H101"/>
  <c r="I101"/>
  <c r="J101"/>
  <c r="K101"/>
  <c r="G102"/>
  <c r="H102"/>
  <c r="I102"/>
  <c r="J102"/>
  <c r="K102"/>
  <c r="G103"/>
  <c r="H103"/>
  <c r="I103"/>
  <c r="J103"/>
  <c r="K103"/>
  <c r="G104"/>
  <c r="H104"/>
  <c r="I104"/>
  <c r="J104"/>
  <c r="K104"/>
  <c r="G105"/>
  <c r="H105"/>
  <c r="I105"/>
  <c r="J105"/>
  <c r="K105"/>
  <c r="G106"/>
  <c r="H106"/>
  <c r="I106"/>
  <c r="J106"/>
  <c r="K106"/>
  <c r="G107"/>
  <c r="H107"/>
  <c r="I107"/>
  <c r="J107"/>
  <c r="K107"/>
  <c r="G108"/>
  <c r="H108"/>
  <c r="I108"/>
  <c r="J108"/>
  <c r="K108"/>
  <c r="G109"/>
  <c r="H109"/>
  <c r="I109"/>
  <c r="J109"/>
  <c r="K109"/>
  <c r="G110"/>
  <c r="H110"/>
  <c r="I110"/>
  <c r="J110"/>
  <c r="K110"/>
  <c r="G111"/>
  <c r="H111"/>
  <c r="I111"/>
  <c r="J111"/>
  <c r="K111"/>
  <c r="G112"/>
  <c r="H112"/>
  <c r="I112"/>
  <c r="J112"/>
  <c r="K112"/>
  <c r="G113"/>
  <c r="H113"/>
  <c r="I113"/>
  <c r="J113"/>
  <c r="K113"/>
  <c r="G114"/>
  <c r="H114"/>
  <c r="I114"/>
  <c r="J114"/>
  <c r="K114"/>
  <c r="G115"/>
  <c r="H115"/>
  <c r="I115"/>
  <c r="J115"/>
  <c r="K115"/>
  <c r="G116"/>
  <c r="H116"/>
  <c r="I116"/>
  <c r="J116"/>
  <c r="K116"/>
  <c r="G117"/>
  <c r="H117"/>
  <c r="I117"/>
  <c r="J117"/>
  <c r="K117"/>
  <c r="G118"/>
  <c r="H118"/>
  <c r="I118"/>
  <c r="J118"/>
  <c r="K118"/>
  <c r="K8"/>
  <c r="J8"/>
  <c r="I8"/>
  <c r="H8"/>
  <c r="G8"/>
  <c r="G81" i="17"/>
  <c r="H81"/>
  <c r="I81"/>
  <c r="J81"/>
  <c r="K81"/>
  <c r="G82"/>
  <c r="H82"/>
  <c r="I82"/>
  <c r="J82"/>
  <c r="K82"/>
  <c r="G83"/>
  <c r="H83"/>
  <c r="I83"/>
  <c r="J83"/>
  <c r="K83"/>
  <c r="G84"/>
  <c r="H84"/>
  <c r="I84"/>
  <c r="J84"/>
  <c r="K84"/>
  <c r="G85"/>
  <c r="H85"/>
  <c r="I85"/>
  <c r="J85"/>
  <c r="K85"/>
  <c r="G86"/>
  <c r="H86"/>
  <c r="I86"/>
  <c r="J86"/>
  <c r="K86"/>
  <c r="G87"/>
  <c r="H87"/>
  <c r="I87"/>
  <c r="J87"/>
  <c r="K87"/>
  <c r="G88"/>
  <c r="H88"/>
  <c r="I88"/>
  <c r="J88"/>
  <c r="K88"/>
  <c r="G89"/>
  <c r="H89"/>
  <c r="I89"/>
  <c r="J89"/>
  <c r="K89"/>
  <c r="G90"/>
  <c r="H90"/>
  <c r="I90"/>
  <c r="J90"/>
  <c r="K90"/>
  <c r="G91"/>
  <c r="H91"/>
  <c r="I91"/>
  <c r="J91"/>
  <c r="K91"/>
  <c r="G92"/>
  <c r="H92"/>
  <c r="I92"/>
  <c r="J92"/>
  <c r="K92"/>
  <c r="G93"/>
  <c r="H93"/>
  <c r="I93"/>
  <c r="J93"/>
  <c r="K93"/>
  <c r="G94"/>
  <c r="H94"/>
  <c r="I94"/>
  <c r="J94"/>
  <c r="K94"/>
  <c r="G95"/>
  <c r="H95"/>
  <c r="I95"/>
  <c r="J95"/>
  <c r="K95"/>
  <c r="G96"/>
  <c r="H96"/>
  <c r="I96"/>
  <c r="J96"/>
  <c r="K96"/>
  <c r="G97"/>
  <c r="H97"/>
  <c r="I97"/>
  <c r="J97"/>
  <c r="K97"/>
  <c r="G98"/>
  <c r="H98"/>
  <c r="I98"/>
  <c r="J98"/>
  <c r="K98"/>
  <c r="G99"/>
  <c r="H99"/>
  <c r="I99"/>
  <c r="J99"/>
  <c r="K99"/>
  <c r="G100"/>
  <c r="H100"/>
  <c r="I100"/>
  <c r="J100"/>
  <c r="K100"/>
  <c r="G101"/>
  <c r="H101"/>
  <c r="I101"/>
  <c r="J101"/>
  <c r="K101"/>
  <c r="G102"/>
  <c r="H102"/>
  <c r="I102"/>
  <c r="J102"/>
  <c r="K102"/>
  <c r="G103"/>
  <c r="H103"/>
  <c r="I103"/>
  <c r="J103"/>
  <c r="K103"/>
  <c r="G104"/>
  <c r="H104"/>
  <c r="I104"/>
  <c r="J104"/>
  <c r="K104"/>
  <c r="G105"/>
  <c r="H105"/>
  <c r="I105"/>
  <c r="J105"/>
  <c r="K105"/>
  <c r="G106"/>
  <c r="H106"/>
  <c r="I106"/>
  <c r="J106"/>
  <c r="K106"/>
  <c r="G107"/>
  <c r="H107"/>
  <c r="I107"/>
  <c r="J107"/>
  <c r="K107"/>
  <c r="G108"/>
  <c r="H108"/>
  <c r="I108"/>
  <c r="J108"/>
  <c r="K108"/>
  <c r="G109"/>
  <c r="H109"/>
  <c r="I109"/>
  <c r="J109"/>
  <c r="K109"/>
  <c r="G110"/>
  <c r="H110"/>
  <c r="I110"/>
  <c r="J110"/>
  <c r="K110"/>
  <c r="G111"/>
  <c r="H111"/>
  <c r="I111"/>
  <c r="J111"/>
  <c r="K111"/>
  <c r="G112"/>
  <c r="H112"/>
  <c r="I112"/>
  <c r="J112"/>
  <c r="K112"/>
  <c r="G113"/>
  <c r="H113"/>
  <c r="I113"/>
  <c r="J113"/>
  <c r="K113"/>
  <c r="K80"/>
  <c r="J80"/>
  <c r="I80"/>
  <c r="H80"/>
  <c r="G80"/>
  <c r="B84"/>
  <c r="F38" i="14"/>
  <c r="F37" s="1"/>
  <c r="F36" s="1"/>
  <c r="F35" s="1"/>
  <c r="F34" s="1"/>
  <c r="F33" s="1"/>
  <c r="F32" s="1"/>
  <c r="F31" s="1"/>
  <c r="F30" s="1"/>
  <c r="F29" s="1"/>
  <c r="F28" s="1"/>
  <c r="F27" s="1"/>
  <c r="F26" s="1"/>
  <c r="F25" s="1"/>
  <c r="F24" s="1"/>
  <c r="F23" s="1"/>
  <c r="F22" s="1"/>
  <c r="F21" s="1"/>
  <c r="F20" s="1"/>
  <c r="F19" s="1"/>
  <c r="F18" s="1"/>
  <c r="F17" s="1"/>
  <c r="F16" s="1"/>
  <c r="F15" s="1"/>
  <c r="F14" s="1"/>
  <c r="F13" s="1"/>
  <c r="F12" s="1"/>
  <c r="F11" s="1"/>
  <c r="F10" s="1"/>
  <c r="F9" s="1"/>
  <c r="F8" s="1"/>
  <c r="F7" s="1"/>
  <c r="F6" s="1"/>
  <c r="F39"/>
  <c r="F40"/>
  <c r="D38"/>
  <c r="D37" s="1"/>
  <c r="D36" s="1"/>
  <c r="D35" s="1"/>
  <c r="D34" s="1"/>
  <c r="D33" s="1"/>
  <c r="D32" s="1"/>
  <c r="D31" s="1"/>
  <c r="D30" s="1"/>
  <c r="D29" s="1"/>
  <c r="D28" s="1"/>
  <c r="D27" s="1"/>
  <c r="D26" s="1"/>
  <c r="D25" s="1"/>
  <c r="D24" s="1"/>
  <c r="D23" s="1"/>
  <c r="D22" s="1"/>
  <c r="D21" s="1"/>
  <c r="D20" s="1"/>
  <c r="D19" s="1"/>
  <c r="D18" s="1"/>
  <c r="D17" s="1"/>
  <c r="D16" s="1"/>
  <c r="D15" s="1"/>
  <c r="D14" s="1"/>
  <c r="D13" s="1"/>
  <c r="D12" s="1"/>
  <c r="D11" s="1"/>
  <c r="D10" s="1"/>
  <c r="D9" s="1"/>
  <c r="D8" s="1"/>
  <c r="D7" s="1"/>
  <c r="D6" s="1"/>
  <c r="D39"/>
  <c r="D40"/>
  <c r="C40"/>
  <c r="C39" s="1"/>
  <c r="C38" s="1"/>
  <c r="C37" s="1"/>
  <c r="C36" s="1"/>
  <c r="C35" s="1"/>
  <c r="C34" s="1"/>
  <c r="C33" s="1"/>
  <c r="C32" s="1"/>
  <c r="C31" s="1"/>
  <c r="C30" s="1"/>
  <c r="C29" s="1"/>
  <c r="C28" s="1"/>
  <c r="C27" s="1"/>
  <c r="C26" s="1"/>
  <c r="C25" s="1"/>
  <c r="C24" s="1"/>
  <c r="C23" s="1"/>
  <c r="C22" s="1"/>
  <c r="C21" s="1"/>
  <c r="C20" s="1"/>
  <c r="C19" s="1"/>
  <c r="C18" s="1"/>
  <c r="C17" s="1"/>
  <c r="C16" s="1"/>
  <c r="C15" s="1"/>
  <c r="C14" s="1"/>
  <c r="C13" s="1"/>
  <c r="C12" s="1"/>
  <c r="C11" s="1"/>
  <c r="C10" s="1"/>
  <c r="C9" s="1"/>
  <c r="C8" s="1"/>
  <c r="C7" s="1"/>
  <c r="C6" s="1"/>
  <c r="B40"/>
  <c r="B39" s="1"/>
  <c r="B38" s="1"/>
  <c r="B37" s="1"/>
  <c r="B36" s="1"/>
  <c r="B35" s="1"/>
  <c r="B34" s="1"/>
  <c r="B33" s="1"/>
  <c r="B32" s="1"/>
  <c r="B31" s="1"/>
  <c r="B30" s="1"/>
  <c r="B29" s="1"/>
  <c r="B28" s="1"/>
  <c r="B27" s="1"/>
  <c r="B26" s="1"/>
  <c r="B25" s="1"/>
  <c r="B24" s="1"/>
  <c r="B23" s="1"/>
  <c r="B22" s="1"/>
  <c r="B21" s="1"/>
  <c r="B20" s="1"/>
  <c r="B19" s="1"/>
  <c r="B18" s="1"/>
  <c r="B17" s="1"/>
  <c r="B16" s="1"/>
  <c r="B15" s="1"/>
  <c r="B14" s="1"/>
  <c r="B13" s="1"/>
  <c r="B12" s="1"/>
  <c r="B11" s="1"/>
  <c r="B10" s="1"/>
  <c r="B9" s="1"/>
  <c r="B8" s="1"/>
  <c r="B7" s="1"/>
  <c r="B6" s="1"/>
  <c r="E6" l="1"/>
  <c r="D54" i="12"/>
  <c r="D55" s="1"/>
  <c r="D56" s="1"/>
  <c r="D57" s="1"/>
  <c r="D58" s="1"/>
  <c r="F7"/>
  <c r="F15"/>
  <c r="F23"/>
  <c r="F31"/>
  <c r="F39"/>
  <c r="F47"/>
  <c r="F53"/>
  <c r="F5"/>
  <c r="D82"/>
  <c r="D83"/>
  <c r="F6" s="1"/>
  <c r="D84"/>
  <c r="D85"/>
  <c r="F8" s="1"/>
  <c r="D86"/>
  <c r="F9" s="1"/>
  <c r="D87"/>
  <c r="F10" s="1"/>
  <c r="D88"/>
  <c r="F11" s="1"/>
  <c r="D89"/>
  <c r="F12" s="1"/>
  <c r="D90"/>
  <c r="F13" s="1"/>
  <c r="D91"/>
  <c r="F14" s="1"/>
  <c r="D92"/>
  <c r="D93"/>
  <c r="F16" s="1"/>
  <c r="D94"/>
  <c r="F17" s="1"/>
  <c r="D95"/>
  <c r="F18" s="1"/>
  <c r="D96"/>
  <c r="F19" s="1"/>
  <c r="D97"/>
  <c r="F20" s="1"/>
  <c r="D98"/>
  <c r="F21" s="1"/>
  <c r="D99"/>
  <c r="F22" s="1"/>
  <c r="D100"/>
  <c r="D101"/>
  <c r="F24" s="1"/>
  <c r="D102"/>
  <c r="F25" s="1"/>
  <c r="D103"/>
  <c r="F26" s="1"/>
  <c r="D104"/>
  <c r="F27" s="1"/>
  <c r="D105"/>
  <c r="F28" s="1"/>
  <c r="D106"/>
  <c r="F29" s="1"/>
  <c r="D107"/>
  <c r="F30" s="1"/>
  <c r="D108"/>
  <c r="D109"/>
  <c r="F32" s="1"/>
  <c r="D110"/>
  <c r="F33" s="1"/>
  <c r="D111"/>
  <c r="F34" s="1"/>
  <c r="D112"/>
  <c r="F35" s="1"/>
  <c r="D113"/>
  <c r="F36" s="1"/>
  <c r="D114"/>
  <c r="F37" s="1"/>
  <c r="D115"/>
  <c r="F38" s="1"/>
  <c r="D116"/>
  <c r="D117"/>
  <c r="F40" s="1"/>
  <c r="D118"/>
  <c r="F41" s="1"/>
  <c r="D119"/>
  <c r="F42" s="1"/>
  <c r="D120"/>
  <c r="F43" s="1"/>
  <c r="D121"/>
  <c r="F44" s="1"/>
  <c r="D122"/>
  <c r="F45" s="1"/>
  <c r="D123"/>
  <c r="F46" s="1"/>
  <c r="D124"/>
  <c r="D125"/>
  <c r="F48" s="1"/>
  <c r="D126"/>
  <c r="F49" s="1"/>
  <c r="D127"/>
  <c r="F50" s="1"/>
  <c r="D128"/>
  <c r="F51" s="1"/>
  <c r="D132"/>
  <c r="F55" s="1"/>
  <c r="D133"/>
  <c r="F56" s="1"/>
  <c r="D134"/>
  <c r="F57" s="1"/>
  <c r="D135"/>
  <c r="F58" s="1"/>
  <c r="D131"/>
  <c r="F54" s="1"/>
  <c r="D129"/>
  <c r="F52" s="1"/>
  <c r="E20"/>
  <c r="E21"/>
  <c r="E22"/>
  <c r="E23"/>
  <c r="E24"/>
  <c r="E25"/>
  <c r="E26"/>
  <c r="E27"/>
  <c r="E28"/>
  <c r="E29"/>
  <c r="E30"/>
  <c r="E31"/>
  <c r="E32"/>
  <c r="E33"/>
  <c r="E34"/>
  <c r="E35"/>
  <c r="E36"/>
  <c r="E37"/>
  <c r="E38"/>
  <c r="E39"/>
  <c r="E40"/>
  <c r="E41"/>
  <c r="E42"/>
  <c r="E43"/>
  <c r="E44"/>
  <c r="E45"/>
  <c r="E46"/>
  <c r="E47"/>
  <c r="E48"/>
  <c r="E49"/>
  <c r="E50"/>
  <c r="E51"/>
  <c r="E52"/>
  <c r="E53"/>
  <c r="D19"/>
  <c r="E19" s="1"/>
  <c r="J5" i="10"/>
  <c r="D26"/>
  <c r="D41"/>
  <c r="D42"/>
  <c r="D52"/>
  <c r="D53"/>
  <c r="D54"/>
  <c r="D55"/>
  <c r="D56"/>
  <c r="D57"/>
  <c r="C52"/>
  <c r="C53"/>
  <c r="C54"/>
  <c r="C55"/>
  <c r="C56"/>
  <c r="C57"/>
  <c r="D51"/>
  <c r="D30" s="1"/>
  <c r="B108"/>
  <c r="B107" s="1"/>
  <c r="F108"/>
  <c r="F107" s="1"/>
  <c r="F106" s="1"/>
  <c r="F105" s="1"/>
  <c r="F104" s="1"/>
  <c r="F103" s="1"/>
  <c r="F102" s="1"/>
  <c r="F101" s="1"/>
  <c r="F100" s="1"/>
  <c r="F99" s="1"/>
  <c r="F98" s="1"/>
  <c r="F97" s="1"/>
  <c r="F96" s="1"/>
  <c r="F95" s="1"/>
  <c r="F94" s="1"/>
  <c r="F93" s="1"/>
  <c r="F92" s="1"/>
  <c r="F91" s="1"/>
  <c r="F90" s="1"/>
  <c r="F89" s="1"/>
  <c r="C51"/>
  <c r="C40" s="1"/>
  <c r="B117" i="18"/>
  <c r="C47" i="10"/>
  <c r="C70" i="9"/>
  <c r="C82"/>
  <c r="E89"/>
  <c r="I70"/>
  <c r="B78"/>
  <c r="C78" s="1"/>
  <c r="B79"/>
  <c r="C79" s="1"/>
  <c r="B80"/>
  <c r="C80"/>
  <c r="B81"/>
  <c r="C81" s="1"/>
  <c r="B82"/>
  <c r="B83"/>
  <c r="C83" s="1"/>
  <c r="B84"/>
  <c r="C84" s="1"/>
  <c r="B85"/>
  <c r="C85" s="1"/>
  <c r="B86"/>
  <c r="C86" s="1"/>
  <c r="B87"/>
  <c r="C87" s="1"/>
  <c r="B88"/>
  <c r="C88" s="1"/>
  <c r="B89"/>
  <c r="C89"/>
  <c r="I71"/>
  <c r="I72"/>
  <c r="I75"/>
  <c r="I76"/>
  <c r="I79"/>
  <c r="I80"/>
  <c r="I83"/>
  <c r="I84"/>
  <c r="I87"/>
  <c r="I88"/>
  <c r="I91"/>
  <c r="I92"/>
  <c r="I95"/>
  <c r="I96"/>
  <c r="I99"/>
  <c r="H70"/>
  <c r="H71"/>
  <c r="H72"/>
  <c r="H73"/>
  <c r="I73" s="1"/>
  <c r="H74"/>
  <c r="I74" s="1"/>
  <c r="H75"/>
  <c r="H76"/>
  <c r="H77"/>
  <c r="I77" s="1"/>
  <c r="H78"/>
  <c r="I78" s="1"/>
  <c r="H79"/>
  <c r="H80"/>
  <c r="H81"/>
  <c r="I81" s="1"/>
  <c r="H82"/>
  <c r="I82" s="1"/>
  <c r="H83"/>
  <c r="H84"/>
  <c r="H85"/>
  <c r="I85" s="1"/>
  <c r="H86"/>
  <c r="I86" s="1"/>
  <c r="H87"/>
  <c r="H88"/>
  <c r="H89"/>
  <c r="I89" s="1"/>
  <c r="H90"/>
  <c r="I90" s="1"/>
  <c r="H91"/>
  <c r="H92"/>
  <c r="H93"/>
  <c r="I93" s="1"/>
  <c r="H94"/>
  <c r="I94" s="1"/>
  <c r="H95"/>
  <c r="H96"/>
  <c r="H97"/>
  <c r="I97" s="1"/>
  <c r="H98"/>
  <c r="I98" s="1"/>
  <c r="H99"/>
  <c r="F7" i="7"/>
  <c r="F46"/>
  <c r="F47"/>
  <c r="F48"/>
  <c r="F49"/>
  <c r="F50"/>
  <c r="F51"/>
  <c r="F52"/>
  <c r="F53"/>
  <c r="F54"/>
  <c r="F55"/>
  <c r="F56"/>
  <c r="F57"/>
  <c r="F58"/>
  <c r="P49"/>
  <c r="P39"/>
  <c r="P40"/>
  <c r="P41"/>
  <c r="P42"/>
  <c r="P43"/>
  <c r="P44"/>
  <c r="P45"/>
  <c r="P46"/>
  <c r="P47"/>
  <c r="P48"/>
  <c r="P50"/>
  <c r="P51"/>
  <c r="P52"/>
  <c r="P53"/>
  <c r="P54"/>
  <c r="P55"/>
  <c r="P56"/>
  <c r="P57"/>
  <c r="P58"/>
  <c r="P38"/>
  <c r="P37"/>
  <c r="P36"/>
  <c r="P35"/>
  <c r="P34"/>
  <c r="F5"/>
  <c r="D70" i="9" l="1"/>
  <c r="E70" s="1"/>
  <c r="E56" i="12"/>
  <c r="D18"/>
  <c r="D38" i="10"/>
  <c r="D22"/>
  <c r="D10"/>
  <c r="D14"/>
  <c r="D8"/>
  <c r="D34"/>
  <c r="D18"/>
  <c r="D6"/>
  <c r="D39"/>
  <c r="D35"/>
  <c r="D31"/>
  <c r="D27"/>
  <c r="D23"/>
  <c r="D19"/>
  <c r="D15"/>
  <c r="D11"/>
  <c r="D7"/>
  <c r="D58"/>
  <c r="D40"/>
  <c r="D36"/>
  <c r="D32"/>
  <c r="D28"/>
  <c r="D24"/>
  <c r="D20"/>
  <c r="D16"/>
  <c r="D12"/>
  <c r="D37"/>
  <c r="D33"/>
  <c r="D29"/>
  <c r="D25"/>
  <c r="D21"/>
  <c r="D17"/>
  <c r="D13"/>
  <c r="D9"/>
  <c r="D5"/>
  <c r="C23"/>
  <c r="C24"/>
  <c r="C58"/>
  <c r="B106"/>
  <c r="B105" s="1"/>
  <c r="B104" s="1"/>
  <c r="B103" s="1"/>
  <c r="B102" s="1"/>
  <c r="B101" s="1"/>
  <c r="B100" s="1"/>
  <c r="B99" s="1"/>
  <c r="B98" s="1"/>
  <c r="B97" s="1"/>
  <c r="B96" s="1"/>
  <c r="B95" s="1"/>
  <c r="B94" s="1"/>
  <c r="B93" s="1"/>
  <c r="B92" s="1"/>
  <c r="B91" s="1"/>
  <c r="B90" s="1"/>
  <c r="B89" s="1"/>
  <c r="C5" s="1"/>
  <c r="C12"/>
  <c r="J70" i="9"/>
  <c r="K70" s="1"/>
  <c r="F6" s="1"/>
  <c r="D79"/>
  <c r="J98"/>
  <c r="H69" i="7"/>
  <c r="E69"/>
  <c r="D69"/>
  <c r="C69"/>
  <c r="H68"/>
  <c r="E68"/>
  <c r="D68"/>
  <c r="C68"/>
  <c r="C70"/>
  <c r="C71"/>
  <c r="C72"/>
  <c r="B71"/>
  <c r="B72"/>
  <c r="G58" i="5"/>
  <c r="G57"/>
  <c r="G56"/>
  <c r="E58" i="12" l="1"/>
  <c r="E57"/>
  <c r="D17"/>
  <c r="E18"/>
  <c r="C13" i="10"/>
  <c r="C11"/>
  <c r="C10"/>
  <c r="C9"/>
  <c r="C8"/>
  <c r="C7"/>
  <c r="C6"/>
  <c r="C22"/>
  <c r="C21"/>
  <c r="C20"/>
  <c r="C19"/>
  <c r="C18"/>
  <c r="E13"/>
  <c r="C17"/>
  <c r="C16"/>
  <c r="C15"/>
  <c r="C14"/>
  <c r="P44" i="5"/>
  <c r="O43"/>
  <c r="N46"/>
  <c r="M43"/>
  <c r="L41"/>
  <c r="K39"/>
  <c r="J39"/>
  <c r="I35"/>
  <c r="E72"/>
  <c r="E71"/>
  <c r="D72"/>
  <c r="D71"/>
  <c r="C24"/>
  <c r="C72"/>
  <c r="C71"/>
  <c r="C65"/>
  <c r="B72"/>
  <c r="B71"/>
  <c r="B65"/>
  <c r="B64"/>
  <c r="B63"/>
  <c r="B62"/>
  <c r="B61"/>
  <c r="C59" i="13"/>
  <c r="C68" i="12"/>
  <c r="C69"/>
  <c r="C70"/>
  <c r="C71"/>
  <c r="C72"/>
  <c r="B73" i="20"/>
  <c r="C73"/>
  <c r="G60" i="19"/>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15"/>
  <c r="C16" i="13"/>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15"/>
  <c r="C63" i="12"/>
  <c r="C64"/>
  <c r="C65"/>
  <c r="C62"/>
  <c r="C61"/>
  <c r="F70"/>
  <c r="F72"/>
  <c r="D73" i="20" l="1"/>
  <c r="D16" i="12"/>
  <c r="E17"/>
  <c r="F69"/>
  <c r="F71"/>
  <c r="F68"/>
  <c r="F58" i="13"/>
  <c r="H59" i="19"/>
  <c r="C44" i="27"/>
  <c r="H44"/>
  <c r="C44" i="25"/>
  <c r="H44"/>
  <c r="C42" i="24"/>
  <c r="D42"/>
  <c r="E42"/>
  <c r="F42"/>
  <c r="C52" i="23"/>
  <c r="E52"/>
  <c r="F52"/>
  <c r="G52"/>
  <c r="K43"/>
  <c r="I43"/>
  <c r="F44" i="27" s="1"/>
  <c r="Q43" i="23"/>
  <c r="J43"/>
  <c r="G44" i="27" s="1"/>
  <c r="P43" i="23"/>
  <c r="O43"/>
  <c r="D44" i="27"/>
  <c r="C42" i="22"/>
  <c r="D42"/>
  <c r="E42"/>
  <c r="F42"/>
  <c r="C53" i="21"/>
  <c r="D53"/>
  <c r="E53"/>
  <c r="F53"/>
  <c r="G53"/>
  <c r="L53"/>
  <c r="C51"/>
  <c r="D51"/>
  <c r="E51"/>
  <c r="F51"/>
  <c r="G51"/>
  <c r="L51"/>
  <c r="K43"/>
  <c r="I43"/>
  <c r="J43"/>
  <c r="B43"/>
  <c r="D44" i="25" s="1"/>
  <c r="B116" i="18"/>
  <c r="C116"/>
  <c r="D116"/>
  <c r="F116"/>
  <c r="C117"/>
  <c r="D117"/>
  <c r="F117"/>
  <c r="B118"/>
  <c r="C118"/>
  <c r="D118"/>
  <c r="F118"/>
  <c r="B111" i="17"/>
  <c r="C111"/>
  <c r="D111"/>
  <c r="F111"/>
  <c r="B112"/>
  <c r="C112"/>
  <c r="D112"/>
  <c r="F112"/>
  <c r="B113"/>
  <c r="C113"/>
  <c r="D113"/>
  <c r="F113"/>
  <c r="C124" i="16"/>
  <c r="D124"/>
  <c r="F124"/>
  <c r="G124"/>
  <c r="H124"/>
  <c r="I124"/>
  <c r="K124"/>
  <c r="C125"/>
  <c r="D125"/>
  <c r="F125"/>
  <c r="G125"/>
  <c r="H125"/>
  <c r="I125"/>
  <c r="K125"/>
  <c r="C126"/>
  <c r="D126"/>
  <c r="F126"/>
  <c r="G126"/>
  <c r="H126"/>
  <c r="I126"/>
  <c r="K126"/>
  <c r="B126"/>
  <c r="B125"/>
  <c r="B124"/>
  <c r="E117" i="18"/>
  <c r="B75" i="15"/>
  <c r="C75"/>
  <c r="D75"/>
  <c r="F75"/>
  <c r="G75"/>
  <c r="H75"/>
  <c r="I75"/>
  <c r="K75"/>
  <c r="C88" i="14"/>
  <c r="D88"/>
  <c r="F88"/>
  <c r="G88"/>
  <c r="H88"/>
  <c r="I88"/>
  <c r="K88"/>
  <c r="C89"/>
  <c r="D89"/>
  <c r="F89"/>
  <c r="G89"/>
  <c r="H89"/>
  <c r="I89"/>
  <c r="K89"/>
  <c r="C86"/>
  <c r="D86"/>
  <c r="F86"/>
  <c r="G86"/>
  <c r="H86"/>
  <c r="I86"/>
  <c r="K86"/>
  <c r="B89"/>
  <c r="B88"/>
  <c r="B86"/>
  <c r="C84"/>
  <c r="D84"/>
  <c r="F84"/>
  <c r="G84"/>
  <c r="H84"/>
  <c r="I84"/>
  <c r="K84"/>
  <c r="B84"/>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
  <c r="E74"/>
  <c r="B58" i="12"/>
  <c r="H58" s="1"/>
  <c r="F58" i="11"/>
  <c r="F70" i="10"/>
  <c r="F68"/>
  <c r="F69"/>
  <c r="F71"/>
  <c r="B58"/>
  <c r="I58" s="1"/>
  <c r="K59" i="9"/>
  <c r="B59"/>
  <c r="G59" s="1"/>
  <c r="O59" s="1"/>
  <c r="C59"/>
  <c r="D59"/>
  <c r="L59"/>
  <c r="M59"/>
  <c r="N59" s="1"/>
  <c r="D70" i="7"/>
  <c r="E70"/>
  <c r="D71"/>
  <c r="E71"/>
  <c r="D72"/>
  <c r="E72"/>
  <c r="B69"/>
  <c r="B68"/>
  <c r="B61"/>
  <c r="B58" i="8"/>
  <c r="C58"/>
  <c r="F58"/>
  <c r="G58"/>
  <c r="J58" i="7"/>
  <c r="I58"/>
  <c r="K58"/>
  <c r="B44" i="27" s="1"/>
  <c r="B58" i="6"/>
  <c r="D58"/>
  <c r="E58"/>
  <c r="F58"/>
  <c r="J58"/>
  <c r="D55"/>
  <c r="N58" i="5"/>
  <c r="B44" i="25" s="1"/>
  <c r="I58" i="5"/>
  <c r="O58" s="1"/>
  <c r="J58"/>
  <c r="P58" s="1"/>
  <c r="M58"/>
  <c r="L58"/>
  <c r="K58"/>
  <c r="F44" i="25" l="1"/>
  <c r="G44"/>
  <c r="E118" i="18"/>
  <c r="J124" i="16"/>
  <c r="J125"/>
  <c r="J126"/>
  <c r="J89" i="14"/>
  <c r="J88"/>
  <c r="J84"/>
  <c r="J75" i="15"/>
  <c r="J86" i="14"/>
  <c r="F57" i="13"/>
  <c r="D15" i="12"/>
  <c r="E16"/>
  <c r="I58"/>
  <c r="G58"/>
  <c r="E72"/>
  <c r="D72"/>
  <c r="D71"/>
  <c r="D59" i="13"/>
  <c r="H60" i="19"/>
  <c r="M58" i="7"/>
  <c r="L58"/>
  <c r="K58" i="6"/>
  <c r="H43" i="23"/>
  <c r="H43" i="21"/>
  <c r="H135" i="9"/>
  <c r="H43" i="27"/>
  <c r="H43" i="28" s="1"/>
  <c r="C41" i="24"/>
  <c r="D41"/>
  <c r="E41"/>
  <c r="F41"/>
  <c r="C54" i="23"/>
  <c r="E54"/>
  <c r="F54"/>
  <c r="G54"/>
  <c r="C55"/>
  <c r="E55"/>
  <c r="F55"/>
  <c r="G55"/>
  <c r="Q42"/>
  <c r="P42"/>
  <c r="O42"/>
  <c r="D43" i="27"/>
  <c r="D43" i="28" s="1"/>
  <c r="I42" i="23"/>
  <c r="F43" i="27" s="1"/>
  <c r="F43" i="28" s="1"/>
  <c r="J42" i="23"/>
  <c r="I42" i="24" s="1"/>
  <c r="K42" i="23"/>
  <c r="J42" i="24" s="1"/>
  <c r="B72" i="20"/>
  <c r="C72"/>
  <c r="C115" i="18"/>
  <c r="D115"/>
  <c r="F115"/>
  <c r="I1109" i="16"/>
  <c r="I1108"/>
  <c r="I1107"/>
  <c r="I1106"/>
  <c r="I1105"/>
  <c r="I1104"/>
  <c r="I1103"/>
  <c r="I1102"/>
  <c r="I1101"/>
  <c r="I1100"/>
  <c r="I1099"/>
  <c r="I1098"/>
  <c r="I1097"/>
  <c r="I1096"/>
  <c r="I1095"/>
  <c r="I1094"/>
  <c r="I1093"/>
  <c r="I1092"/>
  <c r="I1091"/>
  <c r="I1090"/>
  <c r="I1089"/>
  <c r="I1088"/>
  <c r="I1087"/>
  <c r="I1086"/>
  <c r="I1085"/>
  <c r="I1084"/>
  <c r="I1083"/>
  <c r="I1082"/>
  <c r="I1081"/>
  <c r="I1080"/>
  <c r="I1079"/>
  <c r="I1078"/>
  <c r="I1077"/>
  <c r="I1076"/>
  <c r="I1075"/>
  <c r="I1074"/>
  <c r="I1073"/>
  <c r="I1072"/>
  <c r="I1071"/>
  <c r="I1070"/>
  <c r="I1069"/>
  <c r="I1068"/>
  <c r="I1067"/>
  <c r="I1066"/>
  <c r="I1065"/>
  <c r="I1064"/>
  <c r="I1063"/>
  <c r="I1062"/>
  <c r="I1061"/>
  <c r="I1060"/>
  <c r="I1059"/>
  <c r="I1058"/>
  <c r="I1057"/>
  <c r="I1056"/>
  <c r="I1055"/>
  <c r="I1054"/>
  <c r="I1053"/>
  <c r="I1052"/>
  <c r="I1051"/>
  <c r="I1050"/>
  <c r="I1049"/>
  <c r="I1048"/>
  <c r="I1047"/>
  <c r="I1046"/>
  <c r="I1045"/>
  <c r="I1044"/>
  <c r="I1043"/>
  <c r="I1042"/>
  <c r="I1041"/>
  <c r="I1040"/>
  <c r="I1039"/>
  <c r="I1038"/>
  <c r="I1037"/>
  <c r="I1036"/>
  <c r="I1035"/>
  <c r="I1034"/>
  <c r="I1033"/>
  <c r="I1032"/>
  <c r="I1031"/>
  <c r="I1030"/>
  <c r="I1029"/>
  <c r="I1028"/>
  <c r="I1027"/>
  <c r="I1026"/>
  <c r="I1025"/>
  <c r="I1024"/>
  <c r="I1023"/>
  <c r="I1022"/>
  <c r="I1021"/>
  <c r="I1020"/>
  <c r="I1019"/>
  <c r="I1018"/>
  <c r="I1017"/>
  <c r="I1016"/>
  <c r="I1015"/>
  <c r="I1014"/>
  <c r="I1013"/>
  <c r="I1012"/>
  <c r="I1011"/>
  <c r="I1010"/>
  <c r="I1009"/>
  <c r="I1008"/>
  <c r="I1007"/>
  <c r="I1006"/>
  <c r="I1005"/>
  <c r="I1004"/>
  <c r="I1003"/>
  <c r="I1002"/>
  <c r="I1001"/>
  <c r="D1002"/>
  <c r="D1003"/>
  <c r="D1004"/>
  <c r="D1005"/>
  <c r="D1006"/>
  <c r="D1007"/>
  <c r="D1008"/>
  <c r="D1009"/>
  <c r="D1010"/>
  <c r="D1011"/>
  <c r="D1012"/>
  <c r="D1013"/>
  <c r="D1014"/>
  <c r="D1015"/>
  <c r="D1016"/>
  <c r="D1017"/>
  <c r="D1018"/>
  <c r="D1019"/>
  <c r="D1020"/>
  <c r="D1021"/>
  <c r="D1022"/>
  <c r="D1023"/>
  <c r="D1024"/>
  <c r="D1025"/>
  <c r="D1026"/>
  <c r="D1027"/>
  <c r="D1028"/>
  <c r="D1029"/>
  <c r="D1030"/>
  <c r="D1031"/>
  <c r="D1032"/>
  <c r="D1033"/>
  <c r="D1034"/>
  <c r="D1035"/>
  <c r="D1036"/>
  <c r="D1037"/>
  <c r="D1038"/>
  <c r="D1039"/>
  <c r="D1040"/>
  <c r="D1041"/>
  <c r="D1042"/>
  <c r="D1043"/>
  <c r="D1044"/>
  <c r="D1045"/>
  <c r="D1046"/>
  <c r="D1047"/>
  <c r="D1048"/>
  <c r="D1049"/>
  <c r="D1050"/>
  <c r="D1051"/>
  <c r="D1052"/>
  <c r="D1053"/>
  <c r="D1054"/>
  <c r="D1055"/>
  <c r="D1056"/>
  <c r="D1057"/>
  <c r="D1058"/>
  <c r="D1059"/>
  <c r="D1060"/>
  <c r="D1061"/>
  <c r="D1062"/>
  <c r="D1063"/>
  <c r="D1064"/>
  <c r="D1065"/>
  <c r="D1066"/>
  <c r="D1067"/>
  <c r="D1068"/>
  <c r="D1069"/>
  <c r="D1070"/>
  <c r="D1071"/>
  <c r="D1072"/>
  <c r="D1073"/>
  <c r="D1074"/>
  <c r="D1075"/>
  <c r="D1076"/>
  <c r="D1077"/>
  <c r="D1078"/>
  <c r="D1079"/>
  <c r="D1080"/>
  <c r="D1081"/>
  <c r="D1082"/>
  <c r="D1083"/>
  <c r="D1084"/>
  <c r="D1085"/>
  <c r="D1086"/>
  <c r="D1087"/>
  <c r="D1088"/>
  <c r="D1089"/>
  <c r="D1090"/>
  <c r="D1091"/>
  <c r="D1092"/>
  <c r="D1093"/>
  <c r="D1094"/>
  <c r="D1095"/>
  <c r="D1096"/>
  <c r="D1097"/>
  <c r="D1098"/>
  <c r="D1099"/>
  <c r="D1100"/>
  <c r="D1101"/>
  <c r="D1102"/>
  <c r="D1103"/>
  <c r="D1104"/>
  <c r="D1105"/>
  <c r="D1106"/>
  <c r="D1107"/>
  <c r="D1108"/>
  <c r="D1109"/>
  <c r="D1001"/>
  <c r="F113" i="18"/>
  <c r="F114"/>
  <c r="C113"/>
  <c r="D113"/>
  <c r="C114"/>
  <c r="D114"/>
  <c r="E111" i="17"/>
  <c r="B113" i="18"/>
  <c r="E113" i="17"/>
  <c r="B74" i="15"/>
  <c r="C74"/>
  <c r="D74"/>
  <c r="F74"/>
  <c r="G74"/>
  <c r="H74"/>
  <c r="I74"/>
  <c r="J74"/>
  <c r="K74"/>
  <c r="C85" i="14"/>
  <c r="D85"/>
  <c r="F85"/>
  <c r="G85"/>
  <c r="H85"/>
  <c r="I85"/>
  <c r="J85"/>
  <c r="K85"/>
  <c r="C87"/>
  <c r="D87"/>
  <c r="F87"/>
  <c r="G87"/>
  <c r="H87"/>
  <c r="I87"/>
  <c r="J87"/>
  <c r="K87"/>
  <c r="E58" i="13"/>
  <c r="C43" i="25"/>
  <c r="C43" i="26" s="1"/>
  <c r="H43" i="25"/>
  <c r="H43" i="26" s="1"/>
  <c r="C42" i="25"/>
  <c r="C41" i="22"/>
  <c r="D41"/>
  <c r="E41"/>
  <c r="F41"/>
  <c r="C54" i="21"/>
  <c r="D54"/>
  <c r="E54"/>
  <c r="F54"/>
  <c r="G54"/>
  <c r="L54"/>
  <c r="I42"/>
  <c r="F43" i="25" s="1"/>
  <c r="J42" i="21"/>
  <c r="I42" i="22" s="1"/>
  <c r="K42" i="21"/>
  <c r="J42" i="22" s="1"/>
  <c r="B42" i="21"/>
  <c r="D43" i="25" s="1"/>
  <c r="D43" i="26" s="1"/>
  <c r="B41" i="21"/>
  <c r="F72" i="10"/>
  <c r="F57" i="11"/>
  <c r="B57" i="10"/>
  <c r="B58" i="11" s="1"/>
  <c r="B56" i="10"/>
  <c r="B57" i="9"/>
  <c r="C57"/>
  <c r="D57"/>
  <c r="B58"/>
  <c r="C58"/>
  <c r="D58"/>
  <c r="K58"/>
  <c r="L58"/>
  <c r="M58"/>
  <c r="B57" i="8"/>
  <c r="F57"/>
  <c r="G57"/>
  <c r="G57" i="7"/>
  <c r="I58" i="8" s="1"/>
  <c r="J57" i="6"/>
  <c r="D57"/>
  <c r="J56"/>
  <c r="D56"/>
  <c r="B57"/>
  <c r="B56"/>
  <c r="N56" i="5"/>
  <c r="B42" i="25" s="1"/>
  <c r="M56" i="5"/>
  <c r="L56"/>
  <c r="K56"/>
  <c r="J56"/>
  <c r="P56" s="1"/>
  <c r="I56"/>
  <c r="O56" s="1"/>
  <c r="H58" i="19"/>
  <c r="B70" i="7"/>
  <c r="O21" i="23"/>
  <c r="O19"/>
  <c r="O18"/>
  <c r="O20"/>
  <c r="P18"/>
  <c r="O22"/>
  <c r="O23"/>
  <c r="O24"/>
  <c r="O25"/>
  <c r="O26"/>
  <c r="O27"/>
  <c r="O28"/>
  <c r="O29"/>
  <c r="O30"/>
  <c r="O31"/>
  <c r="O32"/>
  <c r="O33"/>
  <c r="O34"/>
  <c r="O35"/>
  <c r="O36"/>
  <c r="O37"/>
  <c r="O38"/>
  <c r="O39"/>
  <c r="O40"/>
  <c r="O41"/>
  <c r="Q18"/>
  <c r="C28" i="24"/>
  <c r="G53" i="23"/>
  <c r="F53"/>
  <c r="E53"/>
  <c r="C53"/>
  <c r="C49"/>
  <c r="E49"/>
  <c r="F49"/>
  <c r="G49"/>
  <c r="B65" i="7"/>
  <c r="B64"/>
  <c r="B63"/>
  <c r="C65"/>
  <c r="D65"/>
  <c r="E65"/>
  <c r="E65" i="12"/>
  <c r="C48" i="21"/>
  <c r="D48"/>
  <c r="E48"/>
  <c r="F48"/>
  <c r="G48"/>
  <c r="L48"/>
  <c r="E63" i="12"/>
  <c r="E64"/>
  <c r="F65" i="10"/>
  <c r="F61"/>
  <c r="F62"/>
  <c r="F63"/>
  <c r="F64"/>
  <c r="C61" i="7"/>
  <c r="D61"/>
  <c r="E61"/>
  <c r="D65" i="5"/>
  <c r="E65"/>
  <c r="F65"/>
  <c r="H65"/>
  <c r="H42" i="24" l="1"/>
  <c r="H42" i="22"/>
  <c r="F43" i="26"/>
  <c r="E116" i="18"/>
  <c r="D14" i="12"/>
  <c r="E15"/>
  <c r="E55"/>
  <c r="E54"/>
  <c r="E71"/>
  <c r="E59" i="13"/>
  <c r="I57" i="7"/>
  <c r="L57" s="1"/>
  <c r="K58" i="8" s="1"/>
  <c r="H58"/>
  <c r="H42" i="23"/>
  <c r="G42" i="24" s="1"/>
  <c r="E44" i="25"/>
  <c r="B42" i="22"/>
  <c r="E44" i="27"/>
  <c r="B42" i="24"/>
  <c r="F135" i="9"/>
  <c r="E115" i="18"/>
  <c r="G58" i="9"/>
  <c r="O58" s="1"/>
  <c r="I57" i="10"/>
  <c r="I58" i="11" s="1"/>
  <c r="H42" i="21"/>
  <c r="G42" i="22" s="1"/>
  <c r="B41"/>
  <c r="G43" i="25"/>
  <c r="G43" i="26" s="1"/>
  <c r="C42"/>
  <c r="B115" i="18"/>
  <c r="B114"/>
  <c r="G43" i="27"/>
  <c r="G43" i="28" s="1"/>
  <c r="C43" i="27"/>
  <c r="C43" i="28" s="1"/>
  <c r="B57" i="11"/>
  <c r="B57" i="12"/>
  <c r="D72" i="20"/>
  <c r="N58" i="9"/>
  <c r="E73" i="14"/>
  <c r="E75" i="15" s="1"/>
  <c r="K57" i="7"/>
  <c r="J58" i="8" s="1"/>
  <c r="J57" i="7"/>
  <c r="E58" i="8" s="1"/>
  <c r="P41" i="23"/>
  <c r="Q41"/>
  <c r="B81" i="14"/>
  <c r="E67"/>
  <c r="C81"/>
  <c r="P29" i="7"/>
  <c r="P30"/>
  <c r="P31"/>
  <c r="P32"/>
  <c r="P33"/>
  <c r="P5"/>
  <c r="P6"/>
  <c r="F6" s="1"/>
  <c r="P7"/>
  <c r="P8"/>
  <c r="F8" s="1"/>
  <c r="P9"/>
  <c r="F9" s="1"/>
  <c r="P10"/>
  <c r="F10" s="1"/>
  <c r="P11"/>
  <c r="F11" s="1"/>
  <c r="P12"/>
  <c r="F12" s="1"/>
  <c r="P13"/>
  <c r="F13" s="1"/>
  <c r="F68" s="1"/>
  <c r="P14"/>
  <c r="F14" s="1"/>
  <c r="P15"/>
  <c r="F15" s="1"/>
  <c r="P16"/>
  <c r="F16" s="1"/>
  <c r="P17"/>
  <c r="F17" s="1"/>
  <c r="F69" s="1"/>
  <c r="P18"/>
  <c r="F18" s="1"/>
  <c r="P19"/>
  <c r="F19" s="1"/>
  <c r="P20"/>
  <c r="F20" s="1"/>
  <c r="P21"/>
  <c r="F21" s="1"/>
  <c r="P22"/>
  <c r="F22" s="1"/>
  <c r="P23"/>
  <c r="F23" s="1"/>
  <c r="P24"/>
  <c r="F24" s="1"/>
  <c r="P25"/>
  <c r="F25" s="1"/>
  <c r="P26"/>
  <c r="F26" s="1"/>
  <c r="P27"/>
  <c r="F27" s="1"/>
  <c r="P28"/>
  <c r="G39"/>
  <c r="C57" i="8"/>
  <c r="E63" i="14"/>
  <c r="E64"/>
  <c r="E71"/>
  <c r="F107" i="17"/>
  <c r="F108"/>
  <c r="F109"/>
  <c r="F112" i="18"/>
  <c r="D107" i="17"/>
  <c r="D108"/>
  <c r="D109"/>
  <c r="D112" i="18"/>
  <c r="C107" i="17"/>
  <c r="C108"/>
  <c r="C109"/>
  <c r="C112" i="18"/>
  <c r="E107" i="17"/>
  <c r="E109"/>
  <c r="B110"/>
  <c r="D52" i="23"/>
  <c r="E124" i="16" l="1"/>
  <c r="E113" i="18"/>
  <c r="E112" i="17"/>
  <c r="B59" i="13"/>
  <c r="H57" i="12"/>
  <c r="H57" i="19"/>
  <c r="H56"/>
  <c r="D13" i="12"/>
  <c r="E14"/>
  <c r="E69"/>
  <c r="D69"/>
  <c r="D58" i="8"/>
  <c r="E43" i="27"/>
  <c r="E43" i="28" s="1"/>
  <c r="F61" i="7"/>
  <c r="G57" i="12"/>
  <c r="I57"/>
  <c r="E18" i="13"/>
  <c r="B43" i="27"/>
  <c r="B43" i="28" s="1"/>
  <c r="B112" i="18"/>
  <c r="D110" i="17"/>
  <c r="M57" i="7"/>
  <c r="L58" i="8" s="1"/>
  <c r="E43" i="25"/>
  <c r="E43" i="26" s="1"/>
  <c r="C110" i="17"/>
  <c r="F110"/>
  <c r="E114" i="18"/>
  <c r="B109" i="17"/>
  <c r="B107"/>
  <c r="E108"/>
  <c r="B108"/>
  <c r="B120" i="16"/>
  <c r="E125"/>
  <c r="B72" i="15"/>
  <c r="F121" i="16"/>
  <c r="B121"/>
  <c r="C121"/>
  <c r="D121"/>
  <c r="D81" i="14"/>
  <c r="E68"/>
  <c r="E89" s="1"/>
  <c r="E70"/>
  <c r="E66"/>
  <c r="E62"/>
  <c r="B80"/>
  <c r="E69"/>
  <c r="E65"/>
  <c r="B73" i="15"/>
  <c r="E72" i="14"/>
  <c r="E74" i="15" s="1"/>
  <c r="B71" i="20"/>
  <c r="C71"/>
  <c r="B79" i="14"/>
  <c r="G17" i="7"/>
  <c r="G69" s="1"/>
  <c r="B104" i="17"/>
  <c r="C109" i="18"/>
  <c r="F109"/>
  <c r="B110"/>
  <c r="C110"/>
  <c r="D110"/>
  <c r="E110"/>
  <c r="F110"/>
  <c r="B111"/>
  <c r="C111"/>
  <c r="D111"/>
  <c r="F111"/>
  <c r="E54" i="13"/>
  <c r="E55"/>
  <c r="E56"/>
  <c r="E57"/>
  <c r="E40"/>
  <c r="E41"/>
  <c r="E42"/>
  <c r="E43"/>
  <c r="E44"/>
  <c r="E45"/>
  <c r="E46"/>
  <c r="E47"/>
  <c r="E48"/>
  <c r="E49"/>
  <c r="E50"/>
  <c r="E51"/>
  <c r="E52"/>
  <c r="E53"/>
  <c r="E20"/>
  <c r="E21"/>
  <c r="E22"/>
  <c r="E23"/>
  <c r="E24"/>
  <c r="E25"/>
  <c r="E26"/>
  <c r="E27"/>
  <c r="E28"/>
  <c r="E29"/>
  <c r="E30"/>
  <c r="E31"/>
  <c r="E32"/>
  <c r="E33"/>
  <c r="E34"/>
  <c r="E35"/>
  <c r="E36"/>
  <c r="E37"/>
  <c r="E38"/>
  <c r="E39"/>
  <c r="D58"/>
  <c r="E121" i="16" l="1"/>
  <c r="E126"/>
  <c r="D12" i="12"/>
  <c r="E13"/>
  <c r="E62"/>
  <c r="E19" i="13"/>
  <c r="E17"/>
  <c r="E110" i="17"/>
  <c r="E112" i="18"/>
  <c r="D71" i="20"/>
  <c r="D109" i="18"/>
  <c r="B105" i="17"/>
  <c r="B109" i="18"/>
  <c r="D11" i="12" l="1"/>
  <c r="E12"/>
  <c r="E109" i="18"/>
  <c r="E111"/>
  <c r="G57" i="9"/>
  <c r="K57"/>
  <c r="L57"/>
  <c r="M57"/>
  <c r="G53" i="7"/>
  <c r="G18"/>
  <c r="D10" i="12" l="1"/>
  <c r="E11"/>
  <c r="E61"/>
  <c r="D70"/>
  <c r="D68"/>
  <c r="E70"/>
  <c r="E68"/>
  <c r="O57" i="9"/>
  <c r="N57"/>
  <c r="K53"/>
  <c r="L53"/>
  <c r="M53"/>
  <c r="K54"/>
  <c r="L54"/>
  <c r="M54"/>
  <c r="K55"/>
  <c r="L55"/>
  <c r="M55"/>
  <c r="K56"/>
  <c r="L56"/>
  <c r="M56"/>
  <c r="E33" i="5"/>
  <c r="E32" s="1"/>
  <c r="E31" s="1"/>
  <c r="E30" s="1"/>
  <c r="E29" s="1"/>
  <c r="E28" s="1"/>
  <c r="E27" s="1"/>
  <c r="E26" s="1"/>
  <c r="E25" s="1"/>
  <c r="E24" s="1"/>
  <c r="E23" s="1"/>
  <c r="E22" s="1"/>
  <c r="E21" s="1"/>
  <c r="E20" s="1"/>
  <c r="E19" s="1"/>
  <c r="E18" s="1"/>
  <c r="E17" s="1"/>
  <c r="D24"/>
  <c r="D23" s="1"/>
  <c r="D22" s="1"/>
  <c r="D21" s="1"/>
  <c r="D20" s="1"/>
  <c r="D19" s="1"/>
  <c r="D18" s="1"/>
  <c r="D17" s="1"/>
  <c r="C23"/>
  <c r="C22" s="1"/>
  <c r="C21" s="1"/>
  <c r="C20" s="1"/>
  <c r="C19" s="1"/>
  <c r="C18" s="1"/>
  <c r="C17" s="1"/>
  <c r="D9" i="12" l="1"/>
  <c r="D8" s="1"/>
  <c r="E10"/>
  <c r="N55" i="9"/>
  <c r="N54"/>
  <c r="N53"/>
  <c r="N56"/>
  <c r="E16" i="5"/>
  <c r="E15" s="1"/>
  <c r="E14" s="1"/>
  <c r="E13" s="1"/>
  <c r="E12" s="1"/>
  <c r="E11" s="1"/>
  <c r="E10" s="1"/>
  <c r="E9" s="1"/>
  <c r="E8" s="1"/>
  <c r="E7" s="1"/>
  <c r="E6" s="1"/>
  <c r="E5" s="1"/>
  <c r="C16"/>
  <c r="C15" s="1"/>
  <c r="C14" s="1"/>
  <c r="C13" s="1"/>
  <c r="C12" s="1"/>
  <c r="C11" s="1"/>
  <c r="C10" s="1"/>
  <c r="C9" s="1"/>
  <c r="C8" s="1"/>
  <c r="C7" s="1"/>
  <c r="C6" s="1"/>
  <c r="C5" s="1"/>
  <c r="D16"/>
  <c r="D15" s="1"/>
  <c r="D14" s="1"/>
  <c r="D13" s="1"/>
  <c r="D12" s="1"/>
  <c r="D11" s="1"/>
  <c r="D10" s="1"/>
  <c r="D9" s="1"/>
  <c r="D8" s="1"/>
  <c r="D7" s="1"/>
  <c r="D6" s="1"/>
  <c r="D5" s="1"/>
  <c r="K56" i="7"/>
  <c r="J57" i="8" s="1"/>
  <c r="E9" i="12" l="1"/>
  <c r="L53" i="5"/>
  <c r="M53"/>
  <c r="L54"/>
  <c r="M54"/>
  <c r="L55"/>
  <c r="M55"/>
  <c r="L57"/>
  <c r="M57"/>
  <c r="I57"/>
  <c r="E57" i="6" s="1"/>
  <c r="J57" i="5"/>
  <c r="F57" i="6" s="1"/>
  <c r="I53" i="5"/>
  <c r="J53"/>
  <c r="I54"/>
  <c r="J54"/>
  <c r="I55"/>
  <c r="E56" i="6" s="1"/>
  <c r="J55" i="5"/>
  <c r="F56" i="6" s="1"/>
  <c r="B51" i="8"/>
  <c r="F51"/>
  <c r="G51"/>
  <c r="B52"/>
  <c r="F52"/>
  <c r="G52"/>
  <c r="B53"/>
  <c r="F53"/>
  <c r="G53"/>
  <c r="B54"/>
  <c r="C54"/>
  <c r="F54"/>
  <c r="G54"/>
  <c r="B55"/>
  <c r="C55"/>
  <c r="F55"/>
  <c r="G55"/>
  <c r="B56"/>
  <c r="C56"/>
  <c r="F56"/>
  <c r="G56"/>
  <c r="B41"/>
  <c r="F41"/>
  <c r="G41"/>
  <c r="B42"/>
  <c r="F42"/>
  <c r="G42"/>
  <c r="B43"/>
  <c r="F43"/>
  <c r="G43"/>
  <c r="B44"/>
  <c r="F44"/>
  <c r="G44"/>
  <c r="B45"/>
  <c r="F45"/>
  <c r="G45"/>
  <c r="B46"/>
  <c r="F46"/>
  <c r="G46"/>
  <c r="B47"/>
  <c r="F47"/>
  <c r="G47"/>
  <c r="B48"/>
  <c r="F48"/>
  <c r="G48"/>
  <c r="B49"/>
  <c r="F49"/>
  <c r="G49"/>
  <c r="B50"/>
  <c r="F50"/>
  <c r="G50"/>
  <c r="D57" i="19"/>
  <c r="G56" i="7"/>
  <c r="D56" i="19"/>
  <c r="C41" i="8"/>
  <c r="H71" i="7"/>
  <c r="H72"/>
  <c r="F29"/>
  <c r="F39"/>
  <c r="I39" s="1"/>
  <c r="F40"/>
  <c r="F41"/>
  <c r="F42"/>
  <c r="F43"/>
  <c r="F44"/>
  <c r="F45"/>
  <c r="F30"/>
  <c r="F31"/>
  <c r="I31" s="1"/>
  <c r="F32"/>
  <c r="F33"/>
  <c r="F34"/>
  <c r="F35"/>
  <c r="F36"/>
  <c r="F37"/>
  <c r="F38"/>
  <c r="F72"/>
  <c r="F28"/>
  <c r="K9" i="5"/>
  <c r="D7" i="12" l="1"/>
  <c r="E8"/>
  <c r="F71" i="7"/>
  <c r="F70"/>
  <c r="H70"/>
  <c r="I56" i="6"/>
  <c r="H57" i="8"/>
  <c r="I57"/>
  <c r="C51"/>
  <c r="C47"/>
  <c r="C43"/>
  <c r="H65" i="7"/>
  <c r="H45" i="8"/>
  <c r="F65" i="7"/>
  <c r="H41" i="8"/>
  <c r="C48"/>
  <c r="C49"/>
  <c r="C45"/>
  <c r="H48"/>
  <c r="H43"/>
  <c r="C50"/>
  <c r="C46"/>
  <c r="C42"/>
  <c r="H53"/>
  <c r="I53" i="7"/>
  <c r="H46" i="8"/>
  <c r="H61" i="7"/>
  <c r="H44" i="8"/>
  <c r="H42"/>
  <c r="C44"/>
  <c r="C53"/>
  <c r="C52"/>
  <c r="H56" i="6"/>
  <c r="H52" i="8"/>
  <c r="H50"/>
  <c r="J56" i="7"/>
  <c r="E57" i="8" s="1"/>
  <c r="I56" i="7"/>
  <c r="D57" i="8" s="1"/>
  <c r="H56"/>
  <c r="H54"/>
  <c r="H49"/>
  <c r="H55"/>
  <c r="I51" i="7"/>
  <c r="H51" i="8"/>
  <c r="H47"/>
  <c r="H24" i="5"/>
  <c r="H23" s="1"/>
  <c r="H22" s="1"/>
  <c r="H21" s="1"/>
  <c r="H20" s="1"/>
  <c r="H19" s="1"/>
  <c r="H18" s="1"/>
  <c r="H17" s="1"/>
  <c r="F56" i="11"/>
  <c r="C73" i="15"/>
  <c r="D73"/>
  <c r="H73"/>
  <c r="H42" i="27"/>
  <c r="H42" i="28" s="1"/>
  <c r="C40" i="27"/>
  <c r="C41"/>
  <c r="C42"/>
  <c r="C42" i="28" s="1"/>
  <c r="B42" i="27"/>
  <c r="B42" i="28" s="1"/>
  <c r="H42" i="25"/>
  <c r="H42" i="26" s="1"/>
  <c r="C40" i="24"/>
  <c r="D40"/>
  <c r="E40"/>
  <c r="F40"/>
  <c r="K41" i="23"/>
  <c r="J41" i="24" s="1"/>
  <c r="I41" i="23"/>
  <c r="H41" i="24" s="1"/>
  <c r="J41" i="23"/>
  <c r="I41" i="24" s="1"/>
  <c r="B41"/>
  <c r="B55" i="23"/>
  <c r="C40" i="22"/>
  <c r="D40"/>
  <c r="E40"/>
  <c r="F40"/>
  <c r="I41" i="21"/>
  <c r="J41"/>
  <c r="I41" i="22" s="1"/>
  <c r="K41" i="21"/>
  <c r="J41" i="22" s="1"/>
  <c r="B55" i="12"/>
  <c r="B56"/>
  <c r="H56" s="1"/>
  <c r="D43" i="10"/>
  <c r="D44"/>
  <c r="D45"/>
  <c r="D46"/>
  <c r="C41"/>
  <c r="C42"/>
  <c r="C43"/>
  <c r="C44"/>
  <c r="C45"/>
  <c r="C46"/>
  <c r="C48"/>
  <c r="C49"/>
  <c r="C50"/>
  <c r="D50"/>
  <c r="D47"/>
  <c r="P57" i="5"/>
  <c r="O57"/>
  <c r="K57"/>
  <c r="B28" i="12"/>
  <c r="G28" s="1"/>
  <c r="I10" i="7"/>
  <c r="K55"/>
  <c r="J55"/>
  <c r="I55"/>
  <c r="G55"/>
  <c r="K26" i="23"/>
  <c r="K37" i="21"/>
  <c r="K54" s="1"/>
  <c r="D28" i="24"/>
  <c r="G55" i="12" l="1"/>
  <c r="H55"/>
  <c r="D6"/>
  <c r="E7"/>
  <c r="N57" i="6"/>
  <c r="N58"/>
  <c r="M57"/>
  <c r="M58"/>
  <c r="C60" i="19"/>
  <c r="F60" s="1"/>
  <c r="J60" s="1"/>
  <c r="D71" i="10"/>
  <c r="H58"/>
  <c r="E58"/>
  <c r="G56" i="12"/>
  <c r="I56"/>
  <c r="E58" i="11"/>
  <c r="F42" i="25"/>
  <c r="F42" i="26" s="1"/>
  <c r="H41" i="22"/>
  <c r="B58" i="13"/>
  <c r="H57" i="10"/>
  <c r="G42" i="25"/>
  <c r="G42" i="26" s="1"/>
  <c r="B58" i="19"/>
  <c r="H57" i="9"/>
  <c r="P57" s="1"/>
  <c r="C58" i="19"/>
  <c r="C65" i="10"/>
  <c r="C25"/>
  <c r="C30"/>
  <c r="D65"/>
  <c r="F42" i="27"/>
  <c r="F42" i="28" s="1"/>
  <c r="G58" i="13"/>
  <c r="B57"/>
  <c r="B41" i="27"/>
  <c r="B41" i="28" s="1"/>
  <c r="J56" i="8"/>
  <c r="D42" i="27"/>
  <c r="D42" i="28" s="1"/>
  <c r="B5" i="12"/>
  <c r="I56" i="8"/>
  <c r="M55" i="7"/>
  <c r="M56"/>
  <c r="L57" i="8" s="1"/>
  <c r="E56"/>
  <c r="L55" i="7"/>
  <c r="L56"/>
  <c r="K57" i="8" s="1"/>
  <c r="D56"/>
  <c r="H16" i="5"/>
  <c r="H15" s="1"/>
  <c r="H14" s="1"/>
  <c r="H13" s="1"/>
  <c r="H12" s="1"/>
  <c r="H11" s="1"/>
  <c r="H10" s="1"/>
  <c r="H9" s="1"/>
  <c r="H8" s="1"/>
  <c r="H7" s="1"/>
  <c r="H6" s="1"/>
  <c r="H5" s="1"/>
  <c r="H61" s="1"/>
  <c r="H62"/>
  <c r="D42" i="25"/>
  <c r="D42" i="26" s="1"/>
  <c r="H41" i="23"/>
  <c r="G41" i="24" s="1"/>
  <c r="B40"/>
  <c r="G42" i="27"/>
  <c r="G42" i="28" s="1"/>
  <c r="C41"/>
  <c r="H58" i="13"/>
  <c r="H41" i="21"/>
  <c r="G41" i="22" s="1"/>
  <c r="Q40" i="23"/>
  <c r="Q39"/>
  <c r="Q38"/>
  <c r="Q37"/>
  <c r="Q36"/>
  <c r="Q35"/>
  <c r="Q34"/>
  <c r="Q33"/>
  <c r="Q32"/>
  <c r="Q31"/>
  <c r="Q30"/>
  <c r="Q29"/>
  <c r="Q28"/>
  <c r="Q27"/>
  <c r="Q26"/>
  <c r="Q25"/>
  <c r="Q24"/>
  <c r="Q23"/>
  <c r="Q22"/>
  <c r="Q21"/>
  <c r="Q20"/>
  <c r="Q19"/>
  <c r="P40"/>
  <c r="P39"/>
  <c r="P38"/>
  <c r="P37"/>
  <c r="P36"/>
  <c r="P35"/>
  <c r="P34"/>
  <c r="P33"/>
  <c r="P32"/>
  <c r="P31"/>
  <c r="P30"/>
  <c r="P29"/>
  <c r="P28"/>
  <c r="P27"/>
  <c r="P26"/>
  <c r="P25"/>
  <c r="P24"/>
  <c r="P23"/>
  <c r="P22"/>
  <c r="P21"/>
  <c r="P20"/>
  <c r="P19"/>
  <c r="C31" i="24"/>
  <c r="C30"/>
  <c r="C29"/>
  <c r="C27"/>
  <c r="H13" i="19"/>
  <c r="G12"/>
  <c r="E43" i="10"/>
  <c r="L52" i="21"/>
  <c r="G52"/>
  <c r="F52"/>
  <c r="E52"/>
  <c r="D52"/>
  <c r="C52"/>
  <c r="G54" i="5"/>
  <c r="C19" i="24"/>
  <c r="C18"/>
  <c r="H15" i="19"/>
  <c r="F105" i="17"/>
  <c r="B102"/>
  <c r="B103"/>
  <c r="I13" i="7"/>
  <c r="I68" s="1"/>
  <c r="J13"/>
  <c r="K13"/>
  <c r="K68" s="1"/>
  <c r="I14"/>
  <c r="L14" s="1"/>
  <c r="J14"/>
  <c r="M14" s="1"/>
  <c r="K14"/>
  <c r="I15"/>
  <c r="L15" s="1"/>
  <c r="J15"/>
  <c r="M15" s="1"/>
  <c r="K15"/>
  <c r="I16"/>
  <c r="L16" s="1"/>
  <c r="J16"/>
  <c r="M16" s="1"/>
  <c r="K16"/>
  <c r="I17"/>
  <c r="I69" s="1"/>
  <c r="J17"/>
  <c r="J69" s="1"/>
  <c r="K17"/>
  <c r="K69" s="1"/>
  <c r="I18"/>
  <c r="L18" s="1"/>
  <c r="J18"/>
  <c r="M18" s="1"/>
  <c r="K18"/>
  <c r="I19"/>
  <c r="L19" s="1"/>
  <c r="J19"/>
  <c r="M19" s="1"/>
  <c r="K19"/>
  <c r="I20"/>
  <c r="L20" s="1"/>
  <c r="J20"/>
  <c r="M20" s="1"/>
  <c r="K20"/>
  <c r="B6" i="27" s="1"/>
  <c r="B52" s="1"/>
  <c r="I21" i="7"/>
  <c r="L21" s="1"/>
  <c r="J21"/>
  <c r="K21"/>
  <c r="M21"/>
  <c r="I22"/>
  <c r="L22" s="1"/>
  <c r="J22"/>
  <c r="K22"/>
  <c r="M22"/>
  <c r="I23"/>
  <c r="L23" s="1"/>
  <c r="J23"/>
  <c r="M23" s="1"/>
  <c r="K23"/>
  <c r="I24"/>
  <c r="L24" s="1"/>
  <c r="J24"/>
  <c r="M24" s="1"/>
  <c r="K24"/>
  <c r="B10" i="27" s="1"/>
  <c r="I25" i="7"/>
  <c r="L25" s="1"/>
  <c r="J25"/>
  <c r="M25" s="1"/>
  <c r="K25"/>
  <c r="I26"/>
  <c r="L26" s="1"/>
  <c r="J26"/>
  <c r="M26" s="1"/>
  <c r="K26"/>
  <c r="I27"/>
  <c r="L27" s="1"/>
  <c r="J27"/>
  <c r="M27" s="1"/>
  <c r="K27"/>
  <c r="I28"/>
  <c r="L28" s="1"/>
  <c r="J28"/>
  <c r="M28" s="1"/>
  <c r="K28"/>
  <c r="I29"/>
  <c r="L29" s="1"/>
  <c r="J29"/>
  <c r="M29" s="1"/>
  <c r="K29"/>
  <c r="I30"/>
  <c r="L30" s="1"/>
  <c r="J30"/>
  <c r="M30" s="1"/>
  <c r="K30"/>
  <c r="L31"/>
  <c r="J31"/>
  <c r="M31" s="1"/>
  <c r="K31"/>
  <c r="I32"/>
  <c r="L32" s="1"/>
  <c r="J32"/>
  <c r="M32" s="1"/>
  <c r="K32"/>
  <c r="I33"/>
  <c r="L33" s="1"/>
  <c r="J33"/>
  <c r="M33" s="1"/>
  <c r="K33"/>
  <c r="I34"/>
  <c r="L34" s="1"/>
  <c r="J34"/>
  <c r="M34" s="1"/>
  <c r="K34"/>
  <c r="I35"/>
  <c r="L35" s="1"/>
  <c r="J35"/>
  <c r="M35" s="1"/>
  <c r="K35"/>
  <c r="I36"/>
  <c r="L36" s="1"/>
  <c r="J36"/>
  <c r="M36" s="1"/>
  <c r="K36"/>
  <c r="I37"/>
  <c r="L37" s="1"/>
  <c r="J37"/>
  <c r="M37" s="1"/>
  <c r="K37"/>
  <c r="I38"/>
  <c r="L38" s="1"/>
  <c r="J38"/>
  <c r="M38" s="1"/>
  <c r="K38"/>
  <c r="L39"/>
  <c r="J39"/>
  <c r="M39" s="1"/>
  <c r="K39"/>
  <c r="I40"/>
  <c r="L40" s="1"/>
  <c r="J40"/>
  <c r="M40" s="1"/>
  <c r="K40"/>
  <c r="I41"/>
  <c r="J41"/>
  <c r="M41" s="1"/>
  <c r="K41"/>
  <c r="I42"/>
  <c r="J42"/>
  <c r="K42"/>
  <c r="I43"/>
  <c r="J43"/>
  <c r="K43"/>
  <c r="I44"/>
  <c r="I71" s="1"/>
  <c r="J44"/>
  <c r="J71" s="1"/>
  <c r="K44"/>
  <c r="K71" s="1"/>
  <c r="I45"/>
  <c r="J45"/>
  <c r="M45" s="1"/>
  <c r="K45"/>
  <c r="I46"/>
  <c r="J46"/>
  <c r="K46"/>
  <c r="I47"/>
  <c r="J47"/>
  <c r="K47"/>
  <c r="I48"/>
  <c r="J48"/>
  <c r="K48"/>
  <c r="I49"/>
  <c r="J49"/>
  <c r="K49"/>
  <c r="I50"/>
  <c r="J50"/>
  <c r="K50"/>
  <c r="L51"/>
  <c r="J51"/>
  <c r="K51"/>
  <c r="I52"/>
  <c r="I72" s="1"/>
  <c r="J52"/>
  <c r="J72" s="1"/>
  <c r="K52"/>
  <c r="K72" s="1"/>
  <c r="J53"/>
  <c r="K53"/>
  <c r="I54"/>
  <c r="J54"/>
  <c r="K54"/>
  <c r="B6" i="6"/>
  <c r="D5" i="12" l="1"/>
  <c r="E5" s="1"/>
  <c r="E6"/>
  <c r="C59" i="19"/>
  <c r="F59" s="1"/>
  <c r="J59" s="1"/>
  <c r="D72" i="10"/>
  <c r="J46" i="8"/>
  <c r="E46"/>
  <c r="M13" i="7"/>
  <c r="M68" s="1"/>
  <c r="J68"/>
  <c r="J53" i="8"/>
  <c r="I70" i="7"/>
  <c r="J70"/>
  <c r="K70"/>
  <c r="I58" i="13"/>
  <c r="H58" i="11"/>
  <c r="C58"/>
  <c r="C71" i="10"/>
  <c r="G58"/>
  <c r="B60" i="19"/>
  <c r="E60" s="1"/>
  <c r="I60" s="1"/>
  <c r="H58" i="9"/>
  <c r="P58" s="1"/>
  <c r="L13" i="7"/>
  <c r="L68" s="1"/>
  <c r="J61"/>
  <c r="C56" i="11"/>
  <c r="E57"/>
  <c r="I57" i="9"/>
  <c r="Q57" s="1"/>
  <c r="I65" i="7"/>
  <c r="M46"/>
  <c r="L46" i="8" s="1"/>
  <c r="J50"/>
  <c r="E49"/>
  <c r="J42"/>
  <c r="J51"/>
  <c r="J49"/>
  <c r="J45"/>
  <c r="J43"/>
  <c r="E42"/>
  <c r="J41"/>
  <c r="E56" i="11"/>
  <c r="K61" i="7"/>
  <c r="J65"/>
  <c r="K65"/>
  <c r="J48" i="8"/>
  <c r="M42" i="7"/>
  <c r="L42" i="8" s="1"/>
  <c r="M17" i="7"/>
  <c r="M69" s="1"/>
  <c r="B11" i="10"/>
  <c r="I11" s="1"/>
  <c r="B40" i="27"/>
  <c r="J54" i="8"/>
  <c r="J47"/>
  <c r="L17" i="7"/>
  <c r="L69" s="1"/>
  <c r="I61"/>
  <c r="J52" i="8"/>
  <c r="J44"/>
  <c r="E45"/>
  <c r="L41"/>
  <c r="E41"/>
  <c r="J55"/>
  <c r="G5" i="5"/>
  <c r="M49" i="7"/>
  <c r="L53"/>
  <c r="D53" i="8"/>
  <c r="M52" i="7"/>
  <c r="M72" s="1"/>
  <c r="E52" i="8"/>
  <c r="M50" i="7"/>
  <c r="E50" i="8"/>
  <c r="M47" i="7"/>
  <c r="E47" i="8"/>
  <c r="L54" i="7"/>
  <c r="K54" i="8" s="1"/>
  <c r="D54"/>
  <c r="M53" i="7"/>
  <c r="E53" i="8"/>
  <c r="L52" i="7"/>
  <c r="L72" s="1"/>
  <c r="D52" i="8"/>
  <c r="M51" i="7"/>
  <c r="E51" i="8"/>
  <c r="L50" i="7"/>
  <c r="K51" i="8" s="1"/>
  <c r="D50"/>
  <c r="L49" i="7"/>
  <c r="D49" i="8"/>
  <c r="M48" i="7"/>
  <c r="E48" i="8"/>
  <c r="D47"/>
  <c r="L46" i="7"/>
  <c r="D46" i="8"/>
  <c r="L45" i="7"/>
  <c r="D45" i="8"/>
  <c r="M44" i="7"/>
  <c r="M71" s="1"/>
  <c r="E44" i="8"/>
  <c r="L43" i="7"/>
  <c r="D43" i="8"/>
  <c r="L42" i="7"/>
  <c r="D42" i="8"/>
  <c r="L41" i="7"/>
  <c r="K41" i="8" s="1"/>
  <c r="D41"/>
  <c r="K56"/>
  <c r="L56"/>
  <c r="D51"/>
  <c r="M54" i="7"/>
  <c r="E54" i="8"/>
  <c r="L48" i="7"/>
  <c r="D48" i="8"/>
  <c r="L44" i="7"/>
  <c r="L71" s="1"/>
  <c r="D44" i="8"/>
  <c r="M43" i="7"/>
  <c r="E43" i="8"/>
  <c r="D55"/>
  <c r="E55"/>
  <c r="G10" i="5"/>
  <c r="N57"/>
  <c r="L58" i="6" s="1"/>
  <c r="B106" i="17"/>
  <c r="B108" i="18"/>
  <c r="C107"/>
  <c r="C105" i="17"/>
  <c r="D107" i="18"/>
  <c r="D105" i="17"/>
  <c r="F107" i="18"/>
  <c r="F106" i="17"/>
  <c r="F108" i="18"/>
  <c r="E105" i="17"/>
  <c r="C108" i="18"/>
  <c r="C106" i="17"/>
  <c r="D108" i="18"/>
  <c r="D106" i="17"/>
  <c r="E42" i="27"/>
  <c r="E42" i="28" s="1"/>
  <c r="E42" i="25"/>
  <c r="E42" i="26" s="1"/>
  <c r="B107" i="18"/>
  <c r="L47" i="7"/>
  <c r="H72" i="15"/>
  <c r="F55" i="11"/>
  <c r="G63" i="23"/>
  <c r="F63"/>
  <c r="E63"/>
  <c r="C63"/>
  <c r="G62"/>
  <c r="F62"/>
  <c r="E62"/>
  <c r="C62"/>
  <c r="G61"/>
  <c r="F61"/>
  <c r="E61"/>
  <c r="C61"/>
  <c r="F80" i="10"/>
  <c r="F79"/>
  <c r="F78"/>
  <c r="H41" i="27"/>
  <c r="H41" i="28" s="1"/>
  <c r="F39" i="24"/>
  <c r="E39"/>
  <c r="D39"/>
  <c r="C39"/>
  <c r="K40" i="23"/>
  <c r="J40" i="24" s="1"/>
  <c r="J40" i="23"/>
  <c r="I40" i="24" s="1"/>
  <c r="I40" i="23"/>
  <c r="H40" i="24" s="1"/>
  <c r="B104" i="18"/>
  <c r="I73" i="15"/>
  <c r="G73"/>
  <c r="F103" i="17"/>
  <c r="D103"/>
  <c r="C103"/>
  <c r="F102"/>
  <c r="D102"/>
  <c r="C102"/>
  <c r="C26" i="10"/>
  <c r="C41" i="25"/>
  <c r="E39" i="22"/>
  <c r="D39"/>
  <c r="C39"/>
  <c r="H59" i="9" l="1"/>
  <c r="P59" s="1"/>
  <c r="I59"/>
  <c r="I58"/>
  <c r="Q58" s="1"/>
  <c r="L53" i="8"/>
  <c r="L48"/>
  <c r="M70" i="7"/>
  <c r="K55" i="8"/>
  <c r="L70" i="7"/>
  <c r="B43" i="25"/>
  <c r="B43" i="26" s="1"/>
  <c r="L57" i="6"/>
  <c r="L45" i="8"/>
  <c r="L61" i="7"/>
  <c r="K57" i="6"/>
  <c r="M61" i="7"/>
  <c r="J57" i="9"/>
  <c r="L49" i="8"/>
  <c r="L43"/>
  <c r="L50"/>
  <c r="M65" i="7"/>
  <c r="K73" i="15"/>
  <c r="L51" i="8"/>
  <c r="L54"/>
  <c r="K52"/>
  <c r="L65" i="7"/>
  <c r="C41" i="26"/>
  <c r="D57" i="13"/>
  <c r="L55" i="8"/>
  <c r="L44"/>
  <c r="K45"/>
  <c r="L47"/>
  <c r="K42"/>
  <c r="K43"/>
  <c r="K46"/>
  <c r="K49"/>
  <c r="K50"/>
  <c r="L52"/>
  <c r="K53"/>
  <c r="K47"/>
  <c r="K44"/>
  <c r="K48"/>
  <c r="I56" i="10"/>
  <c r="I57" i="11" s="1"/>
  <c r="H56" i="10"/>
  <c r="D106" i="18"/>
  <c r="D104" i="17"/>
  <c r="E108" i="18"/>
  <c r="E106" i="17"/>
  <c r="C106" i="18"/>
  <c r="C104" i="17"/>
  <c r="F106" i="18"/>
  <c r="F104" i="17"/>
  <c r="E107" i="18"/>
  <c r="F73" i="15"/>
  <c r="E73"/>
  <c r="F41" i="27"/>
  <c r="F41" i="28" s="1"/>
  <c r="G41" i="27"/>
  <c r="G41" i="28" s="1"/>
  <c r="J73" i="15"/>
  <c r="E102" i="17"/>
  <c r="E104"/>
  <c r="F72" i="15"/>
  <c r="F105" i="18"/>
  <c r="F104"/>
  <c r="D104"/>
  <c r="E106"/>
  <c r="C104"/>
  <c r="B105"/>
  <c r="B106"/>
  <c r="D105"/>
  <c r="E103" i="17"/>
  <c r="C105" i="18"/>
  <c r="H40" i="23"/>
  <c r="G40" i="24" s="1"/>
  <c r="D41" i="27"/>
  <c r="D41" i="28" s="1"/>
  <c r="C70" i="20"/>
  <c r="B70"/>
  <c r="J40" i="21"/>
  <c r="I40" i="22" s="1"/>
  <c r="I40" i="21"/>
  <c r="H40" i="22" s="1"/>
  <c r="K40" i="21"/>
  <c r="J40" i="22" s="1"/>
  <c r="B40" i="21"/>
  <c r="B40" i="22" s="1"/>
  <c r="D56" i="9"/>
  <c r="C56"/>
  <c r="H56" s="1"/>
  <c r="P56" s="1"/>
  <c r="B56"/>
  <c r="G56" s="1"/>
  <c r="O56" s="1"/>
  <c r="H40" i="27"/>
  <c r="H39"/>
  <c r="C39"/>
  <c r="H38"/>
  <c r="H55" s="1"/>
  <c r="C38"/>
  <c r="C55" s="1"/>
  <c r="H37"/>
  <c r="C37"/>
  <c r="H36"/>
  <c r="C36"/>
  <c r="H35"/>
  <c r="C35"/>
  <c r="H34"/>
  <c r="C34"/>
  <c r="H33"/>
  <c r="C33"/>
  <c r="H32"/>
  <c r="C32"/>
  <c r="H31"/>
  <c r="C31"/>
  <c r="H30"/>
  <c r="H54" s="1"/>
  <c r="C30"/>
  <c r="C54" s="1"/>
  <c r="H29"/>
  <c r="C29"/>
  <c r="H28"/>
  <c r="C28"/>
  <c r="H27"/>
  <c r="C27"/>
  <c r="H26"/>
  <c r="C26"/>
  <c r="H25"/>
  <c r="C25"/>
  <c r="H24"/>
  <c r="C24"/>
  <c r="H23"/>
  <c r="C23"/>
  <c r="H22"/>
  <c r="C22"/>
  <c r="H21"/>
  <c r="C21"/>
  <c r="H20"/>
  <c r="C20"/>
  <c r="H19"/>
  <c r="C19"/>
  <c r="H18"/>
  <c r="C18"/>
  <c r="H17"/>
  <c r="C17"/>
  <c r="H16"/>
  <c r="C16"/>
  <c r="H15"/>
  <c r="C15"/>
  <c r="H14"/>
  <c r="C14"/>
  <c r="H13"/>
  <c r="C13"/>
  <c r="H12"/>
  <c r="C12"/>
  <c r="H11"/>
  <c r="C11"/>
  <c r="H10"/>
  <c r="C10"/>
  <c r="H9"/>
  <c r="C9"/>
  <c r="H8"/>
  <c r="C8"/>
  <c r="H7"/>
  <c r="C7"/>
  <c r="H6"/>
  <c r="H52" s="1"/>
  <c r="C6"/>
  <c r="C52" s="1"/>
  <c r="H40" i="25"/>
  <c r="C40"/>
  <c r="H39"/>
  <c r="C39"/>
  <c r="H38"/>
  <c r="H55" s="1"/>
  <c r="C38"/>
  <c r="C55" s="1"/>
  <c r="H37"/>
  <c r="C37"/>
  <c r="H36"/>
  <c r="C36"/>
  <c r="H35"/>
  <c r="C35"/>
  <c r="H34"/>
  <c r="C34"/>
  <c r="H33"/>
  <c r="C33"/>
  <c r="H32"/>
  <c r="C32"/>
  <c r="H31"/>
  <c r="C31"/>
  <c r="H30"/>
  <c r="H54" s="1"/>
  <c r="C30"/>
  <c r="C54" s="1"/>
  <c r="H29"/>
  <c r="C29"/>
  <c r="H28"/>
  <c r="C28"/>
  <c r="H27"/>
  <c r="C27"/>
  <c r="H26"/>
  <c r="C26"/>
  <c r="H25"/>
  <c r="C25"/>
  <c r="H24"/>
  <c r="C24"/>
  <c r="H23"/>
  <c r="C23"/>
  <c r="H22"/>
  <c r="C22"/>
  <c r="H21"/>
  <c r="C21"/>
  <c r="H20"/>
  <c r="C20"/>
  <c r="H19"/>
  <c r="C19"/>
  <c r="H18"/>
  <c r="C18"/>
  <c r="H17"/>
  <c r="C17"/>
  <c r="H16"/>
  <c r="C16"/>
  <c r="H15"/>
  <c r="C15"/>
  <c r="H14"/>
  <c r="C14"/>
  <c r="H13"/>
  <c r="C13"/>
  <c r="H12"/>
  <c r="C12"/>
  <c r="H11"/>
  <c r="C11"/>
  <c r="H10"/>
  <c r="C10"/>
  <c r="H9"/>
  <c r="C9"/>
  <c r="H8"/>
  <c r="C8"/>
  <c r="H7"/>
  <c r="C7"/>
  <c r="H6"/>
  <c r="H52" s="1"/>
  <c r="C6"/>
  <c r="C52" s="1"/>
  <c r="F38" i="24"/>
  <c r="E38"/>
  <c r="D38"/>
  <c r="C38"/>
  <c r="F37"/>
  <c r="E37"/>
  <c r="D37"/>
  <c r="C37"/>
  <c r="F36"/>
  <c r="E36"/>
  <c r="D36"/>
  <c r="C36"/>
  <c r="F35"/>
  <c r="E35"/>
  <c r="D35"/>
  <c r="C35"/>
  <c r="F34"/>
  <c r="E34"/>
  <c r="D34"/>
  <c r="C34"/>
  <c r="F33"/>
  <c r="E33"/>
  <c r="D33"/>
  <c r="C33"/>
  <c r="F32"/>
  <c r="E32"/>
  <c r="D32"/>
  <c r="C32"/>
  <c r="F31"/>
  <c r="E31"/>
  <c r="D31"/>
  <c r="F30"/>
  <c r="E30"/>
  <c r="D30"/>
  <c r="F29"/>
  <c r="E29"/>
  <c r="D29"/>
  <c r="F28"/>
  <c r="E28"/>
  <c r="F27"/>
  <c r="E27"/>
  <c r="D27"/>
  <c r="F26"/>
  <c r="E26"/>
  <c r="D26"/>
  <c r="C26"/>
  <c r="F25"/>
  <c r="E25"/>
  <c r="D25"/>
  <c r="C25"/>
  <c r="F24"/>
  <c r="E24"/>
  <c r="D24"/>
  <c r="C24"/>
  <c r="F23"/>
  <c r="E23"/>
  <c r="D23"/>
  <c r="C23"/>
  <c r="F22"/>
  <c r="E22"/>
  <c r="D22"/>
  <c r="C22"/>
  <c r="F21"/>
  <c r="E21"/>
  <c r="D21"/>
  <c r="C21"/>
  <c r="F20"/>
  <c r="E20"/>
  <c r="D20"/>
  <c r="C20"/>
  <c r="F19"/>
  <c r="E19"/>
  <c r="D19"/>
  <c r="F18"/>
  <c r="E18"/>
  <c r="D18"/>
  <c r="F17"/>
  <c r="E17"/>
  <c r="D17"/>
  <c r="C17"/>
  <c r="F16"/>
  <c r="E16"/>
  <c r="D16"/>
  <c r="C16"/>
  <c r="F15"/>
  <c r="E15"/>
  <c r="D15"/>
  <c r="C15"/>
  <c r="F14"/>
  <c r="E14"/>
  <c r="D14"/>
  <c r="C14"/>
  <c r="F13"/>
  <c r="E13"/>
  <c r="D13"/>
  <c r="C13"/>
  <c r="F12"/>
  <c r="E12"/>
  <c r="D12"/>
  <c r="C12"/>
  <c r="F11"/>
  <c r="E11"/>
  <c r="D11"/>
  <c r="C11"/>
  <c r="F10"/>
  <c r="E10"/>
  <c r="D10"/>
  <c r="C10"/>
  <c r="F9"/>
  <c r="E9"/>
  <c r="D9"/>
  <c r="C9"/>
  <c r="F8"/>
  <c r="E8"/>
  <c r="D8"/>
  <c r="C8"/>
  <c r="F7"/>
  <c r="E7"/>
  <c r="D7"/>
  <c r="C7"/>
  <c r="F6"/>
  <c r="E6"/>
  <c r="D6"/>
  <c r="C6"/>
  <c r="F5"/>
  <c r="E5"/>
  <c r="D5"/>
  <c r="C5"/>
  <c r="G60" i="23"/>
  <c r="F60"/>
  <c r="E60"/>
  <c r="C60"/>
  <c r="G59"/>
  <c r="F59"/>
  <c r="E59"/>
  <c r="C59"/>
  <c r="G58"/>
  <c r="F58"/>
  <c r="E58"/>
  <c r="C58"/>
  <c r="G57"/>
  <c r="F57"/>
  <c r="E57"/>
  <c r="C57"/>
  <c r="G56"/>
  <c r="F56"/>
  <c r="E56"/>
  <c r="C56"/>
  <c r="G48"/>
  <c r="F48"/>
  <c r="E48"/>
  <c r="C48"/>
  <c r="G47"/>
  <c r="F47"/>
  <c r="E47"/>
  <c r="C47"/>
  <c r="K39"/>
  <c r="J39" i="24" s="1"/>
  <c r="J39" i="23"/>
  <c r="I39" i="24" s="1"/>
  <c r="I39" i="23"/>
  <c r="H39" i="24" s="1"/>
  <c r="K38" i="23"/>
  <c r="J38"/>
  <c r="I38"/>
  <c r="K37"/>
  <c r="J37"/>
  <c r="J55" s="1"/>
  <c r="I37"/>
  <c r="I55" s="1"/>
  <c r="D55"/>
  <c r="K36"/>
  <c r="J36"/>
  <c r="I36"/>
  <c r="K35"/>
  <c r="J35"/>
  <c r="I35"/>
  <c r="K34"/>
  <c r="J34"/>
  <c r="I34"/>
  <c r="K33"/>
  <c r="J33"/>
  <c r="I33"/>
  <c r="K32"/>
  <c r="J32"/>
  <c r="I32"/>
  <c r="K31"/>
  <c r="J31"/>
  <c r="I31"/>
  <c r="K30"/>
  <c r="J30"/>
  <c r="I30"/>
  <c r="K29"/>
  <c r="J29"/>
  <c r="J54" s="1"/>
  <c r="I29"/>
  <c r="I54" s="1"/>
  <c r="D54"/>
  <c r="B54"/>
  <c r="K28"/>
  <c r="J28"/>
  <c r="I28"/>
  <c r="K27"/>
  <c r="J27"/>
  <c r="I27"/>
  <c r="J26"/>
  <c r="I26"/>
  <c r="K25"/>
  <c r="J25"/>
  <c r="J62" s="1"/>
  <c r="I25"/>
  <c r="I62" s="1"/>
  <c r="D62"/>
  <c r="K24"/>
  <c r="J24"/>
  <c r="I24"/>
  <c r="K23"/>
  <c r="J23"/>
  <c r="I23"/>
  <c r="K22"/>
  <c r="J22"/>
  <c r="I22"/>
  <c r="K21"/>
  <c r="J21"/>
  <c r="I21"/>
  <c r="K20"/>
  <c r="J20"/>
  <c r="I20"/>
  <c r="K19"/>
  <c r="J19"/>
  <c r="I19"/>
  <c r="K18"/>
  <c r="K61" s="1"/>
  <c r="J18"/>
  <c r="I18"/>
  <c r="D61"/>
  <c r="K17"/>
  <c r="J17"/>
  <c r="I17"/>
  <c r="K16"/>
  <c r="J16"/>
  <c r="I16"/>
  <c r="K15"/>
  <c r="J15"/>
  <c r="I15"/>
  <c r="K14"/>
  <c r="J14"/>
  <c r="I14"/>
  <c r="K13"/>
  <c r="J13"/>
  <c r="I13"/>
  <c r="K12"/>
  <c r="J12"/>
  <c r="I11" i="24" s="1"/>
  <c r="I12" i="23"/>
  <c r="K11"/>
  <c r="J11"/>
  <c r="I11"/>
  <c r="K10"/>
  <c r="J10"/>
  <c r="I10"/>
  <c r="K9"/>
  <c r="J9"/>
  <c r="I9"/>
  <c r="K8"/>
  <c r="J8"/>
  <c r="I8"/>
  <c r="K7"/>
  <c r="J7"/>
  <c r="I7"/>
  <c r="K6"/>
  <c r="J6"/>
  <c r="I6"/>
  <c r="K5"/>
  <c r="K52" s="1"/>
  <c r="J5"/>
  <c r="J52" s="1"/>
  <c r="I5"/>
  <c r="I52" s="1"/>
  <c r="B52"/>
  <c r="F38" i="22"/>
  <c r="E38"/>
  <c r="D38"/>
  <c r="C38"/>
  <c r="F37"/>
  <c r="E37"/>
  <c r="D37"/>
  <c r="C37"/>
  <c r="F36"/>
  <c r="E36"/>
  <c r="D36"/>
  <c r="C36"/>
  <c r="F35"/>
  <c r="E35"/>
  <c r="D35"/>
  <c r="C35"/>
  <c r="F34"/>
  <c r="E34"/>
  <c r="D34"/>
  <c r="C34"/>
  <c r="F33"/>
  <c r="E33"/>
  <c r="D33"/>
  <c r="C33"/>
  <c r="F32"/>
  <c r="E32"/>
  <c r="D32"/>
  <c r="C32"/>
  <c r="F31"/>
  <c r="E31"/>
  <c r="D31"/>
  <c r="C31"/>
  <c r="F30"/>
  <c r="E30"/>
  <c r="D30"/>
  <c r="C30"/>
  <c r="F29"/>
  <c r="E29"/>
  <c r="D29"/>
  <c r="C29"/>
  <c r="F28"/>
  <c r="E28"/>
  <c r="D28"/>
  <c r="C28"/>
  <c r="F27"/>
  <c r="E27"/>
  <c r="D27"/>
  <c r="C27"/>
  <c r="F26"/>
  <c r="E26"/>
  <c r="D26"/>
  <c r="C26"/>
  <c r="F25"/>
  <c r="E25"/>
  <c r="D25"/>
  <c r="C25"/>
  <c r="F24"/>
  <c r="E24"/>
  <c r="D24"/>
  <c r="C24"/>
  <c r="F23"/>
  <c r="E23"/>
  <c r="D23"/>
  <c r="C23"/>
  <c r="F22"/>
  <c r="E22"/>
  <c r="D22"/>
  <c r="C22"/>
  <c r="F21"/>
  <c r="E21"/>
  <c r="D21"/>
  <c r="C21"/>
  <c r="F20"/>
  <c r="E20"/>
  <c r="D20"/>
  <c r="C20"/>
  <c r="F19"/>
  <c r="E19"/>
  <c r="D19"/>
  <c r="C19"/>
  <c r="F18"/>
  <c r="E18"/>
  <c r="D18"/>
  <c r="C18"/>
  <c r="F17"/>
  <c r="E17"/>
  <c r="D17"/>
  <c r="C17"/>
  <c r="F16"/>
  <c r="E16"/>
  <c r="D16"/>
  <c r="C16"/>
  <c r="F15"/>
  <c r="E15"/>
  <c r="D15"/>
  <c r="C15"/>
  <c r="F14"/>
  <c r="E14"/>
  <c r="D14"/>
  <c r="C14"/>
  <c r="F13"/>
  <c r="E13"/>
  <c r="D13"/>
  <c r="C13"/>
  <c r="F12"/>
  <c r="E12"/>
  <c r="D12"/>
  <c r="C12"/>
  <c r="F11"/>
  <c r="E11"/>
  <c r="D11"/>
  <c r="C11"/>
  <c r="F10"/>
  <c r="E10"/>
  <c r="D10"/>
  <c r="C10"/>
  <c r="F9"/>
  <c r="E9"/>
  <c r="D9"/>
  <c r="C9"/>
  <c r="F8"/>
  <c r="E8"/>
  <c r="D8"/>
  <c r="C8"/>
  <c r="F7"/>
  <c r="E7"/>
  <c r="D7"/>
  <c r="C7"/>
  <c r="F6"/>
  <c r="E6"/>
  <c r="D6"/>
  <c r="C6"/>
  <c r="F5"/>
  <c r="E5"/>
  <c r="D5"/>
  <c r="C5"/>
  <c r="L62" i="21"/>
  <c r="G62"/>
  <c r="F62"/>
  <c r="E62"/>
  <c r="D62"/>
  <c r="C62"/>
  <c r="L61"/>
  <c r="G61"/>
  <c r="F61"/>
  <c r="E61"/>
  <c r="D61"/>
  <c r="C61"/>
  <c r="L60"/>
  <c r="G60"/>
  <c r="F60"/>
  <c r="E60"/>
  <c r="D60"/>
  <c r="C60"/>
  <c r="L59"/>
  <c r="G59"/>
  <c r="F59"/>
  <c r="E59"/>
  <c r="D59"/>
  <c r="C59"/>
  <c r="L58"/>
  <c r="G58"/>
  <c r="F58"/>
  <c r="E58"/>
  <c r="D58"/>
  <c r="C58"/>
  <c r="L57"/>
  <c r="G57"/>
  <c r="F57"/>
  <c r="E57"/>
  <c r="D57"/>
  <c r="C57"/>
  <c r="L56"/>
  <c r="G56"/>
  <c r="F56"/>
  <c r="E56"/>
  <c r="D56"/>
  <c r="C56"/>
  <c r="L55"/>
  <c r="G55"/>
  <c r="F55"/>
  <c r="E55"/>
  <c r="D55"/>
  <c r="C55"/>
  <c r="L47"/>
  <c r="G47"/>
  <c r="F47"/>
  <c r="E47"/>
  <c r="D47"/>
  <c r="C47"/>
  <c r="L46"/>
  <c r="G46"/>
  <c r="F46"/>
  <c r="E46"/>
  <c r="D46"/>
  <c r="C46"/>
  <c r="K39"/>
  <c r="J39"/>
  <c r="I39"/>
  <c r="F40" i="25" s="1"/>
  <c r="B39" i="21"/>
  <c r="K38"/>
  <c r="J38"/>
  <c r="G39" i="25" s="1"/>
  <c r="I38" i="21"/>
  <c r="F39" i="25" s="1"/>
  <c r="B38" i="21"/>
  <c r="J37"/>
  <c r="J54" s="1"/>
  <c r="I37"/>
  <c r="I54" s="1"/>
  <c r="B37"/>
  <c r="B54" s="1"/>
  <c r="K36"/>
  <c r="J36" i="22" s="1"/>
  <c r="J36" i="21"/>
  <c r="G37" i="25" s="1"/>
  <c r="I36" i="21"/>
  <c r="F37" i="25" s="1"/>
  <c r="B36" i="21"/>
  <c r="K35"/>
  <c r="J35"/>
  <c r="G36" i="25" s="1"/>
  <c r="I35" i="21"/>
  <c r="F36" i="25" s="1"/>
  <c r="B35" i="21"/>
  <c r="K34"/>
  <c r="J34"/>
  <c r="G35" i="25" s="1"/>
  <c r="I34" i="21"/>
  <c r="B34"/>
  <c r="K33"/>
  <c r="J33"/>
  <c r="G34" i="25" s="1"/>
  <c r="I33" i="21"/>
  <c r="F34" i="25" s="1"/>
  <c r="B33" i="21"/>
  <c r="K32"/>
  <c r="J32"/>
  <c r="G33" i="25" s="1"/>
  <c r="I32" i="21"/>
  <c r="F33" i="25" s="1"/>
  <c r="B32" i="21"/>
  <c r="K31"/>
  <c r="J31"/>
  <c r="I31"/>
  <c r="B31"/>
  <c r="H31" s="1"/>
  <c r="K30"/>
  <c r="J30"/>
  <c r="I30"/>
  <c r="B30"/>
  <c r="K29"/>
  <c r="K53" s="1"/>
  <c r="J29"/>
  <c r="J53" s="1"/>
  <c r="I29"/>
  <c r="I53" s="1"/>
  <c r="B29"/>
  <c r="B53" s="1"/>
  <c r="K28"/>
  <c r="J28"/>
  <c r="G29" i="25" s="1"/>
  <c r="I28" i="21"/>
  <c r="B28"/>
  <c r="K27"/>
  <c r="J27"/>
  <c r="G28" i="25" s="1"/>
  <c r="I27" i="21"/>
  <c r="F28" i="25" s="1"/>
  <c r="B27" i="21"/>
  <c r="K26"/>
  <c r="J26"/>
  <c r="G27" i="25" s="1"/>
  <c r="I26" i="21"/>
  <c r="B26"/>
  <c r="K25"/>
  <c r="J25"/>
  <c r="G26" i="25" s="1"/>
  <c r="I25" i="21"/>
  <c r="F26" i="25" s="1"/>
  <c r="B25" i="21"/>
  <c r="K24"/>
  <c r="J24"/>
  <c r="G25" i="25" s="1"/>
  <c r="I24" i="21"/>
  <c r="F25" i="25" s="1"/>
  <c r="B24" i="21"/>
  <c r="K23"/>
  <c r="J23"/>
  <c r="G24" i="25" s="1"/>
  <c r="I23" i="21"/>
  <c r="B23"/>
  <c r="K22"/>
  <c r="J22"/>
  <c r="G23" i="25" s="1"/>
  <c r="I22" i="21"/>
  <c r="F23" i="25" s="1"/>
  <c r="B22" i="21"/>
  <c r="K21"/>
  <c r="J21"/>
  <c r="G22" i="25" s="1"/>
  <c r="I21" i="21"/>
  <c r="F22" i="25" s="1"/>
  <c r="B21" i="21"/>
  <c r="H21" s="1"/>
  <c r="K20"/>
  <c r="J20"/>
  <c r="G21" i="25" s="1"/>
  <c r="I20" i="21"/>
  <c r="B20"/>
  <c r="K19"/>
  <c r="J19"/>
  <c r="G20" i="25" s="1"/>
  <c r="I19" i="21"/>
  <c r="F20" i="25" s="1"/>
  <c r="B19" i="21"/>
  <c r="K18"/>
  <c r="K57" s="1"/>
  <c r="J18"/>
  <c r="G19" i="25" s="1"/>
  <c r="I18" i="21"/>
  <c r="B18"/>
  <c r="K17"/>
  <c r="J17"/>
  <c r="G18" i="25" s="1"/>
  <c r="I17" i="21"/>
  <c r="F18" i="25" s="1"/>
  <c r="B17" i="21"/>
  <c r="K16"/>
  <c r="J16"/>
  <c r="G17" i="25" s="1"/>
  <c r="I16" i="21"/>
  <c r="F17" i="25" s="1"/>
  <c r="B16" i="21"/>
  <c r="K15"/>
  <c r="J15"/>
  <c r="G16" i="25" s="1"/>
  <c r="I15" i="21"/>
  <c r="B15"/>
  <c r="D16" i="25" s="1"/>
  <c r="K14" i="21"/>
  <c r="J14"/>
  <c r="G15" i="25" s="1"/>
  <c r="I14" i="21"/>
  <c r="F15" i="25" s="1"/>
  <c r="B14" i="21"/>
  <c r="D15" i="25" s="1"/>
  <c r="K13" i="21"/>
  <c r="J13"/>
  <c r="G14" i="25" s="1"/>
  <c r="I13" i="21"/>
  <c r="B13"/>
  <c r="H13" s="1"/>
  <c r="K12"/>
  <c r="J12"/>
  <c r="I12"/>
  <c r="B12"/>
  <c r="K11"/>
  <c r="J11"/>
  <c r="I11"/>
  <c r="B11"/>
  <c r="H11" s="1"/>
  <c r="K10"/>
  <c r="J10"/>
  <c r="I10"/>
  <c r="B10"/>
  <c r="K9"/>
  <c r="J9"/>
  <c r="I9"/>
  <c r="B9"/>
  <c r="H9" s="1"/>
  <c r="K8"/>
  <c r="J8"/>
  <c r="I8"/>
  <c r="B8"/>
  <c r="K7"/>
  <c r="J7"/>
  <c r="I7"/>
  <c r="B7"/>
  <c r="H7" s="1"/>
  <c r="K6"/>
  <c r="J6"/>
  <c r="I6"/>
  <c r="B6"/>
  <c r="K5"/>
  <c r="K51" s="1"/>
  <c r="J5"/>
  <c r="J51" s="1"/>
  <c r="I5"/>
  <c r="I51" s="1"/>
  <c r="B5"/>
  <c r="B51" s="1"/>
  <c r="H55" i="19"/>
  <c r="H54"/>
  <c r="H53"/>
  <c r="H52"/>
  <c r="H51"/>
  <c r="H50"/>
  <c r="H49"/>
  <c r="H48"/>
  <c r="H47"/>
  <c r="H46"/>
  <c r="H45"/>
  <c r="H44"/>
  <c r="H43"/>
  <c r="H42"/>
  <c r="H41"/>
  <c r="H40"/>
  <c r="H39"/>
  <c r="H38"/>
  <c r="H37"/>
  <c r="H36"/>
  <c r="H35"/>
  <c r="H34"/>
  <c r="H33"/>
  <c r="H32"/>
  <c r="H31"/>
  <c r="H30"/>
  <c r="H29"/>
  <c r="H28"/>
  <c r="H27"/>
  <c r="H26"/>
  <c r="H25"/>
  <c r="H24"/>
  <c r="H23"/>
  <c r="I9" i="24" l="1"/>
  <c r="H25"/>
  <c r="H13"/>
  <c r="H15"/>
  <c r="I19"/>
  <c r="H23"/>
  <c r="H18"/>
  <c r="H20"/>
  <c r="I22"/>
  <c r="H6"/>
  <c r="H8"/>
  <c r="H10"/>
  <c r="H57" i="11"/>
  <c r="J59" i="9"/>
  <c r="J58"/>
  <c r="Q59"/>
  <c r="K53" i="23"/>
  <c r="K54"/>
  <c r="B42" i="26"/>
  <c r="H30" i="24"/>
  <c r="K49" i="23"/>
  <c r="K55"/>
  <c r="K48" i="21"/>
  <c r="J20" i="22"/>
  <c r="J22"/>
  <c r="I48" i="21"/>
  <c r="G38" i="25"/>
  <c r="G55" s="1"/>
  <c r="J48" i="21"/>
  <c r="H53" i="25"/>
  <c r="H48"/>
  <c r="H49"/>
  <c r="H47"/>
  <c r="C48" i="27"/>
  <c r="C53"/>
  <c r="B53" i="23"/>
  <c r="B49"/>
  <c r="C47" i="27"/>
  <c r="C49"/>
  <c r="H5" i="23"/>
  <c r="H52" s="1"/>
  <c r="C48" i="25"/>
  <c r="C49"/>
  <c r="H5" i="21"/>
  <c r="H51" s="1"/>
  <c r="B47"/>
  <c r="B48"/>
  <c r="C47" i="25"/>
  <c r="B46" i="21"/>
  <c r="C53" i="25"/>
  <c r="I61" i="23"/>
  <c r="I47"/>
  <c r="D53"/>
  <c r="J53"/>
  <c r="I49"/>
  <c r="H48" i="27"/>
  <c r="H53"/>
  <c r="H49"/>
  <c r="H5" i="24"/>
  <c r="H7"/>
  <c r="H9"/>
  <c r="H11"/>
  <c r="H12"/>
  <c r="H14"/>
  <c r="H19"/>
  <c r="H22"/>
  <c r="H27"/>
  <c r="H47" i="27"/>
  <c r="I53" i="23"/>
  <c r="I48"/>
  <c r="D49"/>
  <c r="J49"/>
  <c r="H16" i="24"/>
  <c r="H21"/>
  <c r="H26"/>
  <c r="B52" i="21"/>
  <c r="H37"/>
  <c r="H54" s="1"/>
  <c r="I6" i="24"/>
  <c r="I8"/>
  <c r="I10"/>
  <c r="I13"/>
  <c r="I15"/>
  <c r="I16"/>
  <c r="I18"/>
  <c r="I20"/>
  <c r="I21"/>
  <c r="I23"/>
  <c r="I25"/>
  <c r="I26"/>
  <c r="I30"/>
  <c r="H31"/>
  <c r="I56" i="23"/>
  <c r="H17" i="24"/>
  <c r="H28"/>
  <c r="H29"/>
  <c r="I63" i="23"/>
  <c r="I5" i="24"/>
  <c r="I7"/>
  <c r="I12"/>
  <c r="I14"/>
  <c r="J47" i="23"/>
  <c r="I27" i="24"/>
  <c r="I29"/>
  <c r="I57" i="23"/>
  <c r="I59"/>
  <c r="H24" i="24"/>
  <c r="D47" i="23"/>
  <c r="D59"/>
  <c r="D63"/>
  <c r="D48"/>
  <c r="D56"/>
  <c r="K56"/>
  <c r="J48"/>
  <c r="J56"/>
  <c r="J59"/>
  <c r="I17" i="24"/>
  <c r="I24"/>
  <c r="G6" i="27"/>
  <c r="G52" s="1"/>
  <c r="G7"/>
  <c r="F7" s="1"/>
  <c r="G8"/>
  <c r="F8" s="1"/>
  <c r="G9"/>
  <c r="F9" s="1"/>
  <c r="G10"/>
  <c r="F10" s="1"/>
  <c r="G11"/>
  <c r="F11" s="1"/>
  <c r="G12"/>
  <c r="F12" s="1"/>
  <c r="G13"/>
  <c r="F13" s="1"/>
  <c r="G14"/>
  <c r="F14" s="1"/>
  <c r="G15"/>
  <c r="F15" s="1"/>
  <c r="G16"/>
  <c r="F16" s="1"/>
  <c r="G17"/>
  <c r="F17" s="1"/>
  <c r="F17" i="28" s="1"/>
  <c r="G18" i="27"/>
  <c r="F18" s="1"/>
  <c r="G20"/>
  <c r="F20" s="1"/>
  <c r="G21"/>
  <c r="F21" s="1"/>
  <c r="G22"/>
  <c r="F22" s="1"/>
  <c r="G23"/>
  <c r="F23" s="1"/>
  <c r="F22" i="28" s="1"/>
  <c r="G24" i="27"/>
  <c r="F24" s="1"/>
  <c r="G25"/>
  <c r="F25" s="1"/>
  <c r="G26"/>
  <c r="F26" s="1"/>
  <c r="F66" s="1"/>
  <c r="G27"/>
  <c r="F27" s="1"/>
  <c r="G28"/>
  <c r="F28" s="1"/>
  <c r="G29"/>
  <c r="F29" s="1"/>
  <c r="G31"/>
  <c r="F31" s="1"/>
  <c r="G32"/>
  <c r="F32" s="1"/>
  <c r="J61" i="23"/>
  <c r="J63"/>
  <c r="K59"/>
  <c r="I31" i="24"/>
  <c r="K60" i="23"/>
  <c r="I28" i="24"/>
  <c r="H32"/>
  <c r="I33"/>
  <c r="H34"/>
  <c r="I35"/>
  <c r="H37"/>
  <c r="I32"/>
  <c r="H33"/>
  <c r="I34"/>
  <c r="H35"/>
  <c r="I37"/>
  <c r="J57" i="23"/>
  <c r="D58"/>
  <c r="I58"/>
  <c r="I60"/>
  <c r="H36" i="24"/>
  <c r="H38"/>
  <c r="D57" i="23"/>
  <c r="J58"/>
  <c r="D60"/>
  <c r="J60"/>
  <c r="I36" i="24"/>
  <c r="I38"/>
  <c r="G33" i="27"/>
  <c r="F33" s="1"/>
  <c r="G34"/>
  <c r="F34" s="1"/>
  <c r="G35"/>
  <c r="F35" s="1"/>
  <c r="G36"/>
  <c r="F36" s="1"/>
  <c r="G37"/>
  <c r="F37" s="1"/>
  <c r="G39"/>
  <c r="F39" s="1"/>
  <c r="K47" i="23"/>
  <c r="K48"/>
  <c r="K62"/>
  <c r="K57"/>
  <c r="K58"/>
  <c r="K63"/>
  <c r="J14" i="22"/>
  <c r="K47" i="21"/>
  <c r="K52"/>
  <c r="J16" i="22"/>
  <c r="J18"/>
  <c r="K55" i="21"/>
  <c r="J26" i="22"/>
  <c r="J32"/>
  <c r="J34"/>
  <c r="K56" i="21"/>
  <c r="K46"/>
  <c r="K58"/>
  <c r="J28" i="22"/>
  <c r="K59" i="21"/>
  <c r="J30" i="22"/>
  <c r="H5"/>
  <c r="H7"/>
  <c r="H9"/>
  <c r="H11"/>
  <c r="H29"/>
  <c r="I58" i="21"/>
  <c r="I52"/>
  <c r="H30" i="22"/>
  <c r="H6"/>
  <c r="H8"/>
  <c r="H10"/>
  <c r="H12"/>
  <c r="H14"/>
  <c r="H17"/>
  <c r="H19"/>
  <c r="H22"/>
  <c r="H25"/>
  <c r="H27"/>
  <c r="H33"/>
  <c r="I59" i="21"/>
  <c r="J56"/>
  <c r="H13" i="22"/>
  <c r="H18"/>
  <c r="H21"/>
  <c r="H26"/>
  <c r="H34"/>
  <c r="H37"/>
  <c r="G30" i="25"/>
  <c r="G54" s="1"/>
  <c r="J52" i="21"/>
  <c r="G32" i="25"/>
  <c r="G32" i="26" s="1"/>
  <c r="I5" i="22"/>
  <c r="I6"/>
  <c r="I7"/>
  <c r="I8"/>
  <c r="I9"/>
  <c r="I10"/>
  <c r="I11"/>
  <c r="F14" i="25"/>
  <c r="I55" i="21"/>
  <c r="C66" i="27"/>
  <c r="C40" i="28"/>
  <c r="C64" i="25"/>
  <c r="B61" i="23"/>
  <c r="B47"/>
  <c r="C67" i="27"/>
  <c r="B48" i="23"/>
  <c r="G38" i="27"/>
  <c r="C63" i="25"/>
  <c r="C65"/>
  <c r="C65" i="27"/>
  <c r="J60" i="21"/>
  <c r="I16" i="22"/>
  <c r="I24"/>
  <c r="I27"/>
  <c r="I35"/>
  <c r="G7" i="25"/>
  <c r="F7" s="1"/>
  <c r="G11"/>
  <c r="F11" s="1"/>
  <c r="J46" i="21"/>
  <c r="I46" s="1"/>
  <c r="J58"/>
  <c r="I14" i="22"/>
  <c r="H16"/>
  <c r="I17"/>
  <c r="I22"/>
  <c r="H24"/>
  <c r="I25"/>
  <c r="I30"/>
  <c r="H32"/>
  <c r="I33"/>
  <c r="H35"/>
  <c r="J38"/>
  <c r="J55" i="21"/>
  <c r="I56"/>
  <c r="I57"/>
  <c r="I13" i="22"/>
  <c r="H15"/>
  <c r="I18"/>
  <c r="H20"/>
  <c r="I21"/>
  <c r="H23"/>
  <c r="J24"/>
  <c r="I26"/>
  <c r="H28"/>
  <c r="I29"/>
  <c r="H31"/>
  <c r="I34"/>
  <c r="H36"/>
  <c r="I37"/>
  <c r="F16" i="25"/>
  <c r="F19"/>
  <c r="F47" s="1"/>
  <c r="F21"/>
  <c r="F21" i="26" s="1"/>
  <c r="F24" i="25"/>
  <c r="F23" i="26" s="1"/>
  <c r="F27" i="25"/>
  <c r="F29"/>
  <c r="F30"/>
  <c r="F54" s="1"/>
  <c r="F31"/>
  <c r="F32"/>
  <c r="F35"/>
  <c r="F35" i="26" s="1"/>
  <c r="F38" i="25"/>
  <c r="F55" s="1"/>
  <c r="J47" i="21"/>
  <c r="I19" i="22"/>
  <c r="I32"/>
  <c r="G9" i="25"/>
  <c r="F9" s="1"/>
  <c r="G13"/>
  <c r="F13" s="1"/>
  <c r="I47" i="21"/>
  <c r="J59"/>
  <c r="I12" i="22"/>
  <c r="J57" i="21"/>
  <c r="I15" i="22"/>
  <c r="I20"/>
  <c r="I23"/>
  <c r="I28"/>
  <c r="I31"/>
  <c r="I36"/>
  <c r="G6" i="25"/>
  <c r="G52" s="1"/>
  <c r="G8"/>
  <c r="F8" s="1"/>
  <c r="G10"/>
  <c r="F10" s="1"/>
  <c r="G12"/>
  <c r="F12" s="1"/>
  <c r="G31"/>
  <c r="B8" i="24"/>
  <c r="J7" s="1"/>
  <c r="B12"/>
  <c r="J11" s="1"/>
  <c r="B16"/>
  <c r="J15" s="1"/>
  <c r="B20"/>
  <c r="J19" s="1"/>
  <c r="G19" i="27"/>
  <c r="G47" s="1"/>
  <c r="H65"/>
  <c r="G30"/>
  <c r="G54" s="1"/>
  <c r="H67"/>
  <c r="G40"/>
  <c r="G39" i="28" s="1"/>
  <c r="H40"/>
  <c r="H66" i="27"/>
  <c r="B7" i="22"/>
  <c r="J6" s="1"/>
  <c r="B24" i="24"/>
  <c r="J23" s="1"/>
  <c r="B28"/>
  <c r="J27" s="1"/>
  <c r="B32"/>
  <c r="J31" s="1"/>
  <c r="B36"/>
  <c r="J35" s="1"/>
  <c r="D70" i="20"/>
  <c r="E104" i="18"/>
  <c r="E105"/>
  <c r="C20" i="28"/>
  <c r="C22"/>
  <c r="C24"/>
  <c r="C28"/>
  <c r="C32"/>
  <c r="C34"/>
  <c r="C36"/>
  <c r="B6" i="24"/>
  <c r="J5" s="1"/>
  <c r="B10"/>
  <c r="J9" s="1"/>
  <c r="B14"/>
  <c r="J13" s="1"/>
  <c r="B18"/>
  <c r="J17" s="1"/>
  <c r="B22"/>
  <c r="J21" s="1"/>
  <c r="B26"/>
  <c r="J25" s="1"/>
  <c r="B30"/>
  <c r="J29" s="1"/>
  <c r="B34"/>
  <c r="J33" s="1"/>
  <c r="B38"/>
  <c r="J37" s="1"/>
  <c r="B39"/>
  <c r="B62" i="23"/>
  <c r="B63"/>
  <c r="B11" i="22"/>
  <c r="J10" s="1"/>
  <c r="H22" i="21"/>
  <c r="G21" i="22" s="1"/>
  <c r="H23" i="21"/>
  <c r="H24"/>
  <c r="H25"/>
  <c r="E26" i="25" s="1"/>
  <c r="H26" i="21"/>
  <c r="H27"/>
  <c r="H28"/>
  <c r="H29"/>
  <c r="H53" s="1"/>
  <c r="H30"/>
  <c r="E31" i="25" s="1"/>
  <c r="H32" i="21"/>
  <c r="H33"/>
  <c r="E34" i="25" s="1"/>
  <c r="H34" i="21"/>
  <c r="E35" i="25" s="1"/>
  <c r="H35" i="21"/>
  <c r="H36"/>
  <c r="D41" i="25"/>
  <c r="D41" i="26" s="1"/>
  <c r="B61" i="21"/>
  <c r="B62"/>
  <c r="B39" i="22"/>
  <c r="B56" i="21"/>
  <c r="H40"/>
  <c r="G40" i="22" s="1"/>
  <c r="B60" i="21"/>
  <c r="E41" i="27"/>
  <c r="E41" i="28" s="1"/>
  <c r="C40" i="26"/>
  <c r="G41" i="25"/>
  <c r="G41" i="26" s="1"/>
  <c r="I39" i="22"/>
  <c r="I60" i="21"/>
  <c r="K60"/>
  <c r="J61"/>
  <c r="I62"/>
  <c r="I38" i="22"/>
  <c r="G40" i="25"/>
  <c r="G39" i="26" s="1"/>
  <c r="H41" i="25"/>
  <c r="H41" i="26" s="1"/>
  <c r="F39" i="22"/>
  <c r="F41" i="25"/>
  <c r="F41" i="26" s="1"/>
  <c r="H39" i="22"/>
  <c r="I61" i="21"/>
  <c r="K61"/>
  <c r="K62"/>
  <c r="J62" s="1"/>
  <c r="H38" i="22"/>
  <c r="J39"/>
  <c r="F32" i="28"/>
  <c r="C38"/>
  <c r="B5" i="22"/>
  <c r="B6"/>
  <c r="J5" s="1"/>
  <c r="B9"/>
  <c r="J8" s="1"/>
  <c r="B10"/>
  <c r="J9" s="1"/>
  <c r="H6" i="26"/>
  <c r="H7"/>
  <c r="H8"/>
  <c r="H9"/>
  <c r="H10"/>
  <c r="H11"/>
  <c r="H12"/>
  <c r="F17"/>
  <c r="H56" i="25"/>
  <c r="F25" i="26"/>
  <c r="H58" i="25"/>
  <c r="H61"/>
  <c r="F33" i="26"/>
  <c r="H35"/>
  <c r="G35" s="1"/>
  <c r="H60" i="25"/>
  <c r="F39" i="26"/>
  <c r="H39"/>
  <c r="B8" i="22"/>
  <c r="J7" s="1"/>
  <c r="B12"/>
  <c r="J11" s="1"/>
  <c r="H13" i="26"/>
  <c r="G14"/>
  <c r="G15"/>
  <c r="G16"/>
  <c r="G17"/>
  <c r="G18"/>
  <c r="G19"/>
  <c r="G20"/>
  <c r="G21"/>
  <c r="G22"/>
  <c r="F22" s="1"/>
  <c r="G23"/>
  <c r="G24"/>
  <c r="G25"/>
  <c r="G26"/>
  <c r="G27"/>
  <c r="G28"/>
  <c r="G33"/>
  <c r="G34"/>
  <c r="H34"/>
  <c r="G36"/>
  <c r="F36" s="1"/>
  <c r="H38"/>
  <c r="E22" i="25"/>
  <c r="B21" i="22"/>
  <c r="D23" i="25"/>
  <c r="B22" i="22"/>
  <c r="J21" s="1"/>
  <c r="D24" i="25"/>
  <c r="D25"/>
  <c r="B23" i="22"/>
  <c r="D26" i="25"/>
  <c r="B24" i="22"/>
  <c r="J23" s="1"/>
  <c r="B25"/>
  <c r="D27" i="25"/>
  <c r="B26" i="22"/>
  <c r="J25" s="1"/>
  <c r="D28" i="25"/>
  <c r="D29"/>
  <c r="B27" i="22"/>
  <c r="D30" i="25"/>
  <c r="D54" s="1"/>
  <c r="B28" i="22"/>
  <c r="J27" s="1"/>
  <c r="B29"/>
  <c r="D31" i="25"/>
  <c r="B30" i="22"/>
  <c r="J29" s="1"/>
  <c r="D32" i="25"/>
  <c r="D33"/>
  <c r="B31" i="22"/>
  <c r="D34" i="25"/>
  <c r="B32" i="22"/>
  <c r="J31" s="1"/>
  <c r="B33"/>
  <c r="D35" i="25"/>
  <c r="B34" i="22"/>
  <c r="J33" s="1"/>
  <c r="D36" i="25"/>
  <c r="D37"/>
  <c r="B35" i="22"/>
  <c r="D38" i="25"/>
  <c r="D55" s="1"/>
  <c r="B36" i="22"/>
  <c r="J35" s="1"/>
  <c r="H6" i="21"/>
  <c r="H8"/>
  <c r="G8" i="22" s="1"/>
  <c r="H10" i="21"/>
  <c r="H12"/>
  <c r="G12" i="22" s="1"/>
  <c r="H14" i="21"/>
  <c r="H15"/>
  <c r="H16"/>
  <c r="H17"/>
  <c r="H18"/>
  <c r="H19"/>
  <c r="H20"/>
  <c r="H38"/>
  <c r="H39"/>
  <c r="B55"/>
  <c r="B58"/>
  <c r="B59"/>
  <c r="B13" i="22"/>
  <c r="J12" s="1"/>
  <c r="E14" i="25"/>
  <c r="D17"/>
  <c r="B15" i="22"/>
  <c r="D18" i="25"/>
  <c r="B16" i="22"/>
  <c r="J15" s="1"/>
  <c r="B17"/>
  <c r="D19" i="25"/>
  <c r="B18" i="22"/>
  <c r="J17" s="1"/>
  <c r="D20" i="25"/>
  <c r="D21"/>
  <c r="B19" i="22"/>
  <c r="D22" i="25"/>
  <c r="B20" i="22"/>
  <c r="J19" s="1"/>
  <c r="B37"/>
  <c r="D39" i="25"/>
  <c r="B38" i="22"/>
  <c r="J37" s="1"/>
  <c r="D40" i="25"/>
  <c r="D15" i="26"/>
  <c r="B57" i="21"/>
  <c r="B14" i="22"/>
  <c r="J13" s="1"/>
  <c r="B5" i="24"/>
  <c r="B7"/>
  <c r="J6" s="1"/>
  <c r="B9"/>
  <c r="J8" s="1"/>
  <c r="B11"/>
  <c r="J10" s="1"/>
  <c r="B13"/>
  <c r="J12" s="1"/>
  <c r="B15"/>
  <c r="J14" s="1"/>
  <c r="B17"/>
  <c r="J16" s="1"/>
  <c r="B19"/>
  <c r="J18" s="1"/>
  <c r="B21"/>
  <c r="J20" s="1"/>
  <c r="B23"/>
  <c r="J22" s="1"/>
  <c r="B25"/>
  <c r="J24" s="1"/>
  <c r="B27"/>
  <c r="J26" s="1"/>
  <c r="B29"/>
  <c r="J28" s="1"/>
  <c r="B31"/>
  <c r="J30" s="1"/>
  <c r="B33"/>
  <c r="J32" s="1"/>
  <c r="B35"/>
  <c r="J34" s="1"/>
  <c r="B37"/>
  <c r="J36" s="1"/>
  <c r="E10" i="25"/>
  <c r="C56"/>
  <c r="H57"/>
  <c r="C58"/>
  <c r="G58"/>
  <c r="H59"/>
  <c r="C60"/>
  <c r="C62"/>
  <c r="C7" i="26"/>
  <c r="C9"/>
  <c r="C11"/>
  <c r="C14"/>
  <c r="C15"/>
  <c r="C16"/>
  <c r="C17"/>
  <c r="C18"/>
  <c r="C19"/>
  <c r="C20"/>
  <c r="C21"/>
  <c r="C22"/>
  <c r="C23"/>
  <c r="C24"/>
  <c r="C25"/>
  <c r="C26"/>
  <c r="C27"/>
  <c r="C28"/>
  <c r="C29"/>
  <c r="C30"/>
  <c r="C31"/>
  <c r="C32"/>
  <c r="C33"/>
  <c r="C34"/>
  <c r="C35"/>
  <c r="H37"/>
  <c r="C38"/>
  <c r="C39"/>
  <c r="C6" i="28"/>
  <c r="C8"/>
  <c r="C10"/>
  <c r="C12"/>
  <c r="C14"/>
  <c r="C16"/>
  <c r="C18"/>
  <c r="C26"/>
  <c r="C30"/>
  <c r="H36"/>
  <c r="H59" i="27"/>
  <c r="H62"/>
  <c r="H37" i="28"/>
  <c r="E8" i="25"/>
  <c r="E12"/>
  <c r="C57"/>
  <c r="C59"/>
  <c r="C61"/>
  <c r="H62"/>
  <c r="C6" i="26"/>
  <c r="C8"/>
  <c r="C10"/>
  <c r="C12"/>
  <c r="C13"/>
  <c r="C36"/>
  <c r="C37"/>
  <c r="C7" i="28"/>
  <c r="C9"/>
  <c r="C11"/>
  <c r="C13"/>
  <c r="C15"/>
  <c r="C17"/>
  <c r="C19"/>
  <c r="C21"/>
  <c r="C23"/>
  <c r="C25"/>
  <c r="C27"/>
  <c r="C29"/>
  <c r="C31"/>
  <c r="C33"/>
  <c r="C35"/>
  <c r="C64" i="27"/>
  <c r="H58"/>
  <c r="H61"/>
  <c r="H63"/>
  <c r="H25" i="28"/>
  <c r="H39"/>
  <c r="H6" i="23"/>
  <c r="H7"/>
  <c r="H8"/>
  <c r="H9"/>
  <c r="H10"/>
  <c r="H11"/>
  <c r="H12"/>
  <c r="H13"/>
  <c r="H14"/>
  <c r="H15"/>
  <c r="H16"/>
  <c r="H17"/>
  <c r="H18"/>
  <c r="H61" s="1"/>
  <c r="H19"/>
  <c r="H20"/>
  <c r="H21"/>
  <c r="H22"/>
  <c r="H23"/>
  <c r="H24"/>
  <c r="H25"/>
  <c r="H62" s="1"/>
  <c r="H26"/>
  <c r="H27"/>
  <c r="H28"/>
  <c r="H29"/>
  <c r="H54" s="1"/>
  <c r="H30"/>
  <c r="H31"/>
  <c r="H32"/>
  <c r="H33"/>
  <c r="H34"/>
  <c r="H35"/>
  <c r="H36"/>
  <c r="H37"/>
  <c r="H55" s="1"/>
  <c r="H38"/>
  <c r="H39"/>
  <c r="G39" i="24" s="1"/>
  <c r="B57" i="23"/>
  <c r="B58"/>
  <c r="B59"/>
  <c r="C58" i="27"/>
  <c r="C60"/>
  <c r="C61"/>
  <c r="C63"/>
  <c r="H64"/>
  <c r="C37" i="28"/>
  <c r="C39"/>
  <c r="B56" i="23"/>
  <c r="B60"/>
  <c r="C59" i="27"/>
  <c r="C62"/>
  <c r="F35" i="28" l="1"/>
  <c r="F9"/>
  <c r="G12"/>
  <c r="F33"/>
  <c r="G11"/>
  <c r="F34"/>
  <c r="F12"/>
  <c r="G21"/>
  <c r="G66" i="27"/>
  <c r="F36" i="28"/>
  <c r="F14" i="26"/>
  <c r="F13"/>
  <c r="G26" i="28"/>
  <c r="G22"/>
  <c r="G13"/>
  <c r="G8"/>
  <c r="G60" i="25"/>
  <c r="G38" i="26"/>
  <c r="F26" i="28"/>
  <c r="F13"/>
  <c r="G31"/>
  <c r="G25"/>
  <c r="G16"/>
  <c r="G9"/>
  <c r="G35"/>
  <c r="G17"/>
  <c r="G29" i="26"/>
  <c r="G62" i="25"/>
  <c r="F25" i="28"/>
  <c r="F31"/>
  <c r="G61" i="27"/>
  <c r="G55"/>
  <c r="F27" i="28"/>
  <c r="G59" i="25"/>
  <c r="G37" i="26"/>
  <c r="F32"/>
  <c r="F24" i="28"/>
  <c r="F21"/>
  <c r="F15"/>
  <c r="F10"/>
  <c r="E6" i="27"/>
  <c r="E52" s="1"/>
  <c r="G7" i="28"/>
  <c r="F23"/>
  <c r="F28"/>
  <c r="F20"/>
  <c r="F16"/>
  <c r="F11"/>
  <c r="F7"/>
  <c r="G15"/>
  <c r="G36"/>
  <c r="G32"/>
  <c r="F14"/>
  <c r="G37"/>
  <c r="G33"/>
  <c r="G27"/>
  <c r="G38"/>
  <c r="G23"/>
  <c r="F8"/>
  <c r="G34"/>
  <c r="G28"/>
  <c r="G24"/>
  <c r="G20"/>
  <c r="G14"/>
  <c r="G10"/>
  <c r="G53" i="25"/>
  <c r="G48"/>
  <c r="F48"/>
  <c r="G49"/>
  <c r="G57"/>
  <c r="G47"/>
  <c r="F6"/>
  <c r="F52" s="1"/>
  <c r="F49"/>
  <c r="G61"/>
  <c r="H48" i="21"/>
  <c r="D49" i="25"/>
  <c r="D48"/>
  <c r="E38"/>
  <c r="G36" i="22"/>
  <c r="E6" i="25"/>
  <c r="E52" s="1"/>
  <c r="H49" i="23"/>
  <c r="H53"/>
  <c r="G49" i="27"/>
  <c r="F6"/>
  <c r="F52" s="1"/>
  <c r="D6"/>
  <c r="D52" s="1"/>
  <c r="G48"/>
  <c r="G53"/>
  <c r="G57" i="13"/>
  <c r="H57"/>
  <c r="H59" i="21"/>
  <c r="H52"/>
  <c r="G30" i="28"/>
  <c r="E41" i="25"/>
  <c r="E41" i="26" s="1"/>
  <c r="G18" i="28"/>
  <c r="F18" i="26"/>
  <c r="G35" i="22"/>
  <c r="H63" i="23"/>
  <c r="F59" i="25"/>
  <c r="F38" i="27"/>
  <c r="F55" s="1"/>
  <c r="G64"/>
  <c r="E30" i="25"/>
  <c r="E54" s="1"/>
  <c r="F7" i="26"/>
  <c r="G29" i="28"/>
  <c r="G63" i="27"/>
  <c r="G8" i="26"/>
  <c r="F8" s="1"/>
  <c r="F62" i="25"/>
  <c r="F11" i="26"/>
  <c r="G31"/>
  <c r="F27"/>
  <c r="F15"/>
  <c r="F60" i="25"/>
  <c r="F38" i="26"/>
  <c r="G56" i="25"/>
  <c r="G30" i="26"/>
  <c r="F30" s="1"/>
  <c r="F31"/>
  <c r="F16"/>
  <c r="G13"/>
  <c r="G9"/>
  <c r="F9"/>
  <c r="F29"/>
  <c r="G10"/>
  <c r="F10" s="1"/>
  <c r="F26"/>
  <c r="G58" i="27"/>
  <c r="G62"/>
  <c r="F58" i="25"/>
  <c r="F19" i="26"/>
  <c r="G12"/>
  <c r="F12" s="1"/>
  <c r="F56" i="25"/>
  <c r="G6" i="26"/>
  <c r="F37"/>
  <c r="F61" i="25"/>
  <c r="F57"/>
  <c r="F28" i="26"/>
  <c r="F24"/>
  <c r="F20"/>
  <c r="G11"/>
  <c r="G7"/>
  <c r="F34"/>
  <c r="G27" i="22"/>
  <c r="G23"/>
  <c r="G31"/>
  <c r="F19" i="27"/>
  <c r="F47" s="1"/>
  <c r="G65"/>
  <c r="F40"/>
  <c r="G40" i="28"/>
  <c r="G59" i="27"/>
  <c r="G19" i="28"/>
  <c r="F30" i="27"/>
  <c r="F54" s="1"/>
  <c r="G67"/>
  <c r="G60"/>
  <c r="G25" i="22"/>
  <c r="H56" i="21"/>
  <c r="D40" i="26"/>
  <c r="E27" i="25"/>
  <c r="E26" i="26" s="1"/>
  <c r="D26" s="1"/>
  <c r="G33" i="22"/>
  <c r="G29"/>
  <c r="E23" i="25"/>
  <c r="E22" i="26" s="1"/>
  <c r="D22" s="1"/>
  <c r="H58" i="21"/>
  <c r="D35" i="26"/>
  <c r="D31"/>
  <c r="D27"/>
  <c r="D23"/>
  <c r="G34" i="22"/>
  <c r="G30"/>
  <c r="G26"/>
  <c r="G22"/>
  <c r="G39"/>
  <c r="H47" i="21"/>
  <c r="G32" i="22"/>
  <c r="G28"/>
  <c r="G24"/>
  <c r="E24" i="25"/>
  <c r="E37"/>
  <c r="E34" i="26"/>
  <c r="D34" s="1"/>
  <c r="E33" i="25"/>
  <c r="E33" i="26" s="1"/>
  <c r="E29" i="25"/>
  <c r="E25"/>
  <c r="E36"/>
  <c r="E35" i="26" s="1"/>
  <c r="E32" i="25"/>
  <c r="E31" i="26" s="1"/>
  <c r="E28" i="25"/>
  <c r="D65"/>
  <c r="D64"/>
  <c r="D63"/>
  <c r="H57" i="21"/>
  <c r="D21" i="26"/>
  <c r="D19"/>
  <c r="D33"/>
  <c r="D17"/>
  <c r="G65" i="25"/>
  <c r="G64"/>
  <c r="G63"/>
  <c r="F40" i="26"/>
  <c r="F65" i="25"/>
  <c r="F64"/>
  <c r="F63"/>
  <c r="H40" i="26"/>
  <c r="H65" i="25"/>
  <c r="H64"/>
  <c r="H63"/>
  <c r="G40" i="26"/>
  <c r="D8" i="25"/>
  <c r="D14"/>
  <c r="E40"/>
  <c r="G38" i="22"/>
  <c r="H62" i="21"/>
  <c r="H60"/>
  <c r="H61"/>
  <c r="E21" i="25"/>
  <c r="G19" i="22"/>
  <c r="E19" i="25"/>
  <c r="G17" i="22"/>
  <c r="H46" i="21"/>
  <c r="E17" i="25"/>
  <c r="G15" i="22"/>
  <c r="E15" i="25"/>
  <c r="E14" i="26" s="1"/>
  <c r="G13" i="22"/>
  <c r="E11" i="25"/>
  <c r="E11" i="26" s="1"/>
  <c r="G9" i="22"/>
  <c r="E7" i="25"/>
  <c r="G5" i="22"/>
  <c r="D62" i="25"/>
  <c r="D60"/>
  <c r="D37" i="26"/>
  <c r="D59" i="25"/>
  <c r="D29" i="26"/>
  <c r="D61" i="25"/>
  <c r="D57"/>
  <c r="D25" i="26"/>
  <c r="D58" i="25"/>
  <c r="G10" i="22"/>
  <c r="D12" i="25"/>
  <c r="D10"/>
  <c r="D39" i="26"/>
  <c r="D18"/>
  <c r="E39" i="25"/>
  <c r="G37" i="22"/>
  <c r="E20" i="25"/>
  <c r="G18" i="22"/>
  <c r="E18" i="25"/>
  <c r="G16" i="22"/>
  <c r="E16" i="25"/>
  <c r="G14" i="22"/>
  <c r="E13" i="25"/>
  <c r="D13" s="1"/>
  <c r="G11" i="22"/>
  <c r="E9" i="25"/>
  <c r="E9" i="26" s="1"/>
  <c r="G7" i="22"/>
  <c r="H55" i="21"/>
  <c r="G6" i="22"/>
  <c r="G20"/>
  <c r="E39" i="27"/>
  <c r="G37" i="24"/>
  <c r="E37" i="27"/>
  <c r="G35" i="24"/>
  <c r="E35" i="27"/>
  <c r="G33" i="24"/>
  <c r="E33" i="27"/>
  <c r="G31" i="24"/>
  <c r="E31" i="27"/>
  <c r="G29" i="24"/>
  <c r="E29" i="27"/>
  <c r="G27" i="24"/>
  <c r="E27" i="27"/>
  <c r="G25" i="24"/>
  <c r="E25" i="27"/>
  <c r="G23" i="24"/>
  <c r="E23" i="27"/>
  <c r="G21" i="24"/>
  <c r="E21" i="27"/>
  <c r="G19" i="24"/>
  <c r="E19" i="27"/>
  <c r="H47" i="23"/>
  <c r="G17" i="24"/>
  <c r="E17" i="27"/>
  <c r="G15" i="24"/>
  <c r="E15" i="27"/>
  <c r="G13" i="24"/>
  <c r="E13" i="27"/>
  <c r="G11" i="24"/>
  <c r="E11" i="27"/>
  <c r="G9" i="24"/>
  <c r="E9" i="27"/>
  <c r="G7" i="24"/>
  <c r="E7" i="27"/>
  <c r="G5" i="24"/>
  <c r="E40" i="27"/>
  <c r="E40" i="28" s="1"/>
  <c r="G38" i="24"/>
  <c r="E38" i="27"/>
  <c r="E55" s="1"/>
  <c r="G36" i="24"/>
  <c r="H60" i="23"/>
  <c r="H58"/>
  <c r="H57"/>
  <c r="E36" i="27"/>
  <c r="G34" i="24"/>
  <c r="E34" i="27"/>
  <c r="G32" i="24"/>
  <c r="E32" i="27"/>
  <c r="G30" i="24"/>
  <c r="E30" i="27"/>
  <c r="E54" s="1"/>
  <c r="H59" i="23"/>
  <c r="H48"/>
  <c r="G28" i="24"/>
  <c r="E28" i="27"/>
  <c r="G26" i="24"/>
  <c r="E26" i="27"/>
  <c r="E66" s="1"/>
  <c r="G24" i="24"/>
  <c r="H56" i="23"/>
  <c r="E24" i="27"/>
  <c r="G22" i="24"/>
  <c r="E22" i="27"/>
  <c r="G20" i="24"/>
  <c r="E20" i="27"/>
  <c r="G18" i="24"/>
  <c r="E18" i="27"/>
  <c r="G16" i="24"/>
  <c r="E16" i="27"/>
  <c r="G14" i="24"/>
  <c r="E14" i="27"/>
  <c r="G12" i="24"/>
  <c r="E12" i="27"/>
  <c r="G10" i="24"/>
  <c r="E10" i="27"/>
  <c r="G8" i="24"/>
  <c r="E8" i="27"/>
  <c r="G6" i="24"/>
  <c r="H22" i="19"/>
  <c r="H21"/>
  <c r="F6" i="26" l="1"/>
  <c r="E40"/>
  <c r="E59" i="25"/>
  <c r="E55"/>
  <c r="E38" i="26"/>
  <c r="D38" s="1"/>
  <c r="F53" i="25"/>
  <c r="E47"/>
  <c r="E53"/>
  <c r="E48"/>
  <c r="D6"/>
  <c r="D52" s="1"/>
  <c r="E49"/>
  <c r="E49" i="27"/>
  <c r="F49"/>
  <c r="F6" i="28"/>
  <c r="E48" i="27"/>
  <c r="E53"/>
  <c r="F48"/>
  <c r="F53"/>
  <c r="E47"/>
  <c r="E62" i="25"/>
  <c r="E65"/>
  <c r="E67" i="27"/>
  <c r="E65"/>
  <c r="E63" i="25"/>
  <c r="F38" i="28"/>
  <c r="F61" i="27"/>
  <c r="F37" i="28"/>
  <c r="E61" i="25"/>
  <c r="E64"/>
  <c r="E30" i="26"/>
  <c r="D30" s="1"/>
  <c r="E12"/>
  <c r="E23"/>
  <c r="F39" i="28"/>
  <c r="F40"/>
  <c r="F65" i="27"/>
  <c r="F19" i="28"/>
  <c r="F18"/>
  <c r="F58" i="27"/>
  <c r="F60"/>
  <c r="F62"/>
  <c r="F67"/>
  <c r="F63"/>
  <c r="F64"/>
  <c r="F29" i="28"/>
  <c r="F30"/>
  <c r="F59" i="27"/>
  <c r="E19" i="26"/>
  <c r="E27"/>
  <c r="E24"/>
  <c r="D24" s="1"/>
  <c r="E28"/>
  <c r="D28" s="1"/>
  <c r="E25"/>
  <c r="E36"/>
  <c r="D36" s="1"/>
  <c r="E37"/>
  <c r="E29"/>
  <c r="E15"/>
  <c r="E32"/>
  <c r="D32" s="1"/>
  <c r="D12"/>
  <c r="E17"/>
  <c r="D14"/>
  <c r="E18"/>
  <c r="E56" i="25"/>
  <c r="E20" i="26"/>
  <c r="D20" s="1"/>
  <c r="E21"/>
  <c r="E13"/>
  <c r="E58" i="25"/>
  <c r="D9"/>
  <c r="D8" i="26" s="1"/>
  <c r="E8"/>
  <c r="D7" i="25"/>
  <c r="E6" i="26"/>
  <c r="D11" i="25"/>
  <c r="D47" s="1"/>
  <c r="E10" i="26"/>
  <c r="E39"/>
  <c r="E16"/>
  <c r="D16" s="1"/>
  <c r="D13"/>
  <c r="E57" i="25"/>
  <c r="E60"/>
  <c r="E7" i="26"/>
  <c r="D8" i="27"/>
  <c r="E7" i="28"/>
  <c r="D10" i="27"/>
  <c r="E9" i="28"/>
  <c r="D12" i="27"/>
  <c r="E11" i="28"/>
  <c r="D14" i="27"/>
  <c r="E13" i="28"/>
  <c r="D16" i="27"/>
  <c r="E15" i="28"/>
  <c r="D18" i="27"/>
  <c r="E17" i="28"/>
  <c r="D20" i="27"/>
  <c r="E19" i="28"/>
  <c r="D22" i="27"/>
  <c r="E21" i="28"/>
  <c r="D24" i="27"/>
  <c r="E23" i="28"/>
  <c r="D38" i="27"/>
  <c r="D55" s="1"/>
  <c r="E64"/>
  <c r="E62"/>
  <c r="E37" i="28"/>
  <c r="E61" i="27"/>
  <c r="D19"/>
  <c r="E18" i="28"/>
  <c r="E58" i="27"/>
  <c r="D21"/>
  <c r="E20" i="28"/>
  <c r="D23" i="27"/>
  <c r="E22" i="28"/>
  <c r="D25" i="27"/>
  <c r="E24" i="28"/>
  <c r="D27" i="27"/>
  <c r="E26" i="28"/>
  <c r="D29" i="27"/>
  <c r="E28" i="28"/>
  <c r="D31" i="27"/>
  <c r="E30" i="28"/>
  <c r="D33" i="27"/>
  <c r="E32" i="28"/>
  <c r="D35" i="27"/>
  <c r="E34" i="28"/>
  <c r="D37" i="27"/>
  <c r="E36" i="28"/>
  <c r="D39" i="27"/>
  <c r="E38" i="28"/>
  <c r="D26" i="27"/>
  <c r="D66" s="1"/>
  <c r="E25" i="28"/>
  <c r="E60" i="27"/>
  <c r="D28"/>
  <c r="E27" i="28"/>
  <c r="D30" i="27"/>
  <c r="D54" s="1"/>
  <c r="E29" i="28"/>
  <c r="E59" i="27"/>
  <c r="E63"/>
  <c r="D32"/>
  <c r="E31" i="28"/>
  <c r="D34" i="27"/>
  <c r="E33" i="28"/>
  <c r="D36" i="27"/>
  <c r="E35" i="28"/>
  <c r="D40" i="27"/>
  <c r="D40" i="28" s="1"/>
  <c r="E39"/>
  <c r="D7" i="27"/>
  <c r="D6" i="28" s="1"/>
  <c r="E6"/>
  <c r="D9" i="27"/>
  <c r="E8" i="28"/>
  <c r="D11" i="27"/>
  <c r="E10" i="28"/>
  <c r="D13" i="27"/>
  <c r="E12" i="28"/>
  <c r="D15" i="27"/>
  <c r="E14" i="28"/>
  <c r="D17" i="27"/>
  <c r="E16" i="28"/>
  <c r="H20" i="19"/>
  <c r="H19"/>
  <c r="D49" i="27" l="1"/>
  <c r="D47"/>
  <c r="D48"/>
  <c r="D53"/>
  <c r="D6" i="26"/>
  <c r="D53" i="25"/>
  <c r="D65" i="27"/>
  <c r="D11" i="26"/>
  <c r="D67" i="27"/>
  <c r="D38" i="28"/>
  <c r="D22"/>
  <c r="D24"/>
  <c r="D20"/>
  <c r="D9" i="26"/>
  <c r="D19" i="28"/>
  <c r="D7" i="26"/>
  <c r="D10"/>
  <c r="D56" i="25"/>
  <c r="D26" i="28"/>
  <c r="D17"/>
  <c r="D15"/>
  <c r="D13"/>
  <c r="D11"/>
  <c r="D9"/>
  <c r="D7"/>
  <c r="D35"/>
  <c r="D33"/>
  <c r="D31"/>
  <c r="D27"/>
  <c r="D39"/>
  <c r="D63" i="27"/>
  <c r="D29" i="28"/>
  <c r="D59" i="27"/>
  <c r="D37" i="28"/>
  <c r="D61" i="27"/>
  <c r="D64"/>
  <c r="D62"/>
  <c r="D25" i="28"/>
  <c r="D60" i="27"/>
  <c r="D18" i="28"/>
  <c r="D58" i="27"/>
  <c r="D36" i="28"/>
  <c r="D34"/>
  <c r="D32"/>
  <c r="D30"/>
  <c r="D28"/>
  <c r="D23"/>
  <c r="D21"/>
  <c r="D16"/>
  <c r="D14"/>
  <c r="D12"/>
  <c r="D10"/>
  <c r="D8"/>
  <c r="H18" i="19" l="1"/>
  <c r="H17"/>
  <c r="H16" l="1"/>
  <c r="H14" l="1"/>
  <c r="G14"/>
  <c r="G13"/>
  <c r="H12" l="1"/>
  <c r="H11"/>
  <c r="G11"/>
  <c r="H10" l="1"/>
  <c r="G10"/>
  <c r="H9" l="1"/>
  <c r="G9"/>
  <c r="H8"/>
  <c r="G8"/>
  <c r="H7" l="1"/>
  <c r="G7"/>
  <c r="DY77" i="16" l="1"/>
  <c r="DX77"/>
  <c r="DW77"/>
  <c r="DV77"/>
  <c r="DU77"/>
  <c r="DT77"/>
  <c r="DS77"/>
  <c r="DR77"/>
  <c r="DQ77"/>
  <c r="DP77"/>
  <c r="DY116"/>
  <c r="DX116"/>
  <c r="DW116"/>
  <c r="DV116"/>
  <c r="DU116"/>
  <c r="DT116"/>
  <c r="DS116"/>
  <c r="DR116"/>
  <c r="DQ116"/>
  <c r="DP116"/>
  <c r="DO116"/>
  <c r="DN116"/>
  <c r="DM116"/>
  <c r="DL116"/>
  <c r="DK116"/>
  <c r="DJ116"/>
  <c r="DI116"/>
  <c r="DH116"/>
  <c r="DG116"/>
  <c r="DF116"/>
  <c r="DE116"/>
  <c r="DD116"/>
  <c r="DC116"/>
  <c r="DB116"/>
  <c r="DA116"/>
  <c r="CZ116"/>
  <c r="CY116"/>
  <c r="DO77"/>
  <c r="DN77"/>
  <c r="DM77"/>
  <c r="DL77"/>
  <c r="DK77"/>
  <c r="DJ77"/>
  <c r="DI77"/>
  <c r="DH77"/>
  <c r="DG77"/>
  <c r="DF77"/>
  <c r="DE77"/>
  <c r="DD77"/>
  <c r="DC77"/>
  <c r="DB77"/>
  <c r="DA77"/>
  <c r="CZ77"/>
  <c r="F101" i="17"/>
  <c r="D101"/>
  <c r="C101"/>
  <c r="B101"/>
  <c r="CY77" i="16"/>
  <c r="F100" i="17"/>
  <c r="D100"/>
  <c r="C100"/>
  <c r="F99"/>
  <c r="D99"/>
  <c r="C99"/>
  <c r="B99"/>
  <c r="DY53" i="16"/>
  <c r="DX53"/>
  <c r="DW53"/>
  <c r="DV53"/>
  <c r="DU53"/>
  <c r="DT53"/>
  <c r="DS53"/>
  <c r="DR53"/>
  <c r="DQ53"/>
  <c r="DP53"/>
  <c r="DO53"/>
  <c r="DN53"/>
  <c r="DM53"/>
  <c r="DL53"/>
  <c r="DK53"/>
  <c r="DJ53"/>
  <c r="DI53"/>
  <c r="DH53"/>
  <c r="DG53"/>
  <c r="DF53"/>
  <c r="DE53"/>
  <c r="DD53"/>
  <c r="DC53"/>
  <c r="DB53"/>
  <c r="DA53"/>
  <c r="CZ53"/>
  <c r="CY53"/>
  <c r="DY29"/>
  <c r="DX29"/>
  <c r="DW29"/>
  <c r="DV29"/>
  <c r="DU29"/>
  <c r="DT29"/>
  <c r="DS29"/>
  <c r="DR29"/>
  <c r="DQ29"/>
  <c r="DP29"/>
  <c r="DO29"/>
  <c r="DN29"/>
  <c r="DM29"/>
  <c r="DL29"/>
  <c r="DK29"/>
  <c r="DJ29"/>
  <c r="DI29"/>
  <c r="DH29"/>
  <c r="DG29"/>
  <c r="DF29"/>
  <c r="DE29"/>
  <c r="DD29"/>
  <c r="DB29"/>
  <c r="DA29"/>
  <c r="CZ29"/>
  <c r="CY29"/>
  <c r="DC29"/>
  <c r="DY5"/>
  <c r="DX5"/>
  <c r="DV5"/>
  <c r="DU5"/>
  <c r="DT5"/>
  <c r="DS5"/>
  <c r="DQ5"/>
  <c r="DP5"/>
  <c r="DO5"/>
  <c r="DN5"/>
  <c r="DM5"/>
  <c r="DL5"/>
  <c r="DK5"/>
  <c r="DJ5"/>
  <c r="DI5"/>
  <c r="DH5"/>
  <c r="DG5"/>
  <c r="DF5"/>
  <c r="DE5"/>
  <c r="DD5"/>
  <c r="DC5"/>
  <c r="DB5"/>
  <c r="DA5"/>
  <c r="CZ5"/>
  <c r="CY5"/>
  <c r="DW5"/>
  <c r="DR5"/>
  <c r="J72" i="15"/>
  <c r="I72"/>
  <c r="G72"/>
  <c r="D72"/>
  <c r="C72"/>
  <c r="H71"/>
  <c r="AB48" i="13"/>
  <c r="AA48"/>
  <c r="AB47"/>
  <c r="AA47"/>
  <c r="AB46"/>
  <c r="AA46"/>
  <c r="Z46"/>
  <c r="AB45"/>
  <c r="AA45"/>
  <c r="Z45"/>
  <c r="AB44"/>
  <c r="AA44"/>
  <c r="Z44"/>
  <c r="AB43"/>
  <c r="AA43"/>
  <c r="Z43"/>
  <c r="AB42"/>
  <c r="AA42"/>
  <c r="Z42"/>
  <c r="AB41"/>
  <c r="AA41"/>
  <c r="Z41"/>
  <c r="AB40"/>
  <c r="AA40"/>
  <c r="Z40"/>
  <c r="AB39"/>
  <c r="AA39"/>
  <c r="Z39"/>
  <c r="AB38"/>
  <c r="AA38"/>
  <c r="Z38"/>
  <c r="AB37"/>
  <c r="AA37"/>
  <c r="Z37"/>
  <c r="AB36"/>
  <c r="AA36"/>
  <c r="Z36"/>
  <c r="AB35"/>
  <c r="AA35"/>
  <c r="Z35"/>
  <c r="AB34"/>
  <c r="AA34"/>
  <c r="Z34"/>
  <c r="AB33"/>
  <c r="AA33"/>
  <c r="Z33"/>
  <c r="AB32"/>
  <c r="AA32"/>
  <c r="Z32"/>
  <c r="AB31"/>
  <c r="AA31"/>
  <c r="Z31"/>
  <c r="AB30"/>
  <c r="AA30"/>
  <c r="Z30"/>
  <c r="AB29"/>
  <c r="AA29"/>
  <c r="Z29"/>
  <c r="AB28"/>
  <c r="AA28"/>
  <c r="Z28"/>
  <c r="AB27"/>
  <c r="AA27"/>
  <c r="Z27"/>
  <c r="AB26"/>
  <c r="AA26"/>
  <c r="Z26"/>
  <c r="AB25"/>
  <c r="AA25"/>
  <c r="Z25"/>
  <c r="AB24"/>
  <c r="AA24"/>
  <c r="Z24"/>
  <c r="AB23"/>
  <c r="AA23"/>
  <c r="Z23"/>
  <c r="AB22"/>
  <c r="AA22"/>
  <c r="AB21"/>
  <c r="AA21"/>
  <c r="AB20"/>
  <c r="AA20"/>
  <c r="AB19"/>
  <c r="AA19"/>
  <c r="AB18"/>
  <c r="AA18"/>
  <c r="AB17"/>
  <c r="AA17"/>
  <c r="AB16"/>
  <c r="AA16"/>
  <c r="E16"/>
  <c r="AB15"/>
  <c r="AA15"/>
  <c r="E15"/>
  <c r="AB14"/>
  <c r="AA14"/>
  <c r="AB13"/>
  <c r="AA13"/>
  <c r="E13"/>
  <c r="C13"/>
  <c r="AB12"/>
  <c r="AA12"/>
  <c r="E12"/>
  <c r="C12"/>
  <c r="AB11"/>
  <c r="AA11"/>
  <c r="E11"/>
  <c r="C11"/>
  <c r="AB10"/>
  <c r="AA10"/>
  <c r="E10"/>
  <c r="C10"/>
  <c r="AB9"/>
  <c r="AA9"/>
  <c r="E9"/>
  <c r="C9"/>
  <c r="AB8"/>
  <c r="AA8"/>
  <c r="E8"/>
  <c r="C8"/>
  <c r="AB7"/>
  <c r="AA7"/>
  <c r="E7"/>
  <c r="C7"/>
  <c r="B54" i="12"/>
  <c r="B53"/>
  <c r="B52"/>
  <c r="B51"/>
  <c r="G51" s="1"/>
  <c r="B50"/>
  <c r="G50" s="1"/>
  <c r="B49"/>
  <c r="G49" s="1"/>
  <c r="B48"/>
  <c r="G48" s="1"/>
  <c r="B47"/>
  <c r="G47" s="1"/>
  <c r="B46"/>
  <c r="G46" s="1"/>
  <c r="B45"/>
  <c r="G45" s="1"/>
  <c r="B44"/>
  <c r="B43"/>
  <c r="G43" s="1"/>
  <c r="B42"/>
  <c r="G42" s="1"/>
  <c r="B41"/>
  <c r="G41" s="1"/>
  <c r="B40"/>
  <c r="G40" s="1"/>
  <c r="B39"/>
  <c r="G39" s="1"/>
  <c r="B38"/>
  <c r="G38" s="1"/>
  <c r="B37"/>
  <c r="G37" s="1"/>
  <c r="B36"/>
  <c r="G36" s="1"/>
  <c r="B35"/>
  <c r="G35" s="1"/>
  <c r="B34"/>
  <c r="G34" s="1"/>
  <c r="B33"/>
  <c r="B32"/>
  <c r="G32" s="1"/>
  <c r="B31"/>
  <c r="G31" s="1"/>
  <c r="B30"/>
  <c r="G30" s="1"/>
  <c r="B29"/>
  <c r="G29" s="1"/>
  <c r="B27"/>
  <c r="G27" s="1"/>
  <c r="B26"/>
  <c r="G26" s="1"/>
  <c r="B25"/>
  <c r="B24"/>
  <c r="G24" s="1"/>
  <c r="B23"/>
  <c r="G23" s="1"/>
  <c r="B22"/>
  <c r="G22" s="1"/>
  <c r="B21"/>
  <c r="G21" s="1"/>
  <c r="B20"/>
  <c r="G20" s="1"/>
  <c r="B19"/>
  <c r="G19" s="1"/>
  <c r="B18"/>
  <c r="G18" s="1"/>
  <c r="B17"/>
  <c r="B16"/>
  <c r="G16" s="1"/>
  <c r="B15"/>
  <c r="B14"/>
  <c r="B13"/>
  <c r="B68" s="1"/>
  <c r="B12"/>
  <c r="H12" s="1"/>
  <c r="B11"/>
  <c r="B10"/>
  <c r="B9"/>
  <c r="G9" s="1"/>
  <c r="B8"/>
  <c r="B7"/>
  <c r="B6"/>
  <c r="G6" s="1"/>
  <c r="F54" i="11"/>
  <c r="F53"/>
  <c r="F52"/>
  <c r="F51"/>
  <c r="F50"/>
  <c r="F49"/>
  <c r="F48"/>
  <c r="AC47"/>
  <c r="AB47"/>
  <c r="Z47"/>
  <c r="Y47"/>
  <c r="F47"/>
  <c r="AC46"/>
  <c r="AB46"/>
  <c r="Z46"/>
  <c r="Y46"/>
  <c r="F46"/>
  <c r="AC45"/>
  <c r="AB45"/>
  <c r="Z45"/>
  <c r="Y45"/>
  <c r="F45"/>
  <c r="AC44"/>
  <c r="AB44"/>
  <c r="Z44"/>
  <c r="Y44"/>
  <c r="F44"/>
  <c r="AC43"/>
  <c r="AB43"/>
  <c r="Z43"/>
  <c r="Y43"/>
  <c r="F43"/>
  <c r="AC42"/>
  <c r="AB42"/>
  <c r="Z42"/>
  <c r="Y42"/>
  <c r="F42"/>
  <c r="AC41"/>
  <c r="AB41"/>
  <c r="Z41"/>
  <c r="Y41"/>
  <c r="F41"/>
  <c r="AC40"/>
  <c r="AB40"/>
  <c r="Z40"/>
  <c r="Y40"/>
  <c r="F40"/>
  <c r="AC39"/>
  <c r="AB39"/>
  <c r="Z39"/>
  <c r="Y39"/>
  <c r="F39"/>
  <c r="AC38"/>
  <c r="AB38"/>
  <c r="Z38"/>
  <c r="Y38"/>
  <c r="F38"/>
  <c r="AC37"/>
  <c r="AB37"/>
  <c r="Z37"/>
  <c r="Y37"/>
  <c r="F37"/>
  <c r="AC36"/>
  <c r="AB36"/>
  <c r="Z36"/>
  <c r="Y36"/>
  <c r="F36"/>
  <c r="AC35"/>
  <c r="AB35"/>
  <c r="Z35"/>
  <c r="Y35"/>
  <c r="F35"/>
  <c r="AC34"/>
  <c r="AB34"/>
  <c r="Z34"/>
  <c r="Y34"/>
  <c r="F34"/>
  <c r="AC33"/>
  <c r="AB33"/>
  <c r="Z33"/>
  <c r="Y33"/>
  <c r="F33"/>
  <c r="AC32"/>
  <c r="AB32"/>
  <c r="Z32"/>
  <c r="Y32"/>
  <c r="F32"/>
  <c r="AC31"/>
  <c r="AB31"/>
  <c r="Z31"/>
  <c r="Y31"/>
  <c r="F31"/>
  <c r="AC30"/>
  <c r="AB30"/>
  <c r="Z30"/>
  <c r="Y30"/>
  <c r="F30"/>
  <c r="AC29"/>
  <c r="AB29"/>
  <c r="Z29"/>
  <c r="Y29"/>
  <c r="F29"/>
  <c r="AC28"/>
  <c r="AB28"/>
  <c r="Z28"/>
  <c r="Y28"/>
  <c r="F28"/>
  <c r="AC27"/>
  <c r="AB27"/>
  <c r="Z27"/>
  <c r="Y27"/>
  <c r="F27"/>
  <c r="AC26"/>
  <c r="AB26"/>
  <c r="Z26"/>
  <c r="Y26"/>
  <c r="F26"/>
  <c r="AC25"/>
  <c r="AB25"/>
  <c r="Z25"/>
  <c r="Y25"/>
  <c r="F25"/>
  <c r="AC24"/>
  <c r="AB24"/>
  <c r="Z24"/>
  <c r="Y24"/>
  <c r="F24"/>
  <c r="AC23"/>
  <c r="AB23"/>
  <c r="Z23"/>
  <c r="Y23"/>
  <c r="F23"/>
  <c r="AC22"/>
  <c r="AB22"/>
  <c r="Z22"/>
  <c r="Y22"/>
  <c r="F22"/>
  <c r="AC21"/>
  <c r="AB21"/>
  <c r="Z21"/>
  <c r="Y21"/>
  <c r="G54" i="12" l="1"/>
  <c r="H54"/>
  <c r="G53"/>
  <c r="H53"/>
  <c r="G15"/>
  <c r="G17" i="13" s="1"/>
  <c r="I15" i="12"/>
  <c r="G14"/>
  <c r="H14"/>
  <c r="G25"/>
  <c r="B62"/>
  <c r="G44"/>
  <c r="B64"/>
  <c r="B71"/>
  <c r="G52"/>
  <c r="G72" s="1"/>
  <c r="B65"/>
  <c r="B72"/>
  <c r="B61"/>
  <c r="B69"/>
  <c r="G33"/>
  <c r="B63"/>
  <c r="G17"/>
  <c r="G69" s="1"/>
  <c r="G13"/>
  <c r="G68" s="1"/>
  <c r="G81" i="14"/>
  <c r="K81"/>
  <c r="H81"/>
  <c r="J81"/>
  <c r="I81"/>
  <c r="AD40" i="13"/>
  <c r="AC40" s="1"/>
  <c r="Z21"/>
  <c r="AG41"/>
  <c r="B70" i="12"/>
  <c r="D65"/>
  <c r="AD43" i="13"/>
  <c r="AC43" s="1"/>
  <c r="AF26"/>
  <c r="AE26" s="1"/>
  <c r="Z48"/>
  <c r="AF23"/>
  <c r="AE23" s="1"/>
  <c r="AF25"/>
  <c r="AE25" s="1"/>
  <c r="AF27"/>
  <c r="AE27" s="1"/>
  <c r="AF29"/>
  <c r="AE29" s="1"/>
  <c r="AF31"/>
  <c r="AE31" s="1"/>
  <c r="AF33"/>
  <c r="AE33" s="1"/>
  <c r="AF37"/>
  <c r="AE37" s="1"/>
  <c r="AF39"/>
  <c r="AE39" s="1"/>
  <c r="D61" i="12"/>
  <c r="D18" i="13"/>
  <c r="D48"/>
  <c r="D53"/>
  <c r="D54"/>
  <c r="D55"/>
  <c r="D56"/>
  <c r="D17"/>
  <c r="D19"/>
  <c r="D20"/>
  <c r="D21"/>
  <c r="B22"/>
  <c r="AF34"/>
  <c r="AE34" s="1"/>
  <c r="D49"/>
  <c r="D51"/>
  <c r="B52"/>
  <c r="B54"/>
  <c r="D15"/>
  <c r="Z22"/>
  <c r="D62" i="12"/>
  <c r="D26" i="13"/>
  <c r="D63" i="12"/>
  <c r="D34" i="13"/>
  <c r="D41"/>
  <c r="D64" i="12"/>
  <c r="D45" i="13"/>
  <c r="B48"/>
  <c r="D22"/>
  <c r="D23"/>
  <c r="D24"/>
  <c r="D25"/>
  <c r="D27"/>
  <c r="D28"/>
  <c r="D29"/>
  <c r="D30"/>
  <c r="D31"/>
  <c r="D32"/>
  <c r="D33"/>
  <c r="D35"/>
  <c r="D36"/>
  <c r="D37"/>
  <c r="D38"/>
  <c r="D39"/>
  <c r="D40"/>
  <c r="D42"/>
  <c r="D43"/>
  <c r="D44"/>
  <c r="D46"/>
  <c r="D47"/>
  <c r="D50"/>
  <c r="D52"/>
  <c r="D16"/>
  <c r="Z47"/>
  <c r="H16" i="12"/>
  <c r="B17" i="13"/>
  <c r="B20"/>
  <c r="B53"/>
  <c r="B55"/>
  <c r="B56"/>
  <c r="B18"/>
  <c r="B19"/>
  <c r="B21"/>
  <c r="B49"/>
  <c r="B51"/>
  <c r="B25"/>
  <c r="B26"/>
  <c r="B28"/>
  <c r="B29"/>
  <c r="G30"/>
  <c r="B30"/>
  <c r="B33"/>
  <c r="B45"/>
  <c r="B23"/>
  <c r="B24"/>
  <c r="B27"/>
  <c r="B31"/>
  <c r="B32"/>
  <c r="B34"/>
  <c r="B35"/>
  <c r="B36"/>
  <c r="B37"/>
  <c r="B38"/>
  <c r="B39"/>
  <c r="B40"/>
  <c r="B41"/>
  <c r="B42"/>
  <c r="B43"/>
  <c r="B44"/>
  <c r="B46"/>
  <c r="B47"/>
  <c r="B50"/>
  <c r="D8"/>
  <c r="D11"/>
  <c r="D12"/>
  <c r="D7"/>
  <c r="D9"/>
  <c r="D10"/>
  <c r="D13"/>
  <c r="K10" i="15"/>
  <c r="K14"/>
  <c r="K18"/>
  <c r="K22"/>
  <c r="K26"/>
  <c r="K30"/>
  <c r="K38"/>
  <c r="G77" i="14"/>
  <c r="K77"/>
  <c r="K58" i="15"/>
  <c r="H69"/>
  <c r="K70"/>
  <c r="K72"/>
  <c r="H77" i="14"/>
  <c r="H8" i="12"/>
  <c r="G8"/>
  <c r="G10"/>
  <c r="G11" i="13" s="1"/>
  <c r="H17" i="12"/>
  <c r="H69" s="1"/>
  <c r="H41"/>
  <c r="H7"/>
  <c r="G11"/>
  <c r="H11"/>
  <c r="H50"/>
  <c r="F8" i="18"/>
  <c r="F10"/>
  <c r="C9"/>
  <c r="B10"/>
  <c r="D10"/>
  <c r="J77" i="14"/>
  <c r="K12" i="15"/>
  <c r="K16"/>
  <c r="K20"/>
  <c r="K24"/>
  <c r="K28"/>
  <c r="K32"/>
  <c r="I77" i="14"/>
  <c r="K36" i="15"/>
  <c r="K40"/>
  <c r="K44"/>
  <c r="K48"/>
  <c r="D69"/>
  <c r="K46"/>
  <c r="K42"/>
  <c r="K52"/>
  <c r="K60"/>
  <c r="K56"/>
  <c r="K66"/>
  <c r="K68"/>
  <c r="K54"/>
  <c r="K62"/>
  <c r="K64"/>
  <c r="E56" i="14"/>
  <c r="G12" i="12"/>
  <c r="K9" i="15"/>
  <c r="J9" s="1"/>
  <c r="I9" s="1"/>
  <c r="H9" s="1"/>
  <c r="G9" s="1"/>
  <c r="K11"/>
  <c r="J11" s="1"/>
  <c r="I11" s="1"/>
  <c r="H11" s="1"/>
  <c r="G11" s="1"/>
  <c r="K13"/>
  <c r="J13" s="1"/>
  <c r="I13" s="1"/>
  <c r="H13" s="1"/>
  <c r="G13" s="1"/>
  <c r="K15"/>
  <c r="J15" s="1"/>
  <c r="I15" s="1"/>
  <c r="H15" s="1"/>
  <c r="G15" s="1"/>
  <c r="K17"/>
  <c r="J17" s="1"/>
  <c r="I17" s="1"/>
  <c r="H17" s="1"/>
  <c r="G17" s="1"/>
  <c r="K19"/>
  <c r="J19" s="1"/>
  <c r="I19" s="1"/>
  <c r="H19" s="1"/>
  <c r="G19" s="1"/>
  <c r="K21"/>
  <c r="J21" s="1"/>
  <c r="I21" s="1"/>
  <c r="H21" s="1"/>
  <c r="G21" s="1"/>
  <c r="K23"/>
  <c r="J23" s="1"/>
  <c r="I23" s="1"/>
  <c r="H23" s="1"/>
  <c r="G23" s="1"/>
  <c r="K25"/>
  <c r="J25" s="1"/>
  <c r="I25" s="1"/>
  <c r="H25" s="1"/>
  <c r="G25" s="1"/>
  <c r="K27"/>
  <c r="J27" s="1"/>
  <c r="I27" s="1"/>
  <c r="H27" s="1"/>
  <c r="G27" s="1"/>
  <c r="K29"/>
  <c r="J29" s="1"/>
  <c r="I29" s="1"/>
  <c r="H29" s="1"/>
  <c r="G29" s="1"/>
  <c r="K31"/>
  <c r="J31" s="1"/>
  <c r="I31" s="1"/>
  <c r="H31" s="1"/>
  <c r="G31" s="1"/>
  <c r="K33"/>
  <c r="J33" s="1"/>
  <c r="I33" s="1"/>
  <c r="H33" s="1"/>
  <c r="G33" s="1"/>
  <c r="H34"/>
  <c r="G34" s="1"/>
  <c r="J34"/>
  <c r="I34" s="1"/>
  <c r="K35"/>
  <c r="J35" s="1"/>
  <c r="I35" s="1"/>
  <c r="H35" s="1"/>
  <c r="G35" s="1"/>
  <c r="K37"/>
  <c r="J37" s="1"/>
  <c r="I37" s="1"/>
  <c r="H37" s="1"/>
  <c r="G37" s="1"/>
  <c r="K39"/>
  <c r="J39" s="1"/>
  <c r="I39" s="1"/>
  <c r="H39" s="1"/>
  <c r="G39" s="1"/>
  <c r="K41"/>
  <c r="J41" s="1"/>
  <c r="I41" s="1"/>
  <c r="H41" s="1"/>
  <c r="G41" s="1"/>
  <c r="H42"/>
  <c r="G42" s="1"/>
  <c r="J42"/>
  <c r="I42" s="1"/>
  <c r="K43"/>
  <c r="J43" s="1"/>
  <c r="I43" s="1"/>
  <c r="H43" s="1"/>
  <c r="G43" s="1"/>
  <c r="K45"/>
  <c r="J45" s="1"/>
  <c r="I45" s="1"/>
  <c r="H45" s="1"/>
  <c r="G45" s="1"/>
  <c r="K47"/>
  <c r="J47" s="1"/>
  <c r="I47" s="1"/>
  <c r="H47" s="1"/>
  <c r="G47" s="1"/>
  <c r="K49"/>
  <c r="J49" s="1"/>
  <c r="I49" s="1"/>
  <c r="H49" s="1"/>
  <c r="G49" s="1"/>
  <c r="K51"/>
  <c r="J51" s="1"/>
  <c r="I51" s="1"/>
  <c r="H51" s="1"/>
  <c r="G51" s="1"/>
  <c r="K53"/>
  <c r="J53" s="1"/>
  <c r="I53" s="1"/>
  <c r="H53" s="1"/>
  <c r="G53" s="1"/>
  <c r="K55"/>
  <c r="J55" s="1"/>
  <c r="I55" s="1"/>
  <c r="H55" s="1"/>
  <c r="G55" s="1"/>
  <c r="K59"/>
  <c r="J59" s="1"/>
  <c r="I59" s="1"/>
  <c r="H59" s="1"/>
  <c r="G59" s="1"/>
  <c r="K63"/>
  <c r="J63" s="1"/>
  <c r="I63" s="1"/>
  <c r="H63" s="1"/>
  <c r="G63" s="1"/>
  <c r="K65"/>
  <c r="J65" s="1"/>
  <c r="I65" s="1"/>
  <c r="H65" s="1"/>
  <c r="G65" s="1"/>
  <c r="K67"/>
  <c r="J67" s="1"/>
  <c r="I67" s="1"/>
  <c r="H67" s="1"/>
  <c r="G67" s="1"/>
  <c r="K69"/>
  <c r="J10"/>
  <c r="I10" s="1"/>
  <c r="H10" s="1"/>
  <c r="G10" s="1"/>
  <c r="J12"/>
  <c r="I12" s="1"/>
  <c r="H12" s="1"/>
  <c r="G12" s="1"/>
  <c r="J14"/>
  <c r="I14" s="1"/>
  <c r="H14" s="1"/>
  <c r="G14" s="1"/>
  <c r="J16"/>
  <c r="I16" s="1"/>
  <c r="H16" s="1"/>
  <c r="G16" s="1"/>
  <c r="J18"/>
  <c r="I18" s="1"/>
  <c r="H18" s="1"/>
  <c r="G18" s="1"/>
  <c r="J20"/>
  <c r="I20" s="1"/>
  <c r="H20" s="1"/>
  <c r="G20" s="1"/>
  <c r="J22"/>
  <c r="I22" s="1"/>
  <c r="H22" s="1"/>
  <c r="G22" s="1"/>
  <c r="J24"/>
  <c r="I24" s="1"/>
  <c r="H24" s="1"/>
  <c r="G24" s="1"/>
  <c r="J26"/>
  <c r="I26" s="1"/>
  <c r="H26" s="1"/>
  <c r="G26" s="1"/>
  <c r="J28"/>
  <c r="I28" s="1"/>
  <c r="H28" s="1"/>
  <c r="G28" s="1"/>
  <c r="J30"/>
  <c r="I30" s="1"/>
  <c r="H30" s="1"/>
  <c r="G30" s="1"/>
  <c r="J32"/>
  <c r="I32" s="1"/>
  <c r="H32" s="1"/>
  <c r="G32" s="1"/>
  <c r="J36"/>
  <c r="I36" s="1"/>
  <c r="H36" s="1"/>
  <c r="G36" s="1"/>
  <c r="J38"/>
  <c r="I38" s="1"/>
  <c r="H38" s="1"/>
  <c r="G38" s="1"/>
  <c r="J40"/>
  <c r="I40" s="1"/>
  <c r="H40" s="1"/>
  <c r="G40" s="1"/>
  <c r="G78" i="14"/>
  <c r="I78"/>
  <c r="H78" s="1"/>
  <c r="J44" i="15"/>
  <c r="I44" s="1"/>
  <c r="H44" s="1"/>
  <c r="G44" s="1"/>
  <c r="J46"/>
  <c r="I46" s="1"/>
  <c r="H46" s="1"/>
  <c r="G46" s="1"/>
  <c r="J48"/>
  <c r="I48" s="1"/>
  <c r="H48" s="1"/>
  <c r="G48" s="1"/>
  <c r="J52"/>
  <c r="I52" s="1"/>
  <c r="H52" s="1"/>
  <c r="G52" s="1"/>
  <c r="J54"/>
  <c r="I54" s="1"/>
  <c r="H54" s="1"/>
  <c r="G54" s="1"/>
  <c r="J56"/>
  <c r="I56" s="1"/>
  <c r="H56" s="1"/>
  <c r="G56" s="1"/>
  <c r="J58"/>
  <c r="I58" s="1"/>
  <c r="H58" s="1"/>
  <c r="G58" s="1"/>
  <c r="J60"/>
  <c r="I60" s="1"/>
  <c r="H60" s="1"/>
  <c r="G60" s="1"/>
  <c r="J62"/>
  <c r="I62" s="1"/>
  <c r="H62" s="1"/>
  <c r="G62" s="1"/>
  <c r="J64"/>
  <c r="I64" s="1"/>
  <c r="H64" s="1"/>
  <c r="G64" s="1"/>
  <c r="J66"/>
  <c r="I66" s="1"/>
  <c r="H66" s="1"/>
  <c r="G66" s="1"/>
  <c r="J68"/>
  <c r="I68" s="1"/>
  <c r="H68" s="1"/>
  <c r="G68" s="1"/>
  <c r="G69"/>
  <c r="J70"/>
  <c r="I70" s="1"/>
  <c r="H70" s="1"/>
  <c r="G70" s="1"/>
  <c r="K78" i="14"/>
  <c r="J78" s="1"/>
  <c r="I79"/>
  <c r="H79" s="1"/>
  <c r="G80"/>
  <c r="I80"/>
  <c r="K80"/>
  <c r="K34" i="15"/>
  <c r="H50"/>
  <c r="G50" s="1"/>
  <c r="K50"/>
  <c r="J57"/>
  <c r="I57" s="1"/>
  <c r="J61"/>
  <c r="I61" s="1"/>
  <c r="J69"/>
  <c r="I69" s="1"/>
  <c r="J71"/>
  <c r="I71" s="1"/>
  <c r="G79" i="14"/>
  <c r="K79"/>
  <c r="J79" s="1"/>
  <c r="H80"/>
  <c r="J80"/>
  <c r="J50" i="15"/>
  <c r="I50" s="1"/>
  <c r="H57"/>
  <c r="G57" s="1"/>
  <c r="K57"/>
  <c r="H61"/>
  <c r="G61" s="1"/>
  <c r="K61"/>
  <c r="G71"/>
  <c r="K71"/>
  <c r="C11" i="18"/>
  <c r="C6" i="17"/>
  <c r="B12" i="18"/>
  <c r="B7" i="17"/>
  <c r="D12" i="18"/>
  <c r="D7" i="17"/>
  <c r="F12" i="18"/>
  <c r="F7" i="17"/>
  <c r="C13" i="18"/>
  <c r="C8" i="17"/>
  <c r="B14" i="18"/>
  <c r="B9" i="17"/>
  <c r="D14" i="18"/>
  <c r="D9" i="17"/>
  <c r="F14" i="18"/>
  <c r="F9" i="17"/>
  <c r="C15" i="18"/>
  <c r="C10" i="17"/>
  <c r="B16" i="18"/>
  <c r="B11" i="17"/>
  <c r="D16" i="18"/>
  <c r="D11" i="17"/>
  <c r="F16" i="18"/>
  <c r="F11" i="17"/>
  <c r="C17" i="18"/>
  <c r="C12" i="17"/>
  <c r="B18" i="18"/>
  <c r="B13" i="17"/>
  <c r="D18" i="18"/>
  <c r="D13" i="17"/>
  <c r="F18" i="18"/>
  <c r="F13" i="17"/>
  <c r="C19" i="18"/>
  <c r="C14" i="17"/>
  <c r="B20" i="18"/>
  <c r="B15" i="17"/>
  <c r="D20" i="18"/>
  <c r="D15" i="17"/>
  <c r="F20" i="18"/>
  <c r="F15" i="17"/>
  <c r="C21" i="18"/>
  <c r="C16" i="17"/>
  <c r="B22" i="18"/>
  <c r="B17" i="17"/>
  <c r="D22" i="18"/>
  <c r="D17" i="17"/>
  <c r="F22" i="18"/>
  <c r="F17" i="17"/>
  <c r="C23" i="18"/>
  <c r="C18" i="17"/>
  <c r="B24" i="18"/>
  <c r="B19" i="17"/>
  <c r="D24" i="18"/>
  <c r="D19" i="17"/>
  <c r="F24" i="18"/>
  <c r="F19" i="17"/>
  <c r="C25" i="18"/>
  <c r="C20" i="17"/>
  <c r="B26" i="18"/>
  <c r="B21" i="17"/>
  <c r="D26" i="18"/>
  <c r="D21" i="17"/>
  <c r="F26" i="18"/>
  <c r="F21" i="17"/>
  <c r="C27" i="18"/>
  <c r="C22" i="17"/>
  <c r="B28" i="18"/>
  <c r="B23" i="17"/>
  <c r="D28" i="18"/>
  <c r="D23" i="17"/>
  <c r="F28" i="18"/>
  <c r="F23" i="17"/>
  <c r="C29" i="18"/>
  <c r="C24" i="17"/>
  <c r="B30" i="18"/>
  <c r="B25" i="17"/>
  <c r="D30" i="18"/>
  <c r="D25" i="17"/>
  <c r="F30" i="18"/>
  <c r="F25" i="17"/>
  <c r="C31" i="18"/>
  <c r="C26" i="17"/>
  <c r="B32" i="18"/>
  <c r="B27" i="17"/>
  <c r="D32" i="18"/>
  <c r="D27" i="17"/>
  <c r="F32" i="18"/>
  <c r="F27" i="17"/>
  <c r="C33" i="18"/>
  <c r="C28" i="17"/>
  <c r="B34" i="18"/>
  <c r="B29" i="17"/>
  <c r="D34" i="18"/>
  <c r="D29" i="17"/>
  <c r="F34" i="18"/>
  <c r="F29" i="17"/>
  <c r="C35" i="18"/>
  <c r="C30" i="17"/>
  <c r="B36" i="18"/>
  <c r="B31" i="17"/>
  <c r="D36" i="18"/>
  <c r="D31" i="17"/>
  <c r="F36" i="18"/>
  <c r="F31" i="17"/>
  <c r="C37" i="18"/>
  <c r="C32" i="17"/>
  <c r="B38" i="18"/>
  <c r="B33" i="17"/>
  <c r="D38" i="18"/>
  <c r="D33" i="17"/>
  <c r="F38" i="18"/>
  <c r="F33" i="17"/>
  <c r="C39" i="18"/>
  <c r="C34" i="17"/>
  <c r="B40" i="18"/>
  <c r="B35" i="17"/>
  <c r="D40" i="18"/>
  <c r="D35" i="17"/>
  <c r="F40" i="18"/>
  <c r="F35" i="17"/>
  <c r="C41" i="18"/>
  <c r="C36" i="17"/>
  <c r="B42" i="18"/>
  <c r="B37" i="17"/>
  <c r="D42" i="18"/>
  <c r="D37" i="17"/>
  <c r="F42" i="18"/>
  <c r="F37" i="17"/>
  <c r="C43" i="18"/>
  <c r="C38" i="17"/>
  <c r="B44" i="18"/>
  <c r="B39" i="17"/>
  <c r="D44" i="18"/>
  <c r="D39" i="17"/>
  <c r="F44" i="18"/>
  <c r="F39" i="17"/>
  <c r="C45" i="18"/>
  <c r="C40" i="17"/>
  <c r="B46" i="18"/>
  <c r="B41" i="17"/>
  <c r="D46" i="18"/>
  <c r="D41" i="17"/>
  <c r="F46" i="18"/>
  <c r="F41" i="17"/>
  <c r="C47" i="18"/>
  <c r="C42" i="17"/>
  <c r="B48" i="18"/>
  <c r="B43" i="17"/>
  <c r="D48" i="18"/>
  <c r="D43" i="17"/>
  <c r="F48" i="18"/>
  <c r="F43" i="17"/>
  <c r="C49" i="18"/>
  <c r="C44" i="17"/>
  <c r="B50" i="18"/>
  <c r="B45" i="17"/>
  <c r="D50" i="18"/>
  <c r="D45" i="17"/>
  <c r="F50" i="18"/>
  <c r="F45" i="17"/>
  <c r="C51" i="18"/>
  <c r="C46" i="17"/>
  <c r="B52" i="18"/>
  <c r="B47" i="17"/>
  <c r="D52" i="18"/>
  <c r="D47" i="17"/>
  <c r="F52" i="18"/>
  <c r="F47" i="17"/>
  <c r="C53" i="18"/>
  <c r="C48" i="17"/>
  <c r="B54" i="18"/>
  <c r="B49" i="17"/>
  <c r="D54" i="18"/>
  <c r="D49" i="17"/>
  <c r="F54" i="18"/>
  <c r="F49" i="17"/>
  <c r="C55" i="18"/>
  <c r="C50" i="17"/>
  <c r="B56" i="18"/>
  <c r="B51" i="17"/>
  <c r="D56" i="18"/>
  <c r="D51" i="17"/>
  <c r="F56" i="18"/>
  <c r="F51" i="17"/>
  <c r="C57" i="18"/>
  <c r="C52" i="17"/>
  <c r="B58" i="18"/>
  <c r="B53" i="17"/>
  <c r="D58" i="18"/>
  <c r="D53" i="17"/>
  <c r="F58" i="18"/>
  <c r="F53" i="17"/>
  <c r="C59" i="18"/>
  <c r="C54" i="17"/>
  <c r="B60" i="18"/>
  <c r="B55" i="17"/>
  <c r="D60" i="18"/>
  <c r="D55" i="17"/>
  <c r="F60" i="18"/>
  <c r="F55" i="17"/>
  <c r="C61" i="18"/>
  <c r="C56" i="17"/>
  <c r="B62" i="18"/>
  <c r="B57" i="17"/>
  <c r="D62" i="18"/>
  <c r="D57" i="17"/>
  <c r="F62" i="18"/>
  <c r="F57" i="17"/>
  <c r="C63" i="18"/>
  <c r="C58" i="17"/>
  <c r="B64" i="18"/>
  <c r="B59" i="17"/>
  <c r="D64" i="18"/>
  <c r="D59" i="17"/>
  <c r="F64" i="18"/>
  <c r="F59" i="17"/>
  <c r="C65" i="18"/>
  <c r="C60" i="17"/>
  <c r="B66" i="18"/>
  <c r="B61" i="17"/>
  <c r="D66" i="18"/>
  <c r="D61" i="17"/>
  <c r="F66" i="18"/>
  <c r="F61" i="17"/>
  <c r="C67" i="18"/>
  <c r="C62" i="17"/>
  <c r="B68" i="18"/>
  <c r="B63" i="17"/>
  <c r="D68" i="18"/>
  <c r="D63" i="17"/>
  <c r="F68" i="18"/>
  <c r="F63" i="17"/>
  <c r="C69" i="18"/>
  <c r="C64" i="17"/>
  <c r="B70" i="18"/>
  <c r="B65" i="17"/>
  <c r="D70" i="18"/>
  <c r="D65" i="17"/>
  <c r="F70" i="18"/>
  <c r="F65" i="17"/>
  <c r="B8" i="18"/>
  <c r="D8"/>
  <c r="F102"/>
  <c r="D120" i="16"/>
  <c r="F120"/>
  <c r="B11" i="18"/>
  <c r="B6" i="17"/>
  <c r="D11" i="18"/>
  <c r="D6" i="17"/>
  <c r="F11" i="18"/>
  <c r="F6" i="17"/>
  <c r="C12" i="18"/>
  <c r="C7" i="17"/>
  <c r="B13" i="18"/>
  <c r="B8" i="17"/>
  <c r="D13" i="18"/>
  <c r="D8" i="17"/>
  <c r="F13" i="18"/>
  <c r="F8" i="17"/>
  <c r="C14" i="18"/>
  <c r="C9" i="17"/>
  <c r="B15" i="18"/>
  <c r="B10" i="17"/>
  <c r="D15" i="18"/>
  <c r="D10" i="17"/>
  <c r="F15" i="18"/>
  <c r="F10" i="17"/>
  <c r="C16" i="18"/>
  <c r="C11" i="17"/>
  <c r="B17" i="18"/>
  <c r="B12" i="17"/>
  <c r="D17" i="18"/>
  <c r="D12" i="17"/>
  <c r="F17" i="18"/>
  <c r="F12" i="17"/>
  <c r="C18" i="18"/>
  <c r="C13" i="17"/>
  <c r="B19" i="18"/>
  <c r="B14" i="17"/>
  <c r="D19" i="18"/>
  <c r="D14" i="17"/>
  <c r="F19" i="18"/>
  <c r="F14" i="17"/>
  <c r="C20" i="18"/>
  <c r="C15" i="17"/>
  <c r="B21" i="18"/>
  <c r="B16" i="17"/>
  <c r="D21" i="18"/>
  <c r="D16" i="17"/>
  <c r="F21" i="18"/>
  <c r="F16" i="17"/>
  <c r="C22" i="18"/>
  <c r="C17" i="17"/>
  <c r="B23" i="18"/>
  <c r="B18" i="17"/>
  <c r="D23" i="18"/>
  <c r="D18" i="17"/>
  <c r="F23" i="18"/>
  <c r="F18" i="17"/>
  <c r="C24" i="18"/>
  <c r="C19" i="17"/>
  <c r="B25" i="18"/>
  <c r="B20" i="17"/>
  <c r="D25" i="18"/>
  <c r="D20" i="17"/>
  <c r="F25" i="18"/>
  <c r="F20" i="17"/>
  <c r="C26" i="18"/>
  <c r="C21" i="17"/>
  <c r="B27" i="18"/>
  <c r="B22" i="17"/>
  <c r="D27" i="18"/>
  <c r="D22" i="17"/>
  <c r="F27" i="18"/>
  <c r="F22" i="17"/>
  <c r="C28" i="18"/>
  <c r="C23" i="17"/>
  <c r="B29" i="18"/>
  <c r="B24" i="17"/>
  <c r="D29" i="18"/>
  <c r="D24" i="17"/>
  <c r="F29" i="18"/>
  <c r="F24" i="17"/>
  <c r="C30" i="18"/>
  <c r="C25" i="17"/>
  <c r="B31" i="18"/>
  <c r="B26" i="17"/>
  <c r="D31" i="18"/>
  <c r="D26" i="17"/>
  <c r="F31" i="18"/>
  <c r="F26" i="17"/>
  <c r="C32" i="18"/>
  <c r="C27" i="17"/>
  <c r="B33" i="18"/>
  <c r="B28" i="17"/>
  <c r="D33" i="18"/>
  <c r="D28" i="17"/>
  <c r="F33" i="18"/>
  <c r="F28" i="17"/>
  <c r="C34" i="18"/>
  <c r="C29" i="17"/>
  <c r="B35" i="18"/>
  <c r="B30" i="17"/>
  <c r="D35" i="18"/>
  <c r="D30" i="17"/>
  <c r="F35" i="18"/>
  <c r="F30" i="17"/>
  <c r="C36" i="18"/>
  <c r="C31" i="17"/>
  <c r="B37" i="18"/>
  <c r="B32" i="17"/>
  <c r="D37" i="18"/>
  <c r="D32" i="17"/>
  <c r="F37" i="18"/>
  <c r="F32" i="17"/>
  <c r="C38" i="18"/>
  <c r="C33" i="17"/>
  <c r="B39" i="18"/>
  <c r="B34" i="17"/>
  <c r="D39" i="18"/>
  <c r="D34" i="17"/>
  <c r="F39" i="18"/>
  <c r="F34" i="17"/>
  <c r="C40" i="18"/>
  <c r="C35" i="17"/>
  <c r="B41" i="18"/>
  <c r="B36" i="17"/>
  <c r="D41" i="18"/>
  <c r="D36" i="17"/>
  <c r="F41" i="18"/>
  <c r="F36" i="17"/>
  <c r="C42" i="18"/>
  <c r="C37" i="17"/>
  <c r="B43" i="18"/>
  <c r="B38" i="17"/>
  <c r="D43" i="18"/>
  <c r="D38" i="17"/>
  <c r="F43" i="18"/>
  <c r="F38" i="17"/>
  <c r="C44" i="18"/>
  <c r="C39" i="17"/>
  <c r="B45" i="18"/>
  <c r="B40" i="17"/>
  <c r="D45" i="18"/>
  <c r="D40" i="17"/>
  <c r="F45" i="18"/>
  <c r="F40" i="17"/>
  <c r="C46" i="18"/>
  <c r="C41" i="17"/>
  <c r="B47" i="18"/>
  <c r="B42" i="17"/>
  <c r="D47" i="18"/>
  <c r="D42" i="17"/>
  <c r="F47" i="18"/>
  <c r="F42" i="17"/>
  <c r="C48" i="18"/>
  <c r="C43" i="17"/>
  <c r="B49" i="18"/>
  <c r="B44" i="17"/>
  <c r="D49" i="18"/>
  <c r="D44" i="17"/>
  <c r="F49" i="18"/>
  <c r="F44" i="17"/>
  <c r="C50" i="18"/>
  <c r="C45" i="17"/>
  <c r="B51" i="18"/>
  <c r="B46" i="17"/>
  <c r="D51" i="18"/>
  <c r="D46" i="17"/>
  <c r="F51" i="18"/>
  <c r="F46" i="17"/>
  <c r="C52" i="18"/>
  <c r="C47" i="17"/>
  <c r="B53" i="18"/>
  <c r="B48" i="17"/>
  <c r="D53" i="18"/>
  <c r="D48" i="17"/>
  <c r="F53" i="18"/>
  <c r="F48" i="17"/>
  <c r="C54" i="18"/>
  <c r="C49" i="17"/>
  <c r="B55" i="18"/>
  <c r="B50" i="17"/>
  <c r="D55" i="18"/>
  <c r="D50" i="17"/>
  <c r="F55" i="18"/>
  <c r="F50" i="17"/>
  <c r="C56" i="18"/>
  <c r="C51" i="17"/>
  <c r="B57" i="18"/>
  <c r="B52" i="17"/>
  <c r="D57" i="18"/>
  <c r="D52" i="17"/>
  <c r="F57" i="18"/>
  <c r="F52" i="17"/>
  <c r="C58" i="18"/>
  <c r="C53" i="17"/>
  <c r="B59" i="18"/>
  <c r="B54" i="17"/>
  <c r="D59" i="18"/>
  <c r="D54" i="17"/>
  <c r="F59" i="18"/>
  <c r="F54" i="17"/>
  <c r="C60" i="18"/>
  <c r="C55" i="17"/>
  <c r="B61" i="18"/>
  <c r="B56" i="17"/>
  <c r="D61" i="18"/>
  <c r="D56" i="17"/>
  <c r="F61" i="18"/>
  <c r="F56" i="17"/>
  <c r="C62" i="18"/>
  <c r="C57" i="17"/>
  <c r="B63" i="18"/>
  <c r="B58" i="17"/>
  <c r="D63" i="18"/>
  <c r="D58" i="17"/>
  <c r="F63" i="18"/>
  <c r="F58" i="17"/>
  <c r="C64" i="18"/>
  <c r="C59" i="17"/>
  <c r="B65" i="18"/>
  <c r="B60" i="17"/>
  <c r="D65" i="18"/>
  <c r="D60" i="17"/>
  <c r="F65" i="18"/>
  <c r="F60" i="17"/>
  <c r="C66" i="18"/>
  <c r="C61" i="17"/>
  <c r="B67" i="18"/>
  <c r="B62" i="17"/>
  <c r="D67" i="18"/>
  <c r="D62" i="17"/>
  <c r="F67" i="18"/>
  <c r="F62" i="17"/>
  <c r="C68" i="18"/>
  <c r="C63" i="17"/>
  <c r="B69" i="18"/>
  <c r="B64" i="17"/>
  <c r="D69" i="18"/>
  <c r="D64" i="17"/>
  <c r="F69" i="18"/>
  <c r="F64" i="17"/>
  <c r="C70" i="18"/>
  <c r="C65" i="17"/>
  <c r="E100"/>
  <c r="B100"/>
  <c r="C8" i="18"/>
  <c r="B9"/>
  <c r="D9"/>
  <c r="F9"/>
  <c r="C10"/>
  <c r="E10"/>
  <c r="E68" i="17"/>
  <c r="E70"/>
  <c r="E76"/>
  <c r="E78"/>
  <c r="F103" i="18"/>
  <c r="C120" i="16"/>
  <c r="E66" i="17"/>
  <c r="C71" i="18"/>
  <c r="C66" i="17"/>
  <c r="B72" i="18"/>
  <c r="B67" i="17"/>
  <c r="D72" i="18"/>
  <c r="D67" i="17"/>
  <c r="F72" i="18"/>
  <c r="F67" i="17"/>
  <c r="C73" i="18"/>
  <c r="C68" i="17"/>
  <c r="B74" i="18"/>
  <c r="B69" i="17"/>
  <c r="D74" i="18"/>
  <c r="D69" i="17"/>
  <c r="F74" i="18"/>
  <c r="F69" i="17"/>
  <c r="C75" i="18"/>
  <c r="C70" i="17"/>
  <c r="B76" i="18"/>
  <c r="B71" i="17"/>
  <c r="D76" i="18"/>
  <c r="D71" i="17"/>
  <c r="F76" i="18"/>
  <c r="F71" i="17"/>
  <c r="C77" i="18"/>
  <c r="C72" i="17"/>
  <c r="B78" i="18"/>
  <c r="B73" i="17"/>
  <c r="D78" i="18"/>
  <c r="D73" i="17"/>
  <c r="F78" i="18"/>
  <c r="F73" i="17"/>
  <c r="C79" i="18"/>
  <c r="C74" i="17"/>
  <c r="B80" i="18"/>
  <c r="B75" i="17"/>
  <c r="D80" i="18"/>
  <c r="D75" i="17"/>
  <c r="F80" i="18"/>
  <c r="F75" i="17"/>
  <c r="C81" i="18"/>
  <c r="C76" i="17"/>
  <c r="B82" i="18"/>
  <c r="B77" i="17"/>
  <c r="D82" i="18"/>
  <c r="D77" i="17"/>
  <c r="F82" i="18"/>
  <c r="F77" i="17"/>
  <c r="C83" i="18"/>
  <c r="C78" i="17"/>
  <c r="B84" i="18"/>
  <c r="B79" i="17"/>
  <c r="D84" i="18"/>
  <c r="D79" i="17"/>
  <c r="F84" i="18"/>
  <c r="F79" i="17"/>
  <c r="C85" i="18"/>
  <c r="C80" i="17"/>
  <c r="B86" i="18"/>
  <c r="B81" i="17"/>
  <c r="D86" i="18"/>
  <c r="D81" i="17"/>
  <c r="F86" i="18"/>
  <c r="F81" i="17"/>
  <c r="C87" i="18"/>
  <c r="C82" i="17"/>
  <c r="B88" i="18"/>
  <c r="B83" i="17"/>
  <c r="D88" i="18"/>
  <c r="D83" i="17"/>
  <c r="F88" i="18"/>
  <c r="F83" i="17"/>
  <c r="C89" i="18"/>
  <c r="C84" i="17"/>
  <c r="B90" i="18"/>
  <c r="B85" i="17"/>
  <c r="D90" i="18"/>
  <c r="D85" i="17"/>
  <c r="F90" i="18"/>
  <c r="F85" i="17"/>
  <c r="C91" i="18"/>
  <c r="C86" i="17"/>
  <c r="B92" i="18"/>
  <c r="B87" i="17"/>
  <c r="D92" i="18"/>
  <c r="D87" i="17"/>
  <c r="F92" i="18"/>
  <c r="F87" i="17"/>
  <c r="C93" i="18"/>
  <c r="C88" i="17"/>
  <c r="B94" i="18"/>
  <c r="B89" i="17"/>
  <c r="D94" i="18"/>
  <c r="D89" i="17"/>
  <c r="F94" i="18"/>
  <c r="F89" i="17"/>
  <c r="C95" i="18"/>
  <c r="C90" i="17"/>
  <c r="B96" i="18"/>
  <c r="B91" i="17"/>
  <c r="D96" i="18"/>
  <c r="D91" i="17"/>
  <c r="F96" i="18"/>
  <c r="F91" i="17"/>
  <c r="C97" i="18"/>
  <c r="C92" i="17"/>
  <c r="B98" i="18"/>
  <c r="B93" i="17"/>
  <c r="D98" i="18"/>
  <c r="D93" i="17"/>
  <c r="F98" i="18"/>
  <c r="F97" i="17"/>
  <c r="F93"/>
  <c r="C99" i="18"/>
  <c r="C94" i="17"/>
  <c r="B100" i="18"/>
  <c r="B95" i="17"/>
  <c r="D100" i="18"/>
  <c r="D95" i="17"/>
  <c r="F100" i="18"/>
  <c r="F101"/>
  <c r="F95" i="17"/>
  <c r="C101" i="18"/>
  <c r="C96" i="17"/>
  <c r="B102" i="18"/>
  <c r="B97" i="17"/>
  <c r="D102" i="18"/>
  <c r="D97" i="17"/>
  <c r="C103" i="18"/>
  <c r="C98" i="17"/>
  <c r="B66"/>
  <c r="B71" i="18"/>
  <c r="D66" i="17"/>
  <c r="D71" i="18"/>
  <c r="F66" i="17"/>
  <c r="F71" i="18"/>
  <c r="C67" i="17"/>
  <c r="C72" i="18"/>
  <c r="B68" i="17"/>
  <c r="B73" i="18"/>
  <c r="D68" i="17"/>
  <c r="D73" i="18"/>
  <c r="F68" i="17"/>
  <c r="F73" i="18"/>
  <c r="C69" i="17"/>
  <c r="C74" i="18"/>
  <c r="B70" i="17"/>
  <c r="B75" i="18"/>
  <c r="D70" i="17"/>
  <c r="D75" i="18"/>
  <c r="F70" i="17"/>
  <c r="F75" i="18"/>
  <c r="C71" i="17"/>
  <c r="C76" i="18"/>
  <c r="B72" i="17"/>
  <c r="B77" i="18"/>
  <c r="D72" i="17"/>
  <c r="D77" i="18"/>
  <c r="F72" i="17"/>
  <c r="F77" i="18"/>
  <c r="C73" i="17"/>
  <c r="C78" i="18"/>
  <c r="B74" i="17"/>
  <c r="B79" i="18"/>
  <c r="D74" i="17"/>
  <c r="D79" i="18"/>
  <c r="F74" i="17"/>
  <c r="F79" i="18"/>
  <c r="C75" i="17"/>
  <c r="C80" i="18"/>
  <c r="B76" i="17"/>
  <c r="B81" i="18"/>
  <c r="D76" i="17"/>
  <c r="D81" i="18"/>
  <c r="F76" i="17"/>
  <c r="F81" i="18"/>
  <c r="C77" i="17"/>
  <c r="C82" i="18"/>
  <c r="B78" i="17"/>
  <c r="B83" i="18"/>
  <c r="D78" i="17"/>
  <c r="D83" i="18"/>
  <c r="F78" i="17"/>
  <c r="F83" i="18"/>
  <c r="C79" i="17"/>
  <c r="C84" i="18"/>
  <c r="B80" i="17"/>
  <c r="B85" i="18"/>
  <c r="D80" i="17"/>
  <c r="D85" i="18"/>
  <c r="F80" i="17"/>
  <c r="F85" i="18"/>
  <c r="C81" i="17"/>
  <c r="C86" i="18"/>
  <c r="B82" i="17"/>
  <c r="B87" i="18"/>
  <c r="D82" i="17"/>
  <c r="D87" i="18"/>
  <c r="F82" i="17"/>
  <c r="F87" i="18"/>
  <c r="C83" i="17"/>
  <c r="C88" i="18"/>
  <c r="B89"/>
  <c r="D84" i="17"/>
  <c r="D89" i="18"/>
  <c r="F84" i="17"/>
  <c r="F89" i="18"/>
  <c r="C85" i="17"/>
  <c r="C90" i="18"/>
  <c r="B86" i="17"/>
  <c r="B91" i="18"/>
  <c r="D86" i="17"/>
  <c r="D91" i="18"/>
  <c r="F86" i="17"/>
  <c r="F91" i="18"/>
  <c r="C87" i="17"/>
  <c r="C92" i="18"/>
  <c r="B88" i="17"/>
  <c r="B93" i="18"/>
  <c r="D88" i="17"/>
  <c r="D93" i="18"/>
  <c r="F88" i="17"/>
  <c r="F93" i="18"/>
  <c r="C89" i="17"/>
  <c r="C94" i="18"/>
  <c r="B90" i="17"/>
  <c r="B95" i="18"/>
  <c r="D90" i="17"/>
  <c r="D95" i="18"/>
  <c r="F90" i="17"/>
  <c r="F95" i="18"/>
  <c r="C91" i="17"/>
  <c r="C96" i="18"/>
  <c r="B92" i="17"/>
  <c r="B97" i="18"/>
  <c r="D92" i="17"/>
  <c r="D97" i="18"/>
  <c r="F96" i="17"/>
  <c r="F92"/>
  <c r="F97" i="18"/>
  <c r="C93" i="17"/>
  <c r="C98" i="18"/>
  <c r="B94" i="17"/>
  <c r="B99" i="18"/>
  <c r="D94" i="17"/>
  <c r="D99" i="18"/>
  <c r="F98" i="17"/>
  <c r="F94"/>
  <c r="F99" i="18"/>
  <c r="C95" i="17"/>
  <c r="C100" i="18"/>
  <c r="B96" i="17"/>
  <c r="B101" i="18"/>
  <c r="D96" i="17"/>
  <c r="D101" i="18"/>
  <c r="C97" i="17"/>
  <c r="C102" i="18"/>
  <c r="B98" i="17"/>
  <c r="B103" i="18"/>
  <c r="D98" i="17"/>
  <c r="D103" i="18"/>
  <c r="E87"/>
  <c r="E99" i="17"/>
  <c r="F70" i="15"/>
  <c r="B71"/>
  <c r="D71"/>
  <c r="C71" s="1"/>
  <c r="E70"/>
  <c r="D70" s="1"/>
  <c r="C70" s="1"/>
  <c r="B70" s="1"/>
  <c r="F71"/>
  <c r="H18" i="12"/>
  <c r="H49"/>
  <c r="H42"/>
  <c r="AG42" i="13"/>
  <c r="AF42" s="1"/>
  <c r="AE42" s="1"/>
  <c r="AD42" s="1"/>
  <c r="AC42" s="1"/>
  <c r="H44" i="12"/>
  <c r="G47" i="13"/>
  <c r="B7"/>
  <c r="B15"/>
  <c r="G5" i="12"/>
  <c r="B8" i="13"/>
  <c r="B10"/>
  <c r="AG43"/>
  <c r="AF43" s="1"/>
  <c r="AE43" s="1"/>
  <c r="E72" i="15"/>
  <c r="H21" i="12"/>
  <c r="H23"/>
  <c r="H37"/>
  <c r="H6"/>
  <c r="H40"/>
  <c r="B13" i="13"/>
  <c r="H10" i="12"/>
  <c r="H20"/>
  <c r="H33"/>
  <c r="H48"/>
  <c r="H51"/>
  <c r="H52"/>
  <c r="H72" s="1"/>
  <c r="B9" i="13"/>
  <c r="B11"/>
  <c r="B12"/>
  <c r="B16"/>
  <c r="G7" i="12"/>
  <c r="G8" i="13" s="1"/>
  <c r="H25" i="12"/>
  <c r="H43"/>
  <c r="H45"/>
  <c r="H46"/>
  <c r="F21" i="11"/>
  <c r="AC20"/>
  <c r="AB20"/>
  <c r="Z20"/>
  <c r="Y20"/>
  <c r="F20"/>
  <c r="AC19"/>
  <c r="AB19"/>
  <c r="Z19"/>
  <c r="Y19"/>
  <c r="F19"/>
  <c r="AC18"/>
  <c r="AB18"/>
  <c r="Z18"/>
  <c r="Y18"/>
  <c r="F18"/>
  <c r="AC17"/>
  <c r="AB17"/>
  <c r="Z17"/>
  <c r="Y17"/>
  <c r="F17"/>
  <c r="AC16"/>
  <c r="AB16"/>
  <c r="Z16"/>
  <c r="Y16"/>
  <c r="F16"/>
  <c r="AC15"/>
  <c r="AB15"/>
  <c r="Z15"/>
  <c r="Y15"/>
  <c r="F15"/>
  <c r="AC14"/>
  <c r="AB14"/>
  <c r="Z14"/>
  <c r="Y14"/>
  <c r="F14"/>
  <c r="AC13"/>
  <c r="AB13"/>
  <c r="Z13"/>
  <c r="Y13"/>
  <c r="G63" i="12" l="1"/>
  <c r="H46" i="13"/>
  <c r="G70" i="12"/>
  <c r="G71"/>
  <c r="H71"/>
  <c r="H44" i="13"/>
  <c r="G32"/>
  <c r="H65" i="12"/>
  <c r="G23" i="13"/>
  <c r="G37"/>
  <c r="G52"/>
  <c r="H19"/>
  <c r="G15"/>
  <c r="G19"/>
  <c r="H62" i="12"/>
  <c r="AG39" i="13"/>
  <c r="H52"/>
  <c r="G65" i="12"/>
  <c r="AE21" i="13"/>
  <c r="AG40"/>
  <c r="AF40" s="1"/>
  <c r="AE40" s="1"/>
  <c r="AD39"/>
  <c r="AC39" s="1"/>
  <c r="AF22"/>
  <c r="G62" i="12"/>
  <c r="H54" i="13"/>
  <c r="G28"/>
  <c r="G36"/>
  <c r="G64" i="12"/>
  <c r="G43" i="13"/>
  <c r="G21"/>
  <c r="G27"/>
  <c r="H43"/>
  <c r="G31"/>
  <c r="G40"/>
  <c r="G13"/>
  <c r="AG44"/>
  <c r="AF44" s="1"/>
  <c r="AE44" s="1"/>
  <c r="AD44"/>
  <c r="AC44" s="1"/>
  <c r="AF35"/>
  <c r="AE35" s="1"/>
  <c r="AE22"/>
  <c r="H18"/>
  <c r="G26"/>
  <c r="AF45"/>
  <c r="AE45" s="1"/>
  <c r="AF41"/>
  <c r="AE41" s="1"/>
  <c r="AD41" s="1"/>
  <c r="AC41" s="1"/>
  <c r="AF48"/>
  <c r="AE48"/>
  <c r="AC48" s="1"/>
  <c r="H63" i="12"/>
  <c r="H64"/>
  <c r="G61"/>
  <c r="G48" i="13"/>
  <c r="G41"/>
  <c r="G34"/>
  <c r="H55"/>
  <c r="H56"/>
  <c r="G45"/>
  <c r="H50"/>
  <c r="G22"/>
  <c r="G42"/>
  <c r="H51"/>
  <c r="G54"/>
  <c r="G29"/>
  <c r="G20"/>
  <c r="G55"/>
  <c r="G56"/>
  <c r="G53"/>
  <c r="H53"/>
  <c r="H45"/>
  <c r="G49"/>
  <c r="H47"/>
  <c r="H22"/>
  <c r="G24"/>
  <c r="G38"/>
  <c r="G50"/>
  <c r="G51"/>
  <c r="G18"/>
  <c r="G46"/>
  <c r="G44"/>
  <c r="H42"/>
  <c r="G39"/>
  <c r="G35"/>
  <c r="G33"/>
  <c r="G25"/>
  <c r="H24" i="12"/>
  <c r="H25" i="13" s="1"/>
  <c r="H38" i="12"/>
  <c r="H39" i="13" s="1"/>
  <c r="H22" i="12"/>
  <c r="H23" i="13" s="1"/>
  <c r="H30" i="12"/>
  <c r="H32"/>
  <c r="H28"/>
  <c r="H26"/>
  <c r="H27" i="13" s="1"/>
  <c r="H34" i="12"/>
  <c r="H35" i="13" s="1"/>
  <c r="H36" i="12"/>
  <c r="H19"/>
  <c r="H20" i="13" s="1"/>
  <c r="E44" i="14"/>
  <c r="E74" i="17"/>
  <c r="H8" i="13"/>
  <c r="E83" i="18"/>
  <c r="E88" i="17"/>
  <c r="E79" i="18"/>
  <c r="E82" i="17"/>
  <c r="E72"/>
  <c r="E59" i="14"/>
  <c r="E75" i="18"/>
  <c r="E84" i="17"/>
  <c r="E80"/>
  <c r="E71" i="18"/>
  <c r="E8"/>
  <c r="E55" i="14"/>
  <c r="E57" i="15" s="1"/>
  <c r="F48"/>
  <c r="E65"/>
  <c r="D65" s="1"/>
  <c r="C65" s="1"/>
  <c r="B65" s="1"/>
  <c r="E53" i="14"/>
  <c r="D50" i="15"/>
  <c r="C50" s="1"/>
  <c r="E47" i="14"/>
  <c r="E60"/>
  <c r="E88" s="1"/>
  <c r="E40"/>
  <c r="E51"/>
  <c r="E69" i="15"/>
  <c r="F65"/>
  <c r="B69"/>
  <c r="E45" i="14"/>
  <c r="B57" i="15"/>
  <c r="C69"/>
  <c r="E43" i="14"/>
  <c r="H47" i="12"/>
  <c r="E48" i="14"/>
  <c r="D80"/>
  <c r="D61" i="15"/>
  <c r="B50"/>
  <c r="E64"/>
  <c r="D64" s="1"/>
  <c r="C64" s="1"/>
  <c r="B64" s="1"/>
  <c r="E58" i="14"/>
  <c r="E57"/>
  <c r="E58" i="15" s="1"/>
  <c r="D58" s="1"/>
  <c r="C58" s="1"/>
  <c r="B58" s="1"/>
  <c r="E50" i="14"/>
  <c r="F47" i="15"/>
  <c r="E42" i="14"/>
  <c r="D57" i="15"/>
  <c r="E41" i="14"/>
  <c r="D42" i="15"/>
  <c r="C42" s="1"/>
  <c r="E52" i="14"/>
  <c r="E49"/>
  <c r="E46"/>
  <c r="E39"/>
  <c r="B42" i="15"/>
  <c r="E54" i="14"/>
  <c r="C79"/>
  <c r="C80"/>
  <c r="E61"/>
  <c r="E95" i="18"/>
  <c r="B61" i="15"/>
  <c r="E103" i="18"/>
  <c r="E101" i="17"/>
  <c r="C61" i="15"/>
  <c r="C57"/>
  <c r="E96" i="17"/>
  <c r="E92"/>
  <c r="E66" i="15"/>
  <c r="D66" s="1"/>
  <c r="C66" s="1"/>
  <c r="B66" s="1"/>
  <c r="E68" i="18"/>
  <c r="E63" i="17"/>
  <c r="E64" i="18"/>
  <c r="E59" i="17"/>
  <c r="E60" i="18"/>
  <c r="E55" i="17"/>
  <c r="E56" i="18"/>
  <c r="E51" i="17"/>
  <c r="E52" i="18"/>
  <c r="E47" i="17"/>
  <c r="E48" i="18"/>
  <c r="E43" i="17"/>
  <c r="E44" i="18"/>
  <c r="E39" i="17"/>
  <c r="E40" i="18"/>
  <c r="E35" i="17"/>
  <c r="E36" i="18"/>
  <c r="E31" i="17"/>
  <c r="E32" i="18"/>
  <c r="E27" i="17"/>
  <c r="E28" i="18"/>
  <c r="E23" i="17"/>
  <c r="E24" i="18"/>
  <c r="E19" i="17"/>
  <c r="E20" i="18"/>
  <c r="E15" i="17"/>
  <c r="E16" i="18"/>
  <c r="E11" i="17"/>
  <c r="E12" i="18"/>
  <c r="E7" i="17"/>
  <c r="E69" i="18"/>
  <c r="E64" i="17"/>
  <c r="E65" i="18"/>
  <c r="E60" i="17"/>
  <c r="E61" i="18"/>
  <c r="E56" i="17"/>
  <c r="E57" i="18"/>
  <c r="E52" i="17"/>
  <c r="E53" i="18"/>
  <c r="E48" i="17"/>
  <c r="E49" i="18"/>
  <c r="E44" i="17"/>
  <c r="E45" i="18"/>
  <c r="E40" i="17"/>
  <c r="E41" i="18"/>
  <c r="E36" i="17"/>
  <c r="E37" i="18"/>
  <c r="E32" i="17"/>
  <c r="E33" i="18"/>
  <c r="E28" i="17"/>
  <c r="E29" i="18"/>
  <c r="E24" i="17"/>
  <c r="E25" i="18"/>
  <c r="E20" i="17"/>
  <c r="E21" i="18"/>
  <c r="E16" i="17"/>
  <c r="E17" i="18"/>
  <c r="E12" i="17"/>
  <c r="E13" i="18"/>
  <c r="E8" i="17"/>
  <c r="E70" i="18"/>
  <c r="E65" i="17"/>
  <c r="E66" i="18"/>
  <c r="E61" i="17"/>
  <c r="E62" i="18"/>
  <c r="E57" i="17"/>
  <c r="E58" i="18"/>
  <c r="E53" i="17"/>
  <c r="E54" i="18"/>
  <c r="E49" i="17"/>
  <c r="E50" i="18"/>
  <c r="E45" i="17"/>
  <c r="E46" i="18"/>
  <c r="E41" i="17"/>
  <c r="E42" i="18"/>
  <c r="E37" i="17"/>
  <c r="E38" i="18"/>
  <c r="E33" i="17"/>
  <c r="E34" i="18"/>
  <c r="E29" i="17"/>
  <c r="E30" i="18"/>
  <c r="E25" i="17"/>
  <c r="E26" i="18"/>
  <c r="E21" i="17"/>
  <c r="E22" i="18"/>
  <c r="E17" i="17"/>
  <c r="E18" i="18"/>
  <c r="E13" i="17"/>
  <c r="E14" i="18"/>
  <c r="E9" i="17"/>
  <c r="E67" i="18"/>
  <c r="E62" i="17"/>
  <c r="E63" i="18"/>
  <c r="E58" i="17"/>
  <c r="E59" i="18"/>
  <c r="E54" i="17"/>
  <c r="E120" i="16"/>
  <c r="E55" i="18"/>
  <c r="E50" i="17"/>
  <c r="E51" i="18"/>
  <c r="E46" i="17"/>
  <c r="E47" i="18"/>
  <c r="E42" i="17"/>
  <c r="E43" i="18"/>
  <c r="E38" i="17"/>
  <c r="E39" i="18"/>
  <c r="E34" i="17"/>
  <c r="E35" i="18"/>
  <c r="E30" i="17"/>
  <c r="E31" i="18"/>
  <c r="E26" i="17"/>
  <c r="E27" i="18"/>
  <c r="E22" i="17"/>
  <c r="E23" i="18"/>
  <c r="E18" i="17"/>
  <c r="E19" i="18"/>
  <c r="E14" i="17"/>
  <c r="E15" i="18"/>
  <c r="E10" i="17"/>
  <c r="E11" i="18"/>
  <c r="E6" i="17"/>
  <c r="E9" i="18"/>
  <c r="E95" i="17"/>
  <c r="E100" i="18"/>
  <c r="E91" i="17"/>
  <c r="E96" i="18"/>
  <c r="E87" i="17"/>
  <c r="E92" i="18"/>
  <c r="E83" i="17"/>
  <c r="E88" i="18"/>
  <c r="E79" i="17"/>
  <c r="E84" i="18"/>
  <c r="E75" i="17"/>
  <c r="E80" i="18"/>
  <c r="E71" i="17"/>
  <c r="E76" i="18"/>
  <c r="E67" i="17"/>
  <c r="E72" i="18"/>
  <c r="E99"/>
  <c r="E94" i="17"/>
  <c r="E101" i="18"/>
  <c r="E97"/>
  <c r="E93"/>
  <c r="E89"/>
  <c r="E85"/>
  <c r="E81"/>
  <c r="E77"/>
  <c r="E73"/>
  <c r="E97" i="17"/>
  <c r="E102" i="18"/>
  <c r="E93" i="17"/>
  <c r="E98" i="18"/>
  <c r="E89" i="17"/>
  <c r="E94" i="18"/>
  <c r="E85" i="17"/>
  <c r="E90" i="18"/>
  <c r="E81" i="17"/>
  <c r="E86" i="18"/>
  <c r="E77" i="17"/>
  <c r="E82" i="18"/>
  <c r="E73" i="17"/>
  <c r="E78" i="18"/>
  <c r="E69" i="17"/>
  <c r="E74" i="18"/>
  <c r="E91"/>
  <c r="E86" i="17"/>
  <c r="E98"/>
  <c r="E90"/>
  <c r="E71" i="15"/>
  <c r="G9" i="13"/>
  <c r="H39" i="12"/>
  <c r="H35"/>
  <c r="H9"/>
  <c r="H10" i="13" s="1"/>
  <c r="G10" s="1"/>
  <c r="H27" i="12"/>
  <c r="H31"/>
  <c r="G7" i="13"/>
  <c r="H29" i="12"/>
  <c r="G16" i="13"/>
  <c r="H12"/>
  <c r="G12" s="1"/>
  <c r="F13" i="11"/>
  <c r="AC12"/>
  <c r="AB12"/>
  <c r="Z12"/>
  <c r="Y12"/>
  <c r="F12"/>
  <c r="AC11"/>
  <c r="AB11"/>
  <c r="Z11"/>
  <c r="Y11"/>
  <c r="E45" i="15" l="1"/>
  <c r="D45" s="1"/>
  <c r="C45" s="1"/>
  <c r="B45" s="1"/>
  <c r="E46"/>
  <c r="D46" s="1"/>
  <c r="C46" s="1"/>
  <c r="B46" s="1"/>
  <c r="H30" i="13"/>
  <c r="F81" i="14"/>
  <c r="E81"/>
  <c r="AF20" i="13"/>
  <c r="Z19"/>
  <c r="AE20"/>
  <c r="H40"/>
  <c r="Z20"/>
  <c r="AG38"/>
  <c r="AF38" s="1"/>
  <c r="AE38" s="1"/>
  <c r="AD38" s="1"/>
  <c r="AC38" s="1"/>
  <c r="AF21"/>
  <c r="H32"/>
  <c r="H36"/>
  <c r="H28"/>
  <c r="AD45"/>
  <c r="AC45" s="1"/>
  <c r="H48"/>
  <c r="H37"/>
  <c r="H33"/>
  <c r="H41"/>
  <c r="H49"/>
  <c r="H24"/>
  <c r="H29"/>
  <c r="H31"/>
  <c r="H38"/>
  <c r="H21"/>
  <c r="H26"/>
  <c r="H34"/>
  <c r="F44" i="15"/>
  <c r="F69"/>
  <c r="F55"/>
  <c r="F64"/>
  <c r="F56"/>
  <c r="F66"/>
  <c r="E60"/>
  <c r="D60" s="1"/>
  <c r="C60" s="1"/>
  <c r="B60" s="1"/>
  <c r="E55"/>
  <c r="D55" s="1"/>
  <c r="C55" s="1"/>
  <c r="B55" s="1"/>
  <c r="F54"/>
  <c r="F49"/>
  <c r="F45"/>
  <c r="F43"/>
  <c r="E61"/>
  <c r="E54"/>
  <c r="D54" s="1"/>
  <c r="C54" s="1"/>
  <c r="B54" s="1"/>
  <c r="F57"/>
  <c r="E44"/>
  <c r="D44" s="1"/>
  <c r="C44" s="1"/>
  <c r="B44" s="1"/>
  <c r="F60"/>
  <c r="E41"/>
  <c r="E42"/>
  <c r="F67"/>
  <c r="F50"/>
  <c r="F79" i="14"/>
  <c r="E49" i="15"/>
  <c r="D49" s="1"/>
  <c r="C49" s="1"/>
  <c r="B49" s="1"/>
  <c r="E68"/>
  <c r="D68" s="1"/>
  <c r="C68" s="1"/>
  <c r="B68" s="1"/>
  <c r="F63"/>
  <c r="E52"/>
  <c r="D52" s="1"/>
  <c r="C52" s="1"/>
  <c r="B52" s="1"/>
  <c r="F58"/>
  <c r="F51"/>
  <c r="F42"/>
  <c r="E59"/>
  <c r="D59" s="1"/>
  <c r="C59" s="1"/>
  <c r="B59" s="1"/>
  <c r="E47"/>
  <c r="D47" s="1"/>
  <c r="C47" s="1"/>
  <c r="B47" s="1"/>
  <c r="F52"/>
  <c r="E48"/>
  <c r="D48" s="1"/>
  <c r="C48" s="1"/>
  <c r="B48" s="1"/>
  <c r="E53"/>
  <c r="D53" s="1"/>
  <c r="C53" s="1"/>
  <c r="B53" s="1"/>
  <c r="F68"/>
  <c r="H11" i="13"/>
  <c r="E63" i="15"/>
  <c r="D63" s="1"/>
  <c r="C63" s="1"/>
  <c r="B63" s="1"/>
  <c r="F59"/>
  <c r="E56"/>
  <c r="D56" s="1"/>
  <c r="C56" s="1"/>
  <c r="B56" s="1"/>
  <c r="F46"/>
  <c r="E80" i="14"/>
  <c r="F53" i="15"/>
  <c r="E43"/>
  <c r="D43" s="1"/>
  <c r="C43" s="1"/>
  <c r="B43" s="1"/>
  <c r="E51"/>
  <c r="D51" s="1"/>
  <c r="C51" s="1"/>
  <c r="B51" s="1"/>
  <c r="E50"/>
  <c r="E62"/>
  <c r="D62" s="1"/>
  <c r="C62" s="1"/>
  <c r="B62" s="1"/>
  <c r="E79" i="14"/>
  <c r="D79" s="1"/>
  <c r="E38"/>
  <c r="E67" i="15"/>
  <c r="D67" s="1"/>
  <c r="C67" s="1"/>
  <c r="B67" s="1"/>
  <c r="F61"/>
  <c r="F62"/>
  <c r="F80" i="14"/>
  <c r="H9" i="13"/>
  <c r="F11" i="11"/>
  <c r="AC10"/>
  <c r="AB10"/>
  <c r="Z10"/>
  <c r="Y10"/>
  <c r="F10"/>
  <c r="AC9"/>
  <c r="AB9"/>
  <c r="Z9"/>
  <c r="Y9"/>
  <c r="F9"/>
  <c r="AC8"/>
  <c r="AB8"/>
  <c r="Z8"/>
  <c r="Y8"/>
  <c r="F8"/>
  <c r="Z18" i="13" l="1"/>
  <c r="AE19"/>
  <c r="AG37"/>
  <c r="AD37"/>
  <c r="AC37" s="1"/>
  <c r="AG46"/>
  <c r="AF46" s="1"/>
  <c r="AE46" s="1"/>
  <c r="AD46"/>
  <c r="AC46" s="1"/>
  <c r="AG45"/>
  <c r="F41" i="15"/>
  <c r="F40"/>
  <c r="D41"/>
  <c r="C41" s="1"/>
  <c r="B41" s="1"/>
  <c r="E40"/>
  <c r="E37" i="14"/>
  <c r="E39" i="15" s="1"/>
  <c r="AC7" i="11"/>
  <c r="AB7"/>
  <c r="Z7"/>
  <c r="Y7"/>
  <c r="F7"/>
  <c r="AC6"/>
  <c r="AB6"/>
  <c r="Z6"/>
  <c r="Y6"/>
  <c r="F6"/>
  <c r="A6"/>
  <c r="C39" i="10"/>
  <c r="C38"/>
  <c r="C37"/>
  <c r="C36"/>
  <c r="C35"/>
  <c r="C34"/>
  <c r="C33"/>
  <c r="C32"/>
  <c r="C31"/>
  <c r="C29"/>
  <c r="C28"/>
  <c r="C27"/>
  <c r="F77"/>
  <c r="F76"/>
  <c r="F75"/>
  <c r="F74"/>
  <c r="F73"/>
  <c r="B59" i="19" l="1"/>
  <c r="E59" s="1"/>
  <c r="I59" s="1"/>
  <c r="C72" i="10"/>
  <c r="C57" i="11"/>
  <c r="G57" i="10"/>
  <c r="G58" i="11" s="1"/>
  <c r="E57" i="10"/>
  <c r="D58" i="11" s="1"/>
  <c r="AF18" i="13"/>
  <c r="Z17"/>
  <c r="AE18"/>
  <c r="AF19"/>
  <c r="AD35"/>
  <c r="AC35" s="1"/>
  <c r="C63" i="10"/>
  <c r="C64"/>
  <c r="D63"/>
  <c r="D64"/>
  <c r="AD47" i="13"/>
  <c r="AC47" s="1"/>
  <c r="AG47"/>
  <c r="AF47" s="1"/>
  <c r="AE47" s="1"/>
  <c r="D40" i="15"/>
  <c r="C40" s="1"/>
  <c r="B40" s="1"/>
  <c r="F39"/>
  <c r="E36" i="14"/>
  <c r="E38" i="15" s="1"/>
  <c r="B55" i="10"/>
  <c r="B54"/>
  <c r="B53"/>
  <c r="B52"/>
  <c r="B72" s="1"/>
  <c r="B51"/>
  <c r="B50"/>
  <c r="D49"/>
  <c r="B49"/>
  <c r="D48"/>
  <c r="B48"/>
  <c r="AD47"/>
  <c r="AC47"/>
  <c r="AB47"/>
  <c r="Y47"/>
  <c r="B47"/>
  <c r="AD46"/>
  <c r="AC46"/>
  <c r="AB46"/>
  <c r="Y46"/>
  <c r="B46"/>
  <c r="AD45"/>
  <c r="AC45"/>
  <c r="AB45"/>
  <c r="Y45"/>
  <c r="B45"/>
  <c r="AD44"/>
  <c r="AC44"/>
  <c r="AB44"/>
  <c r="Y44"/>
  <c r="E44"/>
  <c r="B44"/>
  <c r="AD43"/>
  <c r="AC43"/>
  <c r="AB43"/>
  <c r="Y43"/>
  <c r="B43"/>
  <c r="AD42"/>
  <c r="AC42"/>
  <c r="AB42"/>
  <c r="Y42"/>
  <c r="B42"/>
  <c r="AD41"/>
  <c r="AC41"/>
  <c r="AB41"/>
  <c r="Y41"/>
  <c r="E41"/>
  <c r="B41"/>
  <c r="AD40"/>
  <c r="AC40"/>
  <c r="AB40"/>
  <c r="Y40"/>
  <c r="B40"/>
  <c r="AD39"/>
  <c r="AC39"/>
  <c r="AB39"/>
  <c r="Y39"/>
  <c r="B39"/>
  <c r="AD38"/>
  <c r="AC38"/>
  <c r="AB38"/>
  <c r="Y38"/>
  <c r="B38"/>
  <c r="AD37"/>
  <c r="AC37"/>
  <c r="AB37"/>
  <c r="Y37"/>
  <c r="B37"/>
  <c r="AD36"/>
  <c r="AC36"/>
  <c r="AB36"/>
  <c r="Y36"/>
  <c r="B36"/>
  <c r="AD35"/>
  <c r="AC35"/>
  <c r="AB35"/>
  <c r="Y35"/>
  <c r="B35"/>
  <c r="AD34"/>
  <c r="AC34"/>
  <c r="AB34"/>
  <c r="Y34"/>
  <c r="B34"/>
  <c r="AD33"/>
  <c r="AC33"/>
  <c r="AB33"/>
  <c r="Y33"/>
  <c r="B33"/>
  <c r="AD32"/>
  <c r="AC32"/>
  <c r="AB32"/>
  <c r="Y32"/>
  <c r="B32"/>
  <c r="AD31"/>
  <c r="AC31"/>
  <c r="AB31"/>
  <c r="Y31"/>
  <c r="B31"/>
  <c r="AD30"/>
  <c r="AC30"/>
  <c r="AB30"/>
  <c r="Y30"/>
  <c r="B30"/>
  <c r="AD29"/>
  <c r="AC29"/>
  <c r="AB29"/>
  <c r="Y29"/>
  <c r="B29"/>
  <c r="AD28"/>
  <c r="AC28"/>
  <c r="AB28"/>
  <c r="Y28"/>
  <c r="B28"/>
  <c r="H28" s="1"/>
  <c r="AD27"/>
  <c r="AC27"/>
  <c r="AB27"/>
  <c r="Y27"/>
  <c r="B27"/>
  <c r="H27" s="1"/>
  <c r="AD26"/>
  <c r="AC26"/>
  <c r="AB26"/>
  <c r="Y26"/>
  <c r="B26"/>
  <c r="H26" s="1"/>
  <c r="AD25"/>
  <c r="AC25"/>
  <c r="AB25"/>
  <c r="Y25"/>
  <c r="B25"/>
  <c r="H25" s="1"/>
  <c r="AD24"/>
  <c r="AC24"/>
  <c r="AB24"/>
  <c r="Y24"/>
  <c r="B24"/>
  <c r="AD23"/>
  <c r="AC23"/>
  <c r="AB23"/>
  <c r="Y23"/>
  <c r="AA23" i="11" s="1"/>
  <c r="B23" i="10"/>
  <c r="I23" s="1"/>
  <c r="AD22"/>
  <c r="AC22"/>
  <c r="AB22"/>
  <c r="Y22"/>
  <c r="B22"/>
  <c r="AD21"/>
  <c r="AC21"/>
  <c r="AB21"/>
  <c r="Y21"/>
  <c r="B21"/>
  <c r="AD20"/>
  <c r="AC20"/>
  <c r="AB20"/>
  <c r="Y20"/>
  <c r="B20"/>
  <c r="AD19"/>
  <c r="AC19"/>
  <c r="AB19"/>
  <c r="Y19"/>
  <c r="AA19" i="11" s="1"/>
  <c r="B19" i="10"/>
  <c r="AD18"/>
  <c r="AC18"/>
  <c r="AB18"/>
  <c r="Y18"/>
  <c r="B18"/>
  <c r="AD17"/>
  <c r="AC17"/>
  <c r="AB17"/>
  <c r="Y17"/>
  <c r="B17"/>
  <c r="AD16"/>
  <c r="AC16"/>
  <c r="AB16"/>
  <c r="Y16"/>
  <c r="B16"/>
  <c r="AD15"/>
  <c r="AC15"/>
  <c r="AB15"/>
  <c r="Y15"/>
  <c r="AA15" i="11" s="1"/>
  <c r="B15" i="10"/>
  <c r="AD14"/>
  <c r="AC14"/>
  <c r="AB14"/>
  <c r="Y14"/>
  <c r="B14"/>
  <c r="AD13"/>
  <c r="AC13"/>
  <c r="AB13"/>
  <c r="Y13"/>
  <c r="B13"/>
  <c r="I13" s="1"/>
  <c r="AD12"/>
  <c r="AC12"/>
  <c r="AB12"/>
  <c r="Y12"/>
  <c r="B12"/>
  <c r="B12" i="11" s="1"/>
  <c r="AD11" i="10"/>
  <c r="AC11"/>
  <c r="AB11"/>
  <c r="Y11"/>
  <c r="AD10"/>
  <c r="AC10"/>
  <c r="AB10"/>
  <c r="Y10"/>
  <c r="B10"/>
  <c r="AD9"/>
  <c r="AC9"/>
  <c r="AB9"/>
  <c r="Y9"/>
  <c r="B9"/>
  <c r="AD8"/>
  <c r="AC8"/>
  <c r="AB8"/>
  <c r="Y8"/>
  <c r="B8"/>
  <c r="AD7"/>
  <c r="AC7"/>
  <c r="AB7"/>
  <c r="Y7"/>
  <c r="B7"/>
  <c r="AD6"/>
  <c r="AC6"/>
  <c r="AB6"/>
  <c r="Y6"/>
  <c r="AA6" i="11" s="1"/>
  <c r="B6" i="10"/>
  <c r="AD5"/>
  <c r="AC5"/>
  <c r="AB5"/>
  <c r="Y5"/>
  <c r="B5"/>
  <c r="B68" s="1"/>
  <c r="D55" i="9"/>
  <c r="C55"/>
  <c r="H55" s="1"/>
  <c r="P55" s="1"/>
  <c r="B55"/>
  <c r="D54"/>
  <c r="C54"/>
  <c r="H54" s="1"/>
  <c r="P54" s="1"/>
  <c r="B54"/>
  <c r="D53"/>
  <c r="C53"/>
  <c r="B53"/>
  <c r="M52"/>
  <c r="L52"/>
  <c r="K52"/>
  <c r="D52"/>
  <c r="C52"/>
  <c r="B52"/>
  <c r="M51"/>
  <c r="L51"/>
  <c r="K51"/>
  <c r="D51"/>
  <c r="C51"/>
  <c r="B51"/>
  <c r="M50"/>
  <c r="L50"/>
  <c r="K50"/>
  <c r="D50"/>
  <c r="C50"/>
  <c r="B50"/>
  <c r="M49"/>
  <c r="L49"/>
  <c r="K49"/>
  <c r="D49"/>
  <c r="C49"/>
  <c r="B49"/>
  <c r="M48"/>
  <c r="L48"/>
  <c r="K48"/>
  <c r="D48"/>
  <c r="C48"/>
  <c r="B48"/>
  <c r="M47"/>
  <c r="L47"/>
  <c r="K47"/>
  <c r="D47"/>
  <c r="C47"/>
  <c r="B47"/>
  <c r="M46"/>
  <c r="L46"/>
  <c r="K46"/>
  <c r="D46"/>
  <c r="C46"/>
  <c r="B46"/>
  <c r="M45"/>
  <c r="L45"/>
  <c r="K45"/>
  <c r="D45"/>
  <c r="C45"/>
  <c r="B45"/>
  <c r="M44"/>
  <c r="L44"/>
  <c r="K44"/>
  <c r="D44"/>
  <c r="C44"/>
  <c r="B44"/>
  <c r="M43"/>
  <c r="L43"/>
  <c r="K43"/>
  <c r="D43"/>
  <c r="C43"/>
  <c r="B43"/>
  <c r="M42"/>
  <c r="L42"/>
  <c r="K42"/>
  <c r="D42"/>
  <c r="C42"/>
  <c r="B42"/>
  <c r="M41"/>
  <c r="L41"/>
  <c r="K41"/>
  <c r="D41"/>
  <c r="C41"/>
  <c r="B41"/>
  <c r="M40"/>
  <c r="L40"/>
  <c r="K40"/>
  <c r="D40"/>
  <c r="C40"/>
  <c r="B40"/>
  <c r="M39"/>
  <c r="L39"/>
  <c r="K39"/>
  <c r="D39"/>
  <c r="C39"/>
  <c r="B39"/>
  <c r="M38"/>
  <c r="L38"/>
  <c r="K38"/>
  <c r="D38"/>
  <c r="C38"/>
  <c r="B38"/>
  <c r="M37"/>
  <c r="L37"/>
  <c r="K37"/>
  <c r="D37"/>
  <c r="C37"/>
  <c r="B37"/>
  <c r="M36"/>
  <c r="L36"/>
  <c r="K36"/>
  <c r="D36"/>
  <c r="C36"/>
  <c r="B36"/>
  <c r="M35"/>
  <c r="L35"/>
  <c r="K35"/>
  <c r="D35"/>
  <c r="C35"/>
  <c r="B35"/>
  <c r="M34"/>
  <c r="L34"/>
  <c r="K34"/>
  <c r="D34"/>
  <c r="C34"/>
  <c r="B34"/>
  <c r="M33"/>
  <c r="L33"/>
  <c r="K33"/>
  <c r="D33"/>
  <c r="C33"/>
  <c r="B33"/>
  <c r="M32"/>
  <c r="L32"/>
  <c r="K32"/>
  <c r="D32"/>
  <c r="C32"/>
  <c r="B32"/>
  <c r="M31"/>
  <c r="L31"/>
  <c r="K31"/>
  <c r="D31"/>
  <c r="C31"/>
  <c r="B31"/>
  <c r="M30"/>
  <c r="L30"/>
  <c r="K30"/>
  <c r="D30"/>
  <c r="C30"/>
  <c r="B30"/>
  <c r="M29"/>
  <c r="L29"/>
  <c r="K29"/>
  <c r="D29"/>
  <c r="C29"/>
  <c r="B29"/>
  <c r="M28"/>
  <c r="L28"/>
  <c r="K28"/>
  <c r="D28"/>
  <c r="C28"/>
  <c r="B28"/>
  <c r="M27"/>
  <c r="L27"/>
  <c r="K27"/>
  <c r="D27"/>
  <c r="C27"/>
  <c r="B27"/>
  <c r="M26"/>
  <c r="L26"/>
  <c r="K26"/>
  <c r="D26"/>
  <c r="C26"/>
  <c r="B26"/>
  <c r="B69" i="10" l="1"/>
  <c r="G17"/>
  <c r="G14"/>
  <c r="H14"/>
  <c r="AA8" i="11"/>
  <c r="AA13"/>
  <c r="AA17"/>
  <c r="AA21"/>
  <c r="E71" i="10"/>
  <c r="B70"/>
  <c r="B71"/>
  <c r="B56" i="11"/>
  <c r="B80" i="10"/>
  <c r="AA7" i="11"/>
  <c r="AA9"/>
  <c r="AA12"/>
  <c r="AA16"/>
  <c r="AA20"/>
  <c r="AA24"/>
  <c r="AA11"/>
  <c r="H37" i="9"/>
  <c r="P37" s="1"/>
  <c r="H38"/>
  <c r="P38" s="1"/>
  <c r="H39"/>
  <c r="P39" s="1"/>
  <c r="H40"/>
  <c r="P40" s="1"/>
  <c r="H41"/>
  <c r="P41" s="1"/>
  <c r="H42"/>
  <c r="P42" s="1"/>
  <c r="H43"/>
  <c r="P43" s="1"/>
  <c r="AG36" i="13"/>
  <c r="AF36" s="1"/>
  <c r="AE36" s="1"/>
  <c r="AD36" s="1"/>
  <c r="AC36" s="1"/>
  <c r="AD34"/>
  <c r="AC34" s="1"/>
  <c r="AG35"/>
  <c r="AF17"/>
  <c r="Z16"/>
  <c r="B65" i="10"/>
  <c r="H52" i="9"/>
  <c r="P52" s="1"/>
  <c r="H53"/>
  <c r="P53" s="1"/>
  <c r="B64" i="10"/>
  <c r="H50" i="9"/>
  <c r="P50" s="1"/>
  <c r="H51"/>
  <c r="P51" s="1"/>
  <c r="B63" i="10"/>
  <c r="B61"/>
  <c r="B62"/>
  <c r="B6" i="11"/>
  <c r="H44" i="9"/>
  <c r="P44" s="1"/>
  <c r="H45"/>
  <c r="P45" s="1"/>
  <c r="H46"/>
  <c r="P46" s="1"/>
  <c r="H47"/>
  <c r="P47" s="1"/>
  <c r="H48"/>
  <c r="P48" s="1"/>
  <c r="H49"/>
  <c r="P49" s="1"/>
  <c r="E56" i="10"/>
  <c r="D57" i="11" s="1"/>
  <c r="G56" i="10"/>
  <c r="G57" i="11" s="1"/>
  <c r="B8"/>
  <c r="E45" i="10"/>
  <c r="G55"/>
  <c r="H55"/>
  <c r="I55"/>
  <c r="I56" i="11" s="1"/>
  <c r="G54" i="10"/>
  <c r="N29" i="9"/>
  <c r="I5" i="10"/>
  <c r="I68" s="1"/>
  <c r="I10"/>
  <c r="I51"/>
  <c r="C26" i="11"/>
  <c r="AA27"/>
  <c r="AA29"/>
  <c r="AA30"/>
  <c r="AA32"/>
  <c r="AA34"/>
  <c r="AA35"/>
  <c r="AA37"/>
  <c r="AA39"/>
  <c r="AA41"/>
  <c r="AA45"/>
  <c r="AA46"/>
  <c r="AA10"/>
  <c r="AA14"/>
  <c r="AA18"/>
  <c r="AA22"/>
  <c r="AA25"/>
  <c r="AA26"/>
  <c r="AA28"/>
  <c r="AA31"/>
  <c r="AA33"/>
  <c r="AA36"/>
  <c r="AA38"/>
  <c r="AA40"/>
  <c r="AA42"/>
  <c r="AA43"/>
  <c r="AA44"/>
  <c r="AA47"/>
  <c r="D39" i="15"/>
  <c r="C39" s="1"/>
  <c r="B39" s="1"/>
  <c r="B55" i="19"/>
  <c r="F38" i="15"/>
  <c r="E35" i="14"/>
  <c r="E37" i="15" s="1"/>
  <c r="N42" i="9"/>
  <c r="N43"/>
  <c r="N44"/>
  <c r="B16" i="11"/>
  <c r="B20"/>
  <c r="B55"/>
  <c r="B78" i="10"/>
  <c r="B79"/>
  <c r="B25" i="11"/>
  <c r="B10"/>
  <c r="B14"/>
  <c r="B18"/>
  <c r="B22"/>
  <c r="G22" i="10"/>
  <c r="E33" i="11"/>
  <c r="E40"/>
  <c r="D73" i="10"/>
  <c r="E44" i="11"/>
  <c r="D76" i="10"/>
  <c r="E46" i="11"/>
  <c r="E25"/>
  <c r="C25"/>
  <c r="E25" i="10"/>
  <c r="E26" i="11"/>
  <c r="E27"/>
  <c r="E28"/>
  <c r="E29"/>
  <c r="H29" i="10"/>
  <c r="E30" i="11"/>
  <c r="H30" i="10"/>
  <c r="E31" i="11"/>
  <c r="H31" i="10"/>
  <c r="E32" i="11"/>
  <c r="H32" i="10"/>
  <c r="H33"/>
  <c r="E34" i="11"/>
  <c r="H34" i="10"/>
  <c r="E35" i="11"/>
  <c r="H35" i="10"/>
  <c r="E36" i="11"/>
  <c r="H36" i="10"/>
  <c r="E37" i="11"/>
  <c r="H37" i="10"/>
  <c r="E38" i="11"/>
  <c r="H38" i="10"/>
  <c r="E39" i="11"/>
  <c r="H39" i="10"/>
  <c r="H40"/>
  <c r="E41" i="11"/>
  <c r="H41" i="10"/>
  <c r="E42" i="11"/>
  <c r="H42" i="10"/>
  <c r="E43" i="11"/>
  <c r="H43" i="10"/>
  <c r="H44"/>
  <c r="E45" i="11"/>
  <c r="H45" i="10"/>
  <c r="H46"/>
  <c r="E47" i="11"/>
  <c r="H47" i="10"/>
  <c r="E48" i="11"/>
  <c r="H48" i="10"/>
  <c r="E49" i="11"/>
  <c r="H49" i="10"/>
  <c r="E50" i="11"/>
  <c r="H50" i="10"/>
  <c r="H51"/>
  <c r="J25" s="1"/>
  <c r="H52"/>
  <c r="H54"/>
  <c r="C33" i="11"/>
  <c r="C40"/>
  <c r="C73" i="10"/>
  <c r="C44" i="11"/>
  <c r="C76" i="10"/>
  <c r="C46" i="11"/>
  <c r="C24"/>
  <c r="E26" i="10"/>
  <c r="C27" i="11"/>
  <c r="E27" i="10"/>
  <c r="C28" i="11"/>
  <c r="E28" i="10"/>
  <c r="C29" i="11"/>
  <c r="E29" i="10"/>
  <c r="C30" i="11"/>
  <c r="E30" i="10"/>
  <c r="C31" i="11"/>
  <c r="E31" i="10"/>
  <c r="C32" i="11"/>
  <c r="E32" i="10"/>
  <c r="E33"/>
  <c r="E64" s="1"/>
  <c r="C34" i="11"/>
  <c r="E34" i="10"/>
  <c r="C35" i="11"/>
  <c r="E35" i="10"/>
  <c r="C36" i="11"/>
  <c r="E36" i="10"/>
  <c r="C37" i="11"/>
  <c r="E37" i="10"/>
  <c r="C38" i="11"/>
  <c r="E38" i="10"/>
  <c r="C39" i="11"/>
  <c r="E39" i="10"/>
  <c r="E40"/>
  <c r="C41" i="11"/>
  <c r="C42"/>
  <c r="E42" i="10"/>
  <c r="C43" i="11"/>
  <c r="C45"/>
  <c r="E46" i="10"/>
  <c r="C47" i="11"/>
  <c r="E47" i="10"/>
  <c r="C48" i="11"/>
  <c r="E48" i="10"/>
  <c r="C49" i="11"/>
  <c r="E49" i="10"/>
  <c r="C50" i="11"/>
  <c r="E50" i="10"/>
  <c r="G52"/>
  <c r="G72" s="1"/>
  <c r="C54" i="11"/>
  <c r="G26" i="9"/>
  <c r="G30"/>
  <c r="G32"/>
  <c r="G34"/>
  <c r="G36"/>
  <c r="G27"/>
  <c r="G29"/>
  <c r="G31"/>
  <c r="G33"/>
  <c r="G35"/>
  <c r="G28"/>
  <c r="N33"/>
  <c r="B52" i="11"/>
  <c r="B74" i="10"/>
  <c r="B77"/>
  <c r="B75"/>
  <c r="B33" i="11"/>
  <c r="B40"/>
  <c r="B73" i="10"/>
  <c r="B44" i="11"/>
  <c r="B76" i="10"/>
  <c r="B54" i="11"/>
  <c r="I6" i="10"/>
  <c r="I8"/>
  <c r="I12"/>
  <c r="I14"/>
  <c r="I16"/>
  <c r="I18"/>
  <c r="I20"/>
  <c r="I22"/>
  <c r="G25"/>
  <c r="I52"/>
  <c r="I72" s="1"/>
  <c r="B53" i="11"/>
  <c r="N27" i="9"/>
  <c r="N31"/>
  <c r="N35"/>
  <c r="B7" i="11"/>
  <c r="A7" s="1"/>
  <c r="AF6" s="1"/>
  <c r="AE6" s="1"/>
  <c r="AD6" s="1"/>
  <c r="I7" i="10"/>
  <c r="B9" i="11"/>
  <c r="I9" i="10"/>
  <c r="B11" i="11"/>
  <c r="B13"/>
  <c r="B15"/>
  <c r="I15" i="10"/>
  <c r="B17" i="11"/>
  <c r="I17" i="10"/>
  <c r="I69" s="1"/>
  <c r="B19" i="11"/>
  <c r="I19" i="10"/>
  <c r="B21" i="11"/>
  <c r="I21" i="10"/>
  <c r="B23" i="11"/>
  <c r="G23" i="10"/>
  <c r="B24" i="11"/>
  <c r="G24" i="10"/>
  <c r="I24"/>
  <c r="I24" i="11" s="1"/>
  <c r="I25" i="10"/>
  <c r="B26" i="11"/>
  <c r="G26" i="10"/>
  <c r="I26"/>
  <c r="B27" i="11"/>
  <c r="G27" i="10"/>
  <c r="I27"/>
  <c r="B28" i="11"/>
  <c r="G28" i="10"/>
  <c r="I28"/>
  <c r="B29" i="11"/>
  <c r="G29" i="10"/>
  <c r="I29"/>
  <c r="B30" i="11"/>
  <c r="G30" i="10"/>
  <c r="I30"/>
  <c r="B31" i="11"/>
  <c r="G31" i="10"/>
  <c r="I31"/>
  <c r="B32" i="11"/>
  <c r="G32" i="10"/>
  <c r="I32"/>
  <c r="G33"/>
  <c r="G63" s="1"/>
  <c r="I33"/>
  <c r="B34" i="11"/>
  <c r="G34" i="10"/>
  <c r="I34"/>
  <c r="B35" i="11"/>
  <c r="G35" i="10"/>
  <c r="I35"/>
  <c r="B36" i="11"/>
  <c r="G36" i="10"/>
  <c r="I36"/>
  <c r="B37" i="11"/>
  <c r="G37" i="10"/>
  <c r="I37"/>
  <c r="B38" i="11"/>
  <c r="G38" i="10"/>
  <c r="I38"/>
  <c r="B39" i="11"/>
  <c r="G39" i="10"/>
  <c r="I39"/>
  <c r="G40"/>
  <c r="I40"/>
  <c r="B41" i="11"/>
  <c r="G41" i="10"/>
  <c r="I41"/>
  <c r="B42" i="11"/>
  <c r="G42" i="10"/>
  <c r="I42"/>
  <c r="B43" i="11"/>
  <c r="G43" i="10"/>
  <c r="I43"/>
  <c r="G44"/>
  <c r="I44"/>
  <c r="B45" i="11"/>
  <c r="G45" i="10"/>
  <c r="I45"/>
  <c r="B46" i="11"/>
  <c r="G46" i="10"/>
  <c r="I46"/>
  <c r="B47" i="11"/>
  <c r="G47" i="10"/>
  <c r="I47"/>
  <c r="B48" i="11"/>
  <c r="G48" i="10"/>
  <c r="I48"/>
  <c r="B49" i="11"/>
  <c r="G49" i="10"/>
  <c r="I49"/>
  <c r="B50" i="11"/>
  <c r="G50" i="10"/>
  <c r="I50"/>
  <c r="B51" i="11"/>
  <c r="I53" i="10"/>
  <c r="H53" s="1"/>
  <c r="I54"/>
  <c r="N41" i="9"/>
  <c r="N38"/>
  <c r="N40"/>
  <c r="M25"/>
  <c r="L25"/>
  <c r="K25"/>
  <c r="D25"/>
  <c r="C25"/>
  <c r="B25"/>
  <c r="M24"/>
  <c r="L24"/>
  <c r="K24"/>
  <c r="D24"/>
  <c r="C24"/>
  <c r="B24"/>
  <c r="M23"/>
  <c r="L23"/>
  <c r="K23"/>
  <c r="D23"/>
  <c r="C23"/>
  <c r="B23"/>
  <c r="M22"/>
  <c r="L22"/>
  <c r="K22"/>
  <c r="D22"/>
  <c r="C22"/>
  <c r="B22"/>
  <c r="M21"/>
  <c r="L21"/>
  <c r="K21"/>
  <c r="D21"/>
  <c r="C21"/>
  <c r="B21"/>
  <c r="M20"/>
  <c r="L20"/>
  <c r="K20"/>
  <c r="D20"/>
  <c r="C20"/>
  <c r="B20"/>
  <c r="M19"/>
  <c r="L19"/>
  <c r="K19"/>
  <c r="D19"/>
  <c r="C19"/>
  <c r="B19"/>
  <c r="M18"/>
  <c r="L18"/>
  <c r="K18"/>
  <c r="D18"/>
  <c r="C18"/>
  <c r="B18"/>
  <c r="M17"/>
  <c r="L17"/>
  <c r="K17"/>
  <c r="D17"/>
  <c r="C17"/>
  <c r="B17"/>
  <c r="M16"/>
  <c r="L16"/>
  <c r="K16"/>
  <c r="D16"/>
  <c r="C16"/>
  <c r="B16"/>
  <c r="M15"/>
  <c r="L15"/>
  <c r="K15"/>
  <c r="D15"/>
  <c r="C15"/>
  <c r="B15"/>
  <c r="M14"/>
  <c r="L14"/>
  <c r="K14"/>
  <c r="D14"/>
  <c r="C14"/>
  <c r="B14"/>
  <c r="M13"/>
  <c r="L13"/>
  <c r="K13"/>
  <c r="D13"/>
  <c r="C13"/>
  <c r="B13"/>
  <c r="M12"/>
  <c r="L12"/>
  <c r="K12"/>
  <c r="D12"/>
  <c r="C12"/>
  <c r="B12"/>
  <c r="M11"/>
  <c r="L11"/>
  <c r="K11"/>
  <c r="D11"/>
  <c r="C11"/>
  <c r="B11"/>
  <c r="M10"/>
  <c r="L10"/>
  <c r="K10"/>
  <c r="D10"/>
  <c r="C10"/>
  <c r="B10"/>
  <c r="M9"/>
  <c r="L9"/>
  <c r="K9"/>
  <c r="D9"/>
  <c r="C9"/>
  <c r="B9"/>
  <c r="M8"/>
  <c r="L8"/>
  <c r="K8"/>
  <c r="D8"/>
  <c r="C8"/>
  <c r="B8"/>
  <c r="M7"/>
  <c r="L7"/>
  <c r="K7"/>
  <c r="D7"/>
  <c r="C7"/>
  <c r="B7"/>
  <c r="M6"/>
  <c r="L6"/>
  <c r="K6"/>
  <c r="D6"/>
  <c r="C6"/>
  <c r="B6"/>
  <c r="H40" i="8"/>
  <c r="G40"/>
  <c r="F40"/>
  <c r="C40"/>
  <c r="B40"/>
  <c r="H39"/>
  <c r="G39"/>
  <c r="F39"/>
  <c r="C39"/>
  <c r="B39"/>
  <c r="H38"/>
  <c r="G38"/>
  <c r="F38"/>
  <c r="C38"/>
  <c r="B38"/>
  <c r="H37"/>
  <c r="G37"/>
  <c r="F37"/>
  <c r="C37"/>
  <c r="B37"/>
  <c r="H36"/>
  <c r="G36"/>
  <c r="F36"/>
  <c r="E36"/>
  <c r="C36"/>
  <c r="B36"/>
  <c r="H35"/>
  <c r="G35"/>
  <c r="F35"/>
  <c r="C35"/>
  <c r="B35"/>
  <c r="H34"/>
  <c r="G34"/>
  <c r="F34"/>
  <c r="C34"/>
  <c r="B34"/>
  <c r="H33"/>
  <c r="G33"/>
  <c r="F33"/>
  <c r="C33"/>
  <c r="B33"/>
  <c r="H32"/>
  <c r="G32"/>
  <c r="F32"/>
  <c r="C32"/>
  <c r="B32"/>
  <c r="H31"/>
  <c r="G31"/>
  <c r="F31"/>
  <c r="D31"/>
  <c r="C31"/>
  <c r="B31"/>
  <c r="H30"/>
  <c r="G30"/>
  <c r="F30"/>
  <c r="C30"/>
  <c r="B30"/>
  <c r="H29"/>
  <c r="G29"/>
  <c r="F29"/>
  <c r="C29"/>
  <c r="B29"/>
  <c r="H28"/>
  <c r="G28"/>
  <c r="F28"/>
  <c r="C28"/>
  <c r="B28"/>
  <c r="H27"/>
  <c r="G27"/>
  <c r="F27"/>
  <c r="E27"/>
  <c r="C27"/>
  <c r="B27"/>
  <c r="H26"/>
  <c r="G26"/>
  <c r="F26"/>
  <c r="C26"/>
  <c r="B26"/>
  <c r="H25"/>
  <c r="G25"/>
  <c r="F25"/>
  <c r="C25"/>
  <c r="B25"/>
  <c r="H24"/>
  <c r="G24"/>
  <c r="F24"/>
  <c r="C24"/>
  <c r="B24"/>
  <c r="H23"/>
  <c r="G23"/>
  <c r="F23"/>
  <c r="C23"/>
  <c r="B23"/>
  <c r="H22"/>
  <c r="G22"/>
  <c r="F22"/>
  <c r="C22"/>
  <c r="B22"/>
  <c r="H21"/>
  <c r="G21"/>
  <c r="F21"/>
  <c r="C21"/>
  <c r="B21"/>
  <c r="H20"/>
  <c r="G20"/>
  <c r="F20"/>
  <c r="C20"/>
  <c r="B20"/>
  <c r="H19"/>
  <c r="G19"/>
  <c r="F19"/>
  <c r="C19"/>
  <c r="B19"/>
  <c r="H18"/>
  <c r="G18"/>
  <c r="F18"/>
  <c r="C18"/>
  <c r="B18"/>
  <c r="H17"/>
  <c r="G17"/>
  <c r="F17"/>
  <c r="C17"/>
  <c r="B17"/>
  <c r="H16"/>
  <c r="G16"/>
  <c r="F16"/>
  <c r="C16"/>
  <c r="B16"/>
  <c r="H15"/>
  <c r="G15"/>
  <c r="F15"/>
  <c r="C15"/>
  <c r="B15"/>
  <c r="H14"/>
  <c r="G14"/>
  <c r="F14"/>
  <c r="D14"/>
  <c r="C14"/>
  <c r="B14"/>
  <c r="H13"/>
  <c r="G13"/>
  <c r="F13"/>
  <c r="C13"/>
  <c r="B13"/>
  <c r="H12"/>
  <c r="G12"/>
  <c r="F12"/>
  <c r="C12"/>
  <c r="B12"/>
  <c r="H11"/>
  <c r="G11"/>
  <c r="F11"/>
  <c r="C11"/>
  <c r="B11"/>
  <c r="H10"/>
  <c r="G10"/>
  <c r="F10"/>
  <c r="C10"/>
  <c r="B10"/>
  <c r="H9"/>
  <c r="G9"/>
  <c r="F9"/>
  <c r="C9"/>
  <c r="B9"/>
  <c r="H8"/>
  <c r="G8"/>
  <c r="F8"/>
  <c r="C8"/>
  <c r="B8"/>
  <c r="H7"/>
  <c r="G7"/>
  <c r="F7"/>
  <c r="C7"/>
  <c r="B7"/>
  <c r="H6"/>
  <c r="G6"/>
  <c r="F6"/>
  <c r="C6"/>
  <c r="B6"/>
  <c r="H64" i="7"/>
  <c r="F64"/>
  <c r="E64"/>
  <c r="D64"/>
  <c r="C64"/>
  <c r="H63"/>
  <c r="F63"/>
  <c r="E63"/>
  <c r="D63"/>
  <c r="C63"/>
  <c r="H62"/>
  <c r="F62"/>
  <c r="E62"/>
  <c r="D62"/>
  <c r="C62"/>
  <c r="B62"/>
  <c r="G54"/>
  <c r="B39" i="27"/>
  <c r="B38"/>
  <c r="B55" s="1"/>
  <c r="G52" i="7"/>
  <c r="G72" s="1"/>
  <c r="B37" i="27"/>
  <c r="G51" i="7"/>
  <c r="B36" i="27"/>
  <c r="G50" i="7"/>
  <c r="B35" i="27"/>
  <c r="G49" i="7"/>
  <c r="B34" i="27"/>
  <c r="G48" i="7"/>
  <c r="B33" i="27"/>
  <c r="G47" i="7"/>
  <c r="B32" i="27"/>
  <c r="G46" i="7"/>
  <c r="B31" i="27"/>
  <c r="G45" i="7"/>
  <c r="G44"/>
  <c r="G71" s="1"/>
  <c r="B29" i="27"/>
  <c r="G43" i="7"/>
  <c r="B28" i="27"/>
  <c r="G42" i="7"/>
  <c r="B27" i="27"/>
  <c r="G41" i="7"/>
  <c r="G40"/>
  <c r="B25" i="27"/>
  <c r="D40" i="8"/>
  <c r="B24" i="27"/>
  <c r="G38" i="7"/>
  <c r="B23" i="27"/>
  <c r="E37" i="8"/>
  <c r="G37" i="7"/>
  <c r="B22" i="27"/>
  <c r="G36" i="7"/>
  <c r="B21" i="27"/>
  <c r="D36" i="8"/>
  <c r="G35" i="7"/>
  <c r="B20" i="27"/>
  <c r="D34" i="8"/>
  <c r="G34" i="7"/>
  <c r="G33"/>
  <c r="B18" i="27"/>
  <c r="G32" i="7"/>
  <c r="B17" i="27"/>
  <c r="G31" i="7"/>
  <c r="B16" i="27"/>
  <c r="G30" i="7"/>
  <c r="B15" i="27"/>
  <c r="D29" i="8"/>
  <c r="G29" i="7"/>
  <c r="B14" i="27"/>
  <c r="E28" i="8"/>
  <c r="G28" i="7"/>
  <c r="B13" i="27"/>
  <c r="G27" i="7"/>
  <c r="B12" i="27"/>
  <c r="D26" i="8"/>
  <c r="G26" i="7"/>
  <c r="B11" i="27"/>
  <c r="D25" i="8"/>
  <c r="G25" i="7"/>
  <c r="G24"/>
  <c r="B9" i="27"/>
  <c r="G23" i="7"/>
  <c r="B8" i="27"/>
  <c r="G22" i="7"/>
  <c r="B7" i="27"/>
  <c r="D21" i="8"/>
  <c r="G21" i="7"/>
  <c r="D20" i="8"/>
  <c r="G20" i="7"/>
  <c r="E19" i="8"/>
  <c r="G19" i="7"/>
  <c r="D18" i="8"/>
  <c r="D17"/>
  <c r="J16"/>
  <c r="E16"/>
  <c r="G16" i="7"/>
  <c r="E15" i="8"/>
  <c r="G15" i="7"/>
  <c r="J14" i="8"/>
  <c r="G14" i="7"/>
  <c r="G13"/>
  <c r="G68" s="1"/>
  <c r="K12"/>
  <c r="J13" i="8" s="1"/>
  <c r="J12" i="7"/>
  <c r="I12"/>
  <c r="L12" s="1"/>
  <c r="K13" i="8" s="1"/>
  <c r="G12" i="7"/>
  <c r="K11"/>
  <c r="J12" i="8" s="1"/>
  <c r="J11" i="7"/>
  <c r="I11"/>
  <c r="D11" i="8" s="1"/>
  <c r="G11" i="7"/>
  <c r="B76" i="9" s="1"/>
  <c r="L10" i="7"/>
  <c r="K10"/>
  <c r="J10"/>
  <c r="G10"/>
  <c r="K9"/>
  <c r="J9"/>
  <c r="I9"/>
  <c r="G9"/>
  <c r="K8"/>
  <c r="J8"/>
  <c r="I8"/>
  <c r="L8" s="1"/>
  <c r="G8"/>
  <c r="K7"/>
  <c r="J7"/>
  <c r="I7"/>
  <c r="G7"/>
  <c r="K6"/>
  <c r="J6"/>
  <c r="I6"/>
  <c r="L6" s="1"/>
  <c r="G6"/>
  <c r="K5"/>
  <c r="J5"/>
  <c r="I5"/>
  <c r="G5"/>
  <c r="J55" i="6"/>
  <c r="C55"/>
  <c r="B55"/>
  <c r="J54"/>
  <c r="D54"/>
  <c r="C54"/>
  <c r="B54"/>
  <c r="J53"/>
  <c r="D53"/>
  <c r="C53"/>
  <c r="B53"/>
  <c r="J52"/>
  <c r="D52"/>
  <c r="C52"/>
  <c r="B52"/>
  <c r="J51"/>
  <c r="D51"/>
  <c r="C51"/>
  <c r="B51"/>
  <c r="J50"/>
  <c r="D50"/>
  <c r="C50"/>
  <c r="B50"/>
  <c r="J49"/>
  <c r="D49"/>
  <c r="C49"/>
  <c r="B49"/>
  <c r="J48"/>
  <c r="D48"/>
  <c r="C48"/>
  <c r="B48"/>
  <c r="J47"/>
  <c r="D47"/>
  <c r="C47"/>
  <c r="B47"/>
  <c r="J46"/>
  <c r="D46"/>
  <c r="C46"/>
  <c r="B46"/>
  <c r="J45"/>
  <c r="D45"/>
  <c r="C45"/>
  <c r="B45"/>
  <c r="J44"/>
  <c r="D44"/>
  <c r="C44"/>
  <c r="B44"/>
  <c r="J43"/>
  <c r="D43"/>
  <c r="C43"/>
  <c r="B43"/>
  <c r="J42"/>
  <c r="D42"/>
  <c r="C42"/>
  <c r="B42"/>
  <c r="J41"/>
  <c r="D41"/>
  <c r="C41"/>
  <c r="B41"/>
  <c r="J40"/>
  <c r="D40"/>
  <c r="C40"/>
  <c r="B40"/>
  <c r="J39"/>
  <c r="D39"/>
  <c r="C39"/>
  <c r="B39"/>
  <c r="J38"/>
  <c r="D38"/>
  <c r="C38"/>
  <c r="B38"/>
  <c r="J37"/>
  <c r="D37"/>
  <c r="C37"/>
  <c r="B37"/>
  <c r="J36"/>
  <c r="D36"/>
  <c r="C36"/>
  <c r="B36"/>
  <c r="J35"/>
  <c r="D35"/>
  <c r="C35"/>
  <c r="B35"/>
  <c r="J34"/>
  <c r="D34"/>
  <c r="C34"/>
  <c r="B34"/>
  <c r="J33"/>
  <c r="D33"/>
  <c r="C33"/>
  <c r="B33"/>
  <c r="J32"/>
  <c r="D32"/>
  <c r="C32"/>
  <c r="B32"/>
  <c r="J31"/>
  <c r="D31"/>
  <c r="C31"/>
  <c r="B31"/>
  <c r="J30"/>
  <c r="D30"/>
  <c r="C30"/>
  <c r="B30"/>
  <c r="J29"/>
  <c r="D29"/>
  <c r="C29"/>
  <c r="B29"/>
  <c r="J28"/>
  <c r="D28"/>
  <c r="C28"/>
  <c r="B28"/>
  <c r="J27"/>
  <c r="D27"/>
  <c r="C27"/>
  <c r="B27"/>
  <c r="J26"/>
  <c r="D26"/>
  <c r="C26"/>
  <c r="B26"/>
  <c r="J25"/>
  <c r="D25"/>
  <c r="C25"/>
  <c r="B25"/>
  <c r="J24"/>
  <c r="D24"/>
  <c r="C24"/>
  <c r="B24"/>
  <c r="J23"/>
  <c r="D23"/>
  <c r="C23"/>
  <c r="B23"/>
  <c r="J22"/>
  <c r="D22"/>
  <c r="C22"/>
  <c r="B22"/>
  <c r="J21"/>
  <c r="D21"/>
  <c r="C21"/>
  <c r="B21"/>
  <c r="J20"/>
  <c r="D20"/>
  <c r="C20"/>
  <c r="B20"/>
  <c r="J19"/>
  <c r="D19"/>
  <c r="C19"/>
  <c r="B19"/>
  <c r="J18"/>
  <c r="D18"/>
  <c r="C18"/>
  <c r="B18"/>
  <c r="J17"/>
  <c r="D17"/>
  <c r="C17"/>
  <c r="B17"/>
  <c r="J16"/>
  <c r="D16"/>
  <c r="C16"/>
  <c r="B16"/>
  <c r="J15"/>
  <c r="D15"/>
  <c r="C15"/>
  <c r="B15"/>
  <c r="J14"/>
  <c r="D14"/>
  <c r="C14"/>
  <c r="B14"/>
  <c r="J13"/>
  <c r="D13"/>
  <c r="C13"/>
  <c r="B13"/>
  <c r="J12"/>
  <c r="D12"/>
  <c r="C12"/>
  <c r="B12"/>
  <c r="J11"/>
  <c r="D11"/>
  <c r="C11"/>
  <c r="B11"/>
  <c r="J10"/>
  <c r="D10"/>
  <c r="C10"/>
  <c r="B10"/>
  <c r="J9"/>
  <c r="D9"/>
  <c r="C9"/>
  <c r="B9"/>
  <c r="J8"/>
  <c r="D8"/>
  <c r="C8"/>
  <c r="B8"/>
  <c r="J7"/>
  <c r="D7"/>
  <c r="C7"/>
  <c r="B7"/>
  <c r="J6"/>
  <c r="D6"/>
  <c r="C6"/>
  <c r="H64" i="5"/>
  <c r="F64"/>
  <c r="E64"/>
  <c r="D64"/>
  <c r="C64"/>
  <c r="H63"/>
  <c r="F63"/>
  <c r="E63"/>
  <c r="D63"/>
  <c r="C63"/>
  <c r="F62"/>
  <c r="E62"/>
  <c r="D62"/>
  <c r="C62"/>
  <c r="F61"/>
  <c r="E61"/>
  <c r="D61"/>
  <c r="C61"/>
  <c r="N55"/>
  <c r="L56" i="6" s="1"/>
  <c r="K55" i="5"/>
  <c r="G55"/>
  <c r="N54"/>
  <c r="B40" i="25" s="1"/>
  <c r="K54" i="5"/>
  <c r="O54"/>
  <c r="N53"/>
  <c r="B39" i="25" s="1"/>
  <c r="K53" i="5"/>
  <c r="G53"/>
  <c r="N52"/>
  <c r="M52"/>
  <c r="L52"/>
  <c r="K52"/>
  <c r="J52"/>
  <c r="I52"/>
  <c r="G52"/>
  <c r="N51"/>
  <c r="B37" i="25" s="1"/>
  <c r="M51" i="5"/>
  <c r="L51"/>
  <c r="K51"/>
  <c r="J51"/>
  <c r="I51"/>
  <c r="O51" s="1"/>
  <c r="G51"/>
  <c r="N50"/>
  <c r="B36" i="25" s="1"/>
  <c r="M50" i="5"/>
  <c r="L50"/>
  <c r="K50"/>
  <c r="J50"/>
  <c r="P50" s="1"/>
  <c r="I50"/>
  <c r="G50"/>
  <c r="N49"/>
  <c r="B35" i="25" s="1"/>
  <c r="M49" i="5"/>
  <c r="L49"/>
  <c r="K49"/>
  <c r="J49"/>
  <c r="I49"/>
  <c r="O49" s="1"/>
  <c r="G49"/>
  <c r="N48"/>
  <c r="B34" i="25" s="1"/>
  <c r="M48" i="5"/>
  <c r="L48"/>
  <c r="K48"/>
  <c r="J48"/>
  <c r="P48" s="1"/>
  <c r="I48"/>
  <c r="G48"/>
  <c r="N47"/>
  <c r="M47"/>
  <c r="L47"/>
  <c r="K47"/>
  <c r="J47"/>
  <c r="I47"/>
  <c r="G47"/>
  <c r="B32" i="25"/>
  <c r="M46" i="5"/>
  <c r="L46"/>
  <c r="K46"/>
  <c r="J46"/>
  <c r="P46" s="1"/>
  <c r="I46"/>
  <c r="G46"/>
  <c r="N45"/>
  <c r="B31" i="25" s="1"/>
  <c r="M45" i="5"/>
  <c r="L45"/>
  <c r="K45"/>
  <c r="J45"/>
  <c r="I45"/>
  <c r="O45" s="1"/>
  <c r="G45"/>
  <c r="N44"/>
  <c r="M44"/>
  <c r="L44"/>
  <c r="K44"/>
  <c r="J44"/>
  <c r="I44"/>
  <c r="G44"/>
  <c r="N43"/>
  <c r="B29" i="25" s="1"/>
  <c r="L43" i="5"/>
  <c r="K43"/>
  <c r="J43"/>
  <c r="I43"/>
  <c r="G43"/>
  <c r="N42"/>
  <c r="B28" i="25" s="1"/>
  <c r="M42" i="5"/>
  <c r="L42"/>
  <c r="K42"/>
  <c r="J42"/>
  <c r="I42"/>
  <c r="G42"/>
  <c r="N41"/>
  <c r="B27" i="25" s="1"/>
  <c r="M41" i="5"/>
  <c r="K41"/>
  <c r="J41"/>
  <c r="I41"/>
  <c r="G41"/>
  <c r="N40"/>
  <c r="B26" i="25" s="1"/>
  <c r="M40" i="5"/>
  <c r="L40"/>
  <c r="K40"/>
  <c r="J40"/>
  <c r="I40"/>
  <c r="G40"/>
  <c r="N39"/>
  <c r="B25" i="25" s="1"/>
  <c r="M39" i="5"/>
  <c r="L39"/>
  <c r="I39"/>
  <c r="O39" s="1"/>
  <c r="G39"/>
  <c r="N38"/>
  <c r="B24" i="25" s="1"/>
  <c r="M38" i="5"/>
  <c r="L38"/>
  <c r="K38"/>
  <c r="J38"/>
  <c r="I38"/>
  <c r="G38"/>
  <c r="N37"/>
  <c r="B23" i="25" s="1"/>
  <c r="M37" i="5"/>
  <c r="L37"/>
  <c r="K37"/>
  <c r="J37"/>
  <c r="I37"/>
  <c r="G37"/>
  <c r="N36"/>
  <c r="B22" i="25" s="1"/>
  <c r="M36" i="5"/>
  <c r="L36"/>
  <c r="K36"/>
  <c r="J36"/>
  <c r="P36" s="1"/>
  <c r="I36"/>
  <c r="G36"/>
  <c r="N35"/>
  <c r="B21" i="25" s="1"/>
  <c r="M35" i="5"/>
  <c r="L35"/>
  <c r="K35"/>
  <c r="J35"/>
  <c r="O35"/>
  <c r="G35"/>
  <c r="N34"/>
  <c r="B20" i="25" s="1"/>
  <c r="M34" i="5"/>
  <c r="L34"/>
  <c r="K34"/>
  <c r="J34"/>
  <c r="I34"/>
  <c r="G34"/>
  <c r="N33"/>
  <c r="B19" i="25" s="1"/>
  <c r="M33" i="5"/>
  <c r="L33"/>
  <c r="K33"/>
  <c r="J33"/>
  <c r="I33"/>
  <c r="G33"/>
  <c r="N32"/>
  <c r="B18" i="25" s="1"/>
  <c r="M32" i="5"/>
  <c r="L32"/>
  <c r="K32"/>
  <c r="J32"/>
  <c r="I32"/>
  <c r="G32"/>
  <c r="N31"/>
  <c r="B17" i="25" s="1"/>
  <c r="M31" i="5"/>
  <c r="L31"/>
  <c r="K31"/>
  <c r="J31"/>
  <c r="I31"/>
  <c r="G31"/>
  <c r="N30"/>
  <c r="B16" i="25" s="1"/>
  <c r="M30" i="5"/>
  <c r="L30"/>
  <c r="K30"/>
  <c r="J30"/>
  <c r="P30" s="1"/>
  <c r="I30"/>
  <c r="G30"/>
  <c r="N29"/>
  <c r="B15" i="25" s="1"/>
  <c r="M29" i="5"/>
  <c r="L29"/>
  <c r="K29"/>
  <c r="J29"/>
  <c r="I29"/>
  <c r="G29"/>
  <c r="N28"/>
  <c r="B14" i="25" s="1"/>
  <c r="M28" i="5"/>
  <c r="L28"/>
  <c r="K28"/>
  <c r="J28"/>
  <c r="P28" s="1"/>
  <c r="I28"/>
  <c r="G28"/>
  <c r="N27"/>
  <c r="B13" i="25" s="1"/>
  <c r="M27" i="5"/>
  <c r="L27"/>
  <c r="K27"/>
  <c r="J27"/>
  <c r="I27"/>
  <c r="G27"/>
  <c r="N26"/>
  <c r="B12" i="25" s="1"/>
  <c r="M26" i="5"/>
  <c r="L26"/>
  <c r="K26"/>
  <c r="J26"/>
  <c r="I26"/>
  <c r="G26"/>
  <c r="N25"/>
  <c r="B11" i="25" s="1"/>
  <c r="M25" i="5"/>
  <c r="L25"/>
  <c r="K25"/>
  <c r="J25"/>
  <c r="I25"/>
  <c r="G25"/>
  <c r="N24"/>
  <c r="B10" i="25" s="1"/>
  <c r="M24" i="5"/>
  <c r="L24"/>
  <c r="K24"/>
  <c r="J24"/>
  <c r="I24"/>
  <c r="G24"/>
  <c r="N23"/>
  <c r="B9" i="25" s="1"/>
  <c r="M23" i="5"/>
  <c r="L23"/>
  <c r="K23"/>
  <c r="J23"/>
  <c r="I23"/>
  <c r="O23" s="1"/>
  <c r="G23"/>
  <c r="N22"/>
  <c r="B8" i="25" s="1"/>
  <c r="M22" i="5"/>
  <c r="L22"/>
  <c r="K22"/>
  <c r="J22"/>
  <c r="P22" s="1"/>
  <c r="I22"/>
  <c r="G22"/>
  <c r="N21"/>
  <c r="B7" i="25" s="1"/>
  <c r="M21" i="5"/>
  <c r="L21"/>
  <c r="K21"/>
  <c r="J21"/>
  <c r="I21"/>
  <c r="G21"/>
  <c r="N20"/>
  <c r="M20"/>
  <c r="L20"/>
  <c r="K20"/>
  <c r="J20"/>
  <c r="P20" s="1"/>
  <c r="I20"/>
  <c r="G20"/>
  <c r="N19"/>
  <c r="M19"/>
  <c r="L19"/>
  <c r="K19"/>
  <c r="J19"/>
  <c r="I19"/>
  <c r="O19" s="1"/>
  <c r="G19"/>
  <c r="N18"/>
  <c r="M18"/>
  <c r="L18"/>
  <c r="K18"/>
  <c r="J18"/>
  <c r="P18" s="1"/>
  <c r="I18"/>
  <c r="G18"/>
  <c r="N17"/>
  <c r="M17"/>
  <c r="L17"/>
  <c r="K17"/>
  <c r="J17"/>
  <c r="I17"/>
  <c r="G17"/>
  <c r="N16"/>
  <c r="M16"/>
  <c r="L16"/>
  <c r="K16"/>
  <c r="J16"/>
  <c r="I16"/>
  <c r="G16"/>
  <c r="N15"/>
  <c r="M15"/>
  <c r="L15"/>
  <c r="K15"/>
  <c r="J15"/>
  <c r="I15"/>
  <c r="G15"/>
  <c r="N14"/>
  <c r="M14"/>
  <c r="L14"/>
  <c r="K14"/>
  <c r="J14"/>
  <c r="I14"/>
  <c r="G14"/>
  <c r="N13"/>
  <c r="M13"/>
  <c r="L13"/>
  <c r="K13"/>
  <c r="J13"/>
  <c r="I13"/>
  <c r="G13"/>
  <c r="N12"/>
  <c r="M12"/>
  <c r="L12"/>
  <c r="K12"/>
  <c r="J12"/>
  <c r="I12"/>
  <c r="G12"/>
  <c r="N11"/>
  <c r="M11"/>
  <c r="L11"/>
  <c r="K11"/>
  <c r="J11"/>
  <c r="I11"/>
  <c r="G11"/>
  <c r="N10"/>
  <c r="M10"/>
  <c r="L10"/>
  <c r="K10"/>
  <c r="J10"/>
  <c r="I10"/>
  <c r="N9"/>
  <c r="M9"/>
  <c r="L9"/>
  <c r="J9"/>
  <c r="I9"/>
  <c r="G9"/>
  <c r="N8"/>
  <c r="M8"/>
  <c r="L8"/>
  <c r="K8"/>
  <c r="J8"/>
  <c r="I8"/>
  <c r="G8"/>
  <c r="N7"/>
  <c r="M7"/>
  <c r="L7"/>
  <c r="K7"/>
  <c r="J7"/>
  <c r="I7"/>
  <c r="G7"/>
  <c r="N6"/>
  <c r="M6"/>
  <c r="L6"/>
  <c r="K6"/>
  <c r="J6"/>
  <c r="I6"/>
  <c r="G6"/>
  <c r="N5"/>
  <c r="M5"/>
  <c r="L5"/>
  <c r="K5"/>
  <c r="J5"/>
  <c r="I5"/>
  <c r="A38" i="4"/>
  <c r="A37"/>
  <c r="A35"/>
  <c r="A34"/>
  <c r="A32"/>
  <c r="A31"/>
  <c r="A29"/>
  <c r="A28"/>
  <c r="A26"/>
  <c r="A25"/>
  <c r="A23"/>
  <c r="A22"/>
  <c r="A21"/>
  <c r="A20"/>
  <c r="A19"/>
  <c r="A17"/>
  <c r="A16"/>
  <c r="A14"/>
  <c r="A13"/>
  <c r="A11"/>
  <c r="A9"/>
  <c r="A8"/>
  <c r="A6"/>
  <c r="A5"/>
  <c r="J47" i="10" l="1"/>
  <c r="J42"/>
  <c r="J42" i="11" s="1"/>
  <c r="J29" i="10"/>
  <c r="J53"/>
  <c r="J54"/>
  <c r="J45"/>
  <c r="J38"/>
  <c r="J36"/>
  <c r="J34"/>
  <c r="J49"/>
  <c r="J40"/>
  <c r="J31"/>
  <c r="J50"/>
  <c r="J50" i="11" s="1"/>
  <c r="J48" i="10"/>
  <c r="J14"/>
  <c r="H72"/>
  <c r="J52"/>
  <c r="J46"/>
  <c r="J43"/>
  <c r="J43" i="11" s="1"/>
  <c r="J41" i="10"/>
  <c r="J41" i="11" s="1"/>
  <c r="J32" i="10"/>
  <c r="J32" i="11" s="1"/>
  <c r="J30" i="10"/>
  <c r="J30" i="11" s="1"/>
  <c r="J28" i="10"/>
  <c r="J28" i="11" s="1"/>
  <c r="H56"/>
  <c r="J55" i="10"/>
  <c r="J51"/>
  <c r="J58"/>
  <c r="J71" s="1"/>
  <c r="J57"/>
  <c r="J72" s="1"/>
  <c r="J56"/>
  <c r="H63"/>
  <c r="J33"/>
  <c r="J53" i="11"/>
  <c r="J52"/>
  <c r="J51"/>
  <c r="J44" i="10"/>
  <c r="J39"/>
  <c r="J37"/>
  <c r="J35"/>
  <c r="J35" i="11" s="1"/>
  <c r="J26" i="10"/>
  <c r="J26" i="11" s="1"/>
  <c r="J27" i="10"/>
  <c r="G70" i="7"/>
  <c r="G71" i="10"/>
  <c r="I70"/>
  <c r="I71"/>
  <c r="H71"/>
  <c r="K56" i="6"/>
  <c r="A8" i="11"/>
  <c r="AF7" s="1"/>
  <c r="AE7" s="1"/>
  <c r="AD7" s="1"/>
  <c r="AE17" i="13"/>
  <c r="AG34"/>
  <c r="AF16"/>
  <c r="Z15"/>
  <c r="AE16"/>
  <c r="G64" i="10"/>
  <c r="E63"/>
  <c r="G65" i="7"/>
  <c r="N65" i="5"/>
  <c r="I64" i="10"/>
  <c r="G65"/>
  <c r="H65"/>
  <c r="I65"/>
  <c r="H64"/>
  <c r="B47" i="25"/>
  <c r="I63" i="10"/>
  <c r="I61"/>
  <c r="I62"/>
  <c r="I6" i="11"/>
  <c r="I19"/>
  <c r="B78" i="14"/>
  <c r="I41" i="8"/>
  <c r="I42"/>
  <c r="I43"/>
  <c r="I44"/>
  <c r="I45"/>
  <c r="I46"/>
  <c r="I47"/>
  <c r="I48"/>
  <c r="I49"/>
  <c r="I50"/>
  <c r="I52"/>
  <c r="I53"/>
  <c r="I54"/>
  <c r="I55"/>
  <c r="I51"/>
  <c r="G61" i="7"/>
  <c r="G56" i="6"/>
  <c r="O52" i="5"/>
  <c r="I65"/>
  <c r="K65"/>
  <c r="M65"/>
  <c r="J38" i="24"/>
  <c r="B6" i="25"/>
  <c r="B52" s="1"/>
  <c r="G65" i="5"/>
  <c r="J65"/>
  <c r="L65"/>
  <c r="B38" i="25"/>
  <c r="J9" i="8"/>
  <c r="D9"/>
  <c r="D7"/>
  <c r="J7"/>
  <c r="E8"/>
  <c r="E10"/>
  <c r="B70" i="9"/>
  <c r="M5" i="7"/>
  <c r="B71" i="9"/>
  <c r="I8" i="8"/>
  <c r="B73" i="9"/>
  <c r="I10" i="8"/>
  <c r="B75" i="9"/>
  <c r="I12" i="8"/>
  <c r="B77" i="9"/>
  <c r="E6" i="8"/>
  <c r="E12"/>
  <c r="I7"/>
  <c r="B72" i="9"/>
  <c r="C72" s="1"/>
  <c r="D72" s="1"/>
  <c r="I9" i="8"/>
  <c r="B74" i="9"/>
  <c r="D6" i="8"/>
  <c r="J6"/>
  <c r="E7"/>
  <c r="L7" i="7"/>
  <c r="K7" i="8" s="1"/>
  <c r="D8"/>
  <c r="J8"/>
  <c r="E9"/>
  <c r="L9" i="7"/>
  <c r="K9" i="8" s="1"/>
  <c r="D10"/>
  <c r="J10"/>
  <c r="E11"/>
  <c r="L11" i="7"/>
  <c r="K11" i="8" s="1"/>
  <c r="D12"/>
  <c r="K19" i="6"/>
  <c r="G61" i="5"/>
  <c r="G56" i="11"/>
  <c r="D39"/>
  <c r="D35"/>
  <c r="D29"/>
  <c r="I11" i="8"/>
  <c r="L5" i="7"/>
  <c r="K6" i="8" s="1"/>
  <c r="M6" i="7"/>
  <c r="M7"/>
  <c r="M8"/>
  <c r="M9"/>
  <c r="M10"/>
  <c r="M11"/>
  <c r="M12"/>
  <c r="L13" i="8" s="1"/>
  <c r="I6"/>
  <c r="B30" i="25"/>
  <c r="B54" s="1"/>
  <c r="G53" i="10"/>
  <c r="G54" i="11" s="1"/>
  <c r="D45"/>
  <c r="D43"/>
  <c r="D37"/>
  <c r="D31"/>
  <c r="D27"/>
  <c r="G25" i="9"/>
  <c r="O47" i="5"/>
  <c r="P21"/>
  <c r="N21" i="6" s="1"/>
  <c r="O48" i="5"/>
  <c r="B33" i="25"/>
  <c r="B33" i="26" s="1"/>
  <c r="H32" s="1"/>
  <c r="G17" i="6"/>
  <c r="H44" i="11"/>
  <c r="H33"/>
  <c r="H38"/>
  <c r="H35"/>
  <c r="E54" i="10"/>
  <c r="C56" i="19"/>
  <c r="F56" s="1"/>
  <c r="J56" s="1"/>
  <c r="B56"/>
  <c r="E56" s="1"/>
  <c r="I56" s="1"/>
  <c r="H73" i="10"/>
  <c r="G51"/>
  <c r="G52" i="11" s="1"/>
  <c r="E54"/>
  <c r="D49"/>
  <c r="D41"/>
  <c r="F37" i="15"/>
  <c r="D38"/>
  <c r="C38" s="1"/>
  <c r="B38" s="1"/>
  <c r="E34" i="14"/>
  <c r="J11" i="8"/>
  <c r="I13"/>
  <c r="G62" i="7"/>
  <c r="E30" i="8"/>
  <c r="D22"/>
  <c r="D16"/>
  <c r="E25"/>
  <c r="L30"/>
  <c r="D39"/>
  <c r="E17"/>
  <c r="E21"/>
  <c r="E22"/>
  <c r="E35"/>
  <c r="E39"/>
  <c r="D13"/>
  <c r="E20"/>
  <c r="D35"/>
  <c r="J62" i="7"/>
  <c r="K15" i="8"/>
  <c r="D30"/>
  <c r="J63" i="7"/>
  <c r="D19" i="8"/>
  <c r="K23"/>
  <c r="D24"/>
  <c r="E31"/>
  <c r="E32"/>
  <c r="D37"/>
  <c r="D38"/>
  <c r="E18"/>
  <c r="D27"/>
  <c r="L24"/>
  <c r="E14"/>
  <c r="E23"/>
  <c r="L15"/>
  <c r="L29"/>
  <c r="E24"/>
  <c r="E26"/>
  <c r="E33"/>
  <c r="E40"/>
  <c r="M62" i="7"/>
  <c r="E29" i="8"/>
  <c r="E38"/>
  <c r="E13"/>
  <c r="E34"/>
  <c r="L21"/>
  <c r="L37"/>
  <c r="J64" i="7"/>
  <c r="K24" i="8"/>
  <c r="I62" i="7"/>
  <c r="I64"/>
  <c r="D15" i="8"/>
  <c r="D23"/>
  <c r="D28"/>
  <c r="D32"/>
  <c r="K18"/>
  <c r="K19"/>
  <c r="K25"/>
  <c r="K30"/>
  <c r="K37"/>
  <c r="K39"/>
  <c r="D33"/>
  <c r="I63" i="7"/>
  <c r="I14" i="8"/>
  <c r="I15"/>
  <c r="I16"/>
  <c r="I17"/>
  <c r="I18"/>
  <c r="I19"/>
  <c r="I20"/>
  <c r="I21"/>
  <c r="I22"/>
  <c r="I23"/>
  <c r="I24"/>
  <c r="G64" i="7"/>
  <c r="G63"/>
  <c r="I25" i="8"/>
  <c r="I26"/>
  <c r="I27"/>
  <c r="I28"/>
  <c r="I29"/>
  <c r="I30"/>
  <c r="I31"/>
  <c r="I32"/>
  <c r="I33"/>
  <c r="I34"/>
  <c r="I35"/>
  <c r="I36"/>
  <c r="I37"/>
  <c r="I38"/>
  <c r="I39"/>
  <c r="I40"/>
  <c r="J15"/>
  <c r="J18"/>
  <c r="J19"/>
  <c r="B6" i="28"/>
  <c r="B8"/>
  <c r="H7" s="1"/>
  <c r="L25" i="8"/>
  <c r="B10" i="28"/>
  <c r="H9" s="1"/>
  <c r="B12"/>
  <c r="H11" s="1"/>
  <c r="B14"/>
  <c r="H13" s="1"/>
  <c r="B16"/>
  <c r="H15" s="1"/>
  <c r="J33" i="8"/>
  <c r="B20" i="28"/>
  <c r="H19" s="1"/>
  <c r="B22"/>
  <c r="H21" s="1"/>
  <c r="B24"/>
  <c r="H23" s="1"/>
  <c r="B28"/>
  <c r="H27" s="1"/>
  <c r="B32"/>
  <c r="H31" s="1"/>
  <c r="B34"/>
  <c r="H33" s="1"/>
  <c r="B36"/>
  <c r="H35" s="1"/>
  <c r="B38"/>
  <c r="L63" i="7"/>
  <c r="K20" i="8"/>
  <c r="K14"/>
  <c r="K16"/>
  <c r="K26"/>
  <c r="K28"/>
  <c r="K32"/>
  <c r="K34"/>
  <c r="B26" i="27"/>
  <c r="B30"/>
  <c r="B54" s="1"/>
  <c r="B37" i="28"/>
  <c r="L14" i="8"/>
  <c r="L27"/>
  <c r="J28"/>
  <c r="L31"/>
  <c r="L64" i="7"/>
  <c r="L19" i="8"/>
  <c r="J20"/>
  <c r="L23"/>
  <c r="J24"/>
  <c r="K31"/>
  <c r="K33"/>
  <c r="L36"/>
  <c r="J37"/>
  <c r="J39"/>
  <c r="B7" i="28"/>
  <c r="H6" s="1"/>
  <c r="G6" s="1"/>
  <c r="B9"/>
  <c r="H8" s="1"/>
  <c r="B11"/>
  <c r="H10" s="1"/>
  <c r="B13"/>
  <c r="H12" s="1"/>
  <c r="B15"/>
  <c r="H14" s="1"/>
  <c r="B17"/>
  <c r="H16" s="1"/>
  <c r="B21"/>
  <c r="H20" s="1"/>
  <c r="B23"/>
  <c r="H22" s="1"/>
  <c r="B27"/>
  <c r="H26" s="1"/>
  <c r="B31"/>
  <c r="H30" s="1"/>
  <c r="B33"/>
  <c r="H32" s="1"/>
  <c r="B35"/>
  <c r="H34" s="1"/>
  <c r="K62" i="7"/>
  <c r="K63"/>
  <c r="K64"/>
  <c r="L26" i="8"/>
  <c r="J27"/>
  <c r="L28"/>
  <c r="J29"/>
  <c r="J31"/>
  <c r="L32"/>
  <c r="B19" i="27"/>
  <c r="B47" s="1"/>
  <c r="J17" i="8"/>
  <c r="J26"/>
  <c r="J30"/>
  <c r="J32"/>
  <c r="J22"/>
  <c r="K27"/>
  <c r="J35"/>
  <c r="L38"/>
  <c r="L18"/>
  <c r="L20"/>
  <c r="J21"/>
  <c r="J23"/>
  <c r="J25"/>
  <c r="J34"/>
  <c r="L35"/>
  <c r="J36"/>
  <c r="J38"/>
  <c r="L39"/>
  <c r="J40"/>
  <c r="L6" i="6"/>
  <c r="K8"/>
  <c r="E9"/>
  <c r="F10"/>
  <c r="G11"/>
  <c r="H12"/>
  <c r="I13"/>
  <c r="F14"/>
  <c r="G15"/>
  <c r="H16"/>
  <c r="I17"/>
  <c r="L18"/>
  <c r="F40"/>
  <c r="F37"/>
  <c r="F6"/>
  <c r="G7"/>
  <c r="H8"/>
  <c r="I9"/>
  <c r="L10"/>
  <c r="K12"/>
  <c r="E13"/>
  <c r="L14"/>
  <c r="K16"/>
  <c r="E17"/>
  <c r="H20"/>
  <c r="P31" i="5"/>
  <c r="N31" i="6" s="1"/>
  <c r="P35" i="5"/>
  <c r="P39"/>
  <c r="P43"/>
  <c r="O46"/>
  <c r="M46" i="6" s="1"/>
  <c r="O50" i="5"/>
  <c r="M50" i="6" s="1"/>
  <c r="N64" i="5"/>
  <c r="L61"/>
  <c r="H32" i="6"/>
  <c r="I37"/>
  <c r="I41"/>
  <c r="O36" i="5"/>
  <c r="M36" i="6" s="1"/>
  <c r="P37" i="5"/>
  <c r="P41"/>
  <c r="I21" i="11"/>
  <c r="H43"/>
  <c r="E37" i="6"/>
  <c r="F38"/>
  <c r="E41"/>
  <c r="I54"/>
  <c r="K61" i="5"/>
  <c r="P23"/>
  <c r="N23" i="6" s="1"/>
  <c r="H28"/>
  <c r="E22"/>
  <c r="I22"/>
  <c r="F24"/>
  <c r="G34"/>
  <c r="L31"/>
  <c r="I46" i="11"/>
  <c r="I43"/>
  <c r="I36"/>
  <c r="I29"/>
  <c r="K48" i="6"/>
  <c r="K50"/>
  <c r="K9"/>
  <c r="K13"/>
  <c r="L19"/>
  <c r="H22"/>
  <c r="H27"/>
  <c r="F35"/>
  <c r="E38"/>
  <c r="F39"/>
  <c r="E42"/>
  <c r="G45"/>
  <c r="I8" i="11"/>
  <c r="F26" i="6"/>
  <c r="I30"/>
  <c r="F32"/>
  <c r="I35"/>
  <c r="I43"/>
  <c r="L25"/>
  <c r="H50" i="11"/>
  <c r="H48"/>
  <c r="H41"/>
  <c r="H31"/>
  <c r="H28"/>
  <c r="H27"/>
  <c r="K49" i="6"/>
  <c r="K51"/>
  <c r="G8"/>
  <c r="G12"/>
  <c r="K17"/>
  <c r="G20"/>
  <c r="E24"/>
  <c r="I24"/>
  <c r="G26"/>
  <c r="I38"/>
  <c r="I42"/>
  <c r="H29"/>
  <c r="E30"/>
  <c r="I39"/>
  <c r="H55"/>
  <c r="F36"/>
  <c r="G6"/>
  <c r="K7"/>
  <c r="H7"/>
  <c r="E8"/>
  <c r="I8"/>
  <c r="F9"/>
  <c r="L9"/>
  <c r="G10"/>
  <c r="K11"/>
  <c r="H11"/>
  <c r="E12"/>
  <c r="I12"/>
  <c r="F13"/>
  <c r="L13"/>
  <c r="G14"/>
  <c r="K15"/>
  <c r="H15"/>
  <c r="E16"/>
  <c r="I16"/>
  <c r="F17"/>
  <c r="L17"/>
  <c r="G18"/>
  <c r="G28"/>
  <c r="P29" i="5"/>
  <c r="N29" i="6" s="1"/>
  <c r="H30"/>
  <c r="H31"/>
  <c r="E32"/>
  <c r="I32"/>
  <c r="E36"/>
  <c r="I36"/>
  <c r="I44"/>
  <c r="F54"/>
  <c r="L23"/>
  <c r="L33"/>
  <c r="I41" i="11"/>
  <c r="I38"/>
  <c r="I34"/>
  <c r="I31"/>
  <c r="I27"/>
  <c r="G26"/>
  <c r="H34"/>
  <c r="H76" i="10"/>
  <c r="H40" i="11"/>
  <c r="G21" i="6"/>
  <c r="H23"/>
  <c r="M62" i="5"/>
  <c r="K31" i="6"/>
  <c r="I63" i="5"/>
  <c r="E34" i="6"/>
  <c r="H48"/>
  <c r="H49"/>
  <c r="H51"/>
  <c r="K53"/>
  <c r="L20"/>
  <c r="E54"/>
  <c r="E6"/>
  <c r="F7"/>
  <c r="E10"/>
  <c r="F11"/>
  <c r="H13"/>
  <c r="I14"/>
  <c r="L15"/>
  <c r="E18"/>
  <c r="I18"/>
  <c r="I19"/>
  <c r="K25"/>
  <c r="E26"/>
  <c r="E27"/>
  <c r="F28"/>
  <c r="F29"/>
  <c r="G30"/>
  <c r="L63" i="5"/>
  <c r="H34" i="6"/>
  <c r="H37"/>
  <c r="H38"/>
  <c r="H39"/>
  <c r="H40"/>
  <c r="H42"/>
  <c r="H43"/>
  <c r="H44"/>
  <c r="G46"/>
  <c r="G47"/>
  <c r="G48"/>
  <c r="G49"/>
  <c r="G50"/>
  <c r="G51"/>
  <c r="M52"/>
  <c r="H54"/>
  <c r="I55"/>
  <c r="G9"/>
  <c r="K10"/>
  <c r="G13"/>
  <c r="K14"/>
  <c r="L22"/>
  <c r="L29"/>
  <c r="H46" i="11"/>
  <c r="G19" i="6"/>
  <c r="P19" i="5"/>
  <c r="N19" i="6" s="1"/>
  <c r="K21"/>
  <c r="H21"/>
  <c r="I23"/>
  <c r="F25"/>
  <c r="P26" i="5"/>
  <c r="G27" i="6"/>
  <c r="P27" i="5"/>
  <c r="K29" i="6"/>
  <c r="E31"/>
  <c r="I31"/>
  <c r="F33"/>
  <c r="F34"/>
  <c r="B19" i="26"/>
  <c r="H18" s="1"/>
  <c r="F41" i="6"/>
  <c r="F42"/>
  <c r="F43"/>
  <c r="F44"/>
  <c r="E45"/>
  <c r="I45"/>
  <c r="E46"/>
  <c r="I46"/>
  <c r="E47"/>
  <c r="I47"/>
  <c r="E48"/>
  <c r="I48"/>
  <c r="E49"/>
  <c r="I49"/>
  <c r="E50"/>
  <c r="I50"/>
  <c r="E51"/>
  <c r="I51"/>
  <c r="E52"/>
  <c r="I52"/>
  <c r="E53"/>
  <c r="I53"/>
  <c r="P55" i="5"/>
  <c r="N56" i="6" s="1"/>
  <c r="J63" i="5"/>
  <c r="J64"/>
  <c r="G16" i="6"/>
  <c r="L21"/>
  <c r="L26"/>
  <c r="L28"/>
  <c r="L30"/>
  <c r="L32"/>
  <c r="H33"/>
  <c r="I40"/>
  <c r="E44"/>
  <c r="L45"/>
  <c r="H39" i="11"/>
  <c r="H29"/>
  <c r="H42"/>
  <c r="F19" i="6"/>
  <c r="K23"/>
  <c r="E25"/>
  <c r="F27"/>
  <c r="G29"/>
  <c r="M63" i="5"/>
  <c r="I34" i="6"/>
  <c r="H46"/>
  <c r="H47"/>
  <c r="H50"/>
  <c r="H53"/>
  <c r="E35"/>
  <c r="E39"/>
  <c r="K52"/>
  <c r="I6"/>
  <c r="L7"/>
  <c r="H9"/>
  <c r="I10"/>
  <c r="L11"/>
  <c r="E14"/>
  <c r="F15"/>
  <c r="H17"/>
  <c r="F20"/>
  <c r="F21"/>
  <c r="G22"/>
  <c r="G23"/>
  <c r="H24"/>
  <c r="H25"/>
  <c r="I26"/>
  <c r="I27"/>
  <c r="G31"/>
  <c r="K33"/>
  <c r="K34"/>
  <c r="K35"/>
  <c r="H35"/>
  <c r="H36"/>
  <c r="N37"/>
  <c r="K41"/>
  <c r="H41"/>
  <c r="G53"/>
  <c r="E55"/>
  <c r="K6"/>
  <c r="H26"/>
  <c r="L27"/>
  <c r="E40"/>
  <c r="E43"/>
  <c r="K47"/>
  <c r="P5" i="5"/>
  <c r="H6" i="6"/>
  <c r="E7"/>
  <c r="I7"/>
  <c r="F8"/>
  <c r="L8"/>
  <c r="H10"/>
  <c r="E11"/>
  <c r="I11"/>
  <c r="F12"/>
  <c r="L12"/>
  <c r="H14"/>
  <c r="E15"/>
  <c r="I15"/>
  <c r="F16"/>
  <c r="L16"/>
  <c r="K18"/>
  <c r="H18"/>
  <c r="H19"/>
  <c r="E20"/>
  <c r="I20"/>
  <c r="E21"/>
  <c r="I21"/>
  <c r="F22"/>
  <c r="F23"/>
  <c r="G24"/>
  <c r="P24" i="5"/>
  <c r="G25" i="6"/>
  <c r="P25" i="5"/>
  <c r="K27" i="6"/>
  <c r="E28"/>
  <c r="I28"/>
  <c r="E29"/>
  <c r="I29"/>
  <c r="F30"/>
  <c r="F31"/>
  <c r="G32"/>
  <c r="P32" i="5"/>
  <c r="G33" i="6"/>
  <c r="P33" i="5"/>
  <c r="P34"/>
  <c r="O34" s="1"/>
  <c r="G35" i="6"/>
  <c r="G36"/>
  <c r="G37"/>
  <c r="O37" i="5"/>
  <c r="G38" i="6"/>
  <c r="P38" i="5"/>
  <c r="O38" s="1"/>
  <c r="G39" i="6"/>
  <c r="P40" i="5"/>
  <c r="G41" i="6"/>
  <c r="O41" i="5"/>
  <c r="G42" i="6"/>
  <c r="P42" i="5"/>
  <c r="O42" s="1"/>
  <c r="G43" i="6"/>
  <c r="G44"/>
  <c r="O44" i="5"/>
  <c r="F45" i="6"/>
  <c r="F46"/>
  <c r="F47"/>
  <c r="F48"/>
  <c r="F49"/>
  <c r="F50"/>
  <c r="F51"/>
  <c r="B36" i="26"/>
  <c r="F52" i="6"/>
  <c r="F53"/>
  <c r="G54"/>
  <c r="N63" i="5"/>
  <c r="K64"/>
  <c r="L24" i="6"/>
  <c r="K46"/>
  <c r="G23" i="11"/>
  <c r="I15"/>
  <c r="I7"/>
  <c r="H37"/>
  <c r="H36"/>
  <c r="B25" i="26"/>
  <c r="H24" s="1"/>
  <c r="B58" i="25"/>
  <c r="O55" i="5"/>
  <c r="M56" i="6" s="1"/>
  <c r="B18" i="26"/>
  <c r="H17" s="1"/>
  <c r="B56" i="25"/>
  <c r="B41"/>
  <c r="B41" i="26" s="1"/>
  <c r="I80" i="10"/>
  <c r="I78"/>
  <c r="I55" i="11"/>
  <c r="I79" i="10"/>
  <c r="B39" i="26"/>
  <c r="G64" i="5"/>
  <c r="F18" i="6"/>
  <c r="E19"/>
  <c r="E23"/>
  <c r="I25"/>
  <c r="H45"/>
  <c r="G52"/>
  <c r="L55"/>
  <c r="B31" i="26"/>
  <c r="H30" s="1"/>
  <c r="B35"/>
  <c r="O5" i="5"/>
  <c r="P7"/>
  <c r="P9"/>
  <c r="P11"/>
  <c r="P13"/>
  <c r="P15"/>
  <c r="P17"/>
  <c r="O18"/>
  <c r="M19" i="6" s="1"/>
  <c r="O20" i="5"/>
  <c r="M20" i="6" s="1"/>
  <c r="O21" i="5"/>
  <c r="O22"/>
  <c r="M23" i="6" s="1"/>
  <c r="O24" i="5"/>
  <c r="M24" i="6" s="1"/>
  <c r="O25" i="5"/>
  <c r="O26"/>
  <c r="O27"/>
  <c r="O28"/>
  <c r="O29"/>
  <c r="O30"/>
  <c r="O31"/>
  <c r="O32"/>
  <c r="O33"/>
  <c r="B20" i="26"/>
  <c r="H19" s="1"/>
  <c r="B21"/>
  <c r="H20" s="1"/>
  <c r="B22"/>
  <c r="H21" s="1"/>
  <c r="B23"/>
  <c r="H22" s="1"/>
  <c r="B24"/>
  <c r="H23" s="1"/>
  <c r="B26"/>
  <c r="H25" s="1"/>
  <c r="B27"/>
  <c r="H26" s="1"/>
  <c r="B28"/>
  <c r="H27" s="1"/>
  <c r="P53" i="5"/>
  <c r="P54"/>
  <c r="J61"/>
  <c r="N61"/>
  <c r="G62"/>
  <c r="K62"/>
  <c r="I64"/>
  <c r="M64"/>
  <c r="P6"/>
  <c r="O6" s="1"/>
  <c r="O7"/>
  <c r="P8"/>
  <c r="O8" s="1"/>
  <c r="O9"/>
  <c r="P10"/>
  <c r="O10" s="1"/>
  <c r="O11"/>
  <c r="P12"/>
  <c r="O12" s="1"/>
  <c r="O13"/>
  <c r="P14"/>
  <c r="O14" s="1"/>
  <c r="O15"/>
  <c r="P16"/>
  <c r="O16" s="1"/>
  <c r="O17"/>
  <c r="B7" i="26"/>
  <c r="B8"/>
  <c r="B9"/>
  <c r="B10"/>
  <c r="B11"/>
  <c r="B12"/>
  <c r="B13"/>
  <c r="B14"/>
  <c r="B15"/>
  <c r="H14" s="1"/>
  <c r="B16"/>
  <c r="H15" s="1"/>
  <c r="B17"/>
  <c r="H16" s="1"/>
  <c r="P45" i="5"/>
  <c r="P47"/>
  <c r="P49"/>
  <c r="N49" i="6" s="1"/>
  <c r="P51" i="5"/>
  <c r="N51" i="6" s="1"/>
  <c r="P52" i="5"/>
  <c r="O53"/>
  <c r="M53" i="6" s="1"/>
  <c r="I61" i="5"/>
  <c r="M61"/>
  <c r="J62"/>
  <c r="N62"/>
  <c r="G63"/>
  <c r="K63"/>
  <c r="L64"/>
  <c r="E33" i="6"/>
  <c r="I33"/>
  <c r="L34"/>
  <c r="K36"/>
  <c r="K37"/>
  <c r="K38"/>
  <c r="K39"/>
  <c r="G40"/>
  <c r="K40"/>
  <c r="N44"/>
  <c r="L46"/>
  <c r="L47"/>
  <c r="L48"/>
  <c r="L49"/>
  <c r="L50"/>
  <c r="L51"/>
  <c r="H52"/>
  <c r="L52"/>
  <c r="H32" i="11"/>
  <c r="I62" i="5"/>
  <c r="N36" i="6"/>
  <c r="I22" i="11"/>
  <c r="B34" i="26"/>
  <c r="H33" s="1"/>
  <c r="L62" i="5"/>
  <c r="K26" i="6"/>
  <c r="K28"/>
  <c r="K30"/>
  <c r="K32"/>
  <c r="L41"/>
  <c r="L42"/>
  <c r="L43"/>
  <c r="L44"/>
  <c r="K45"/>
  <c r="L54"/>
  <c r="G55"/>
  <c r="K55"/>
  <c r="H30" i="11"/>
  <c r="I18"/>
  <c r="K20" i="6"/>
  <c r="K22"/>
  <c r="K24"/>
  <c r="L35"/>
  <c r="L36"/>
  <c r="L37"/>
  <c r="L38"/>
  <c r="L39"/>
  <c r="L40"/>
  <c r="K42"/>
  <c r="K43"/>
  <c r="K44"/>
  <c r="L53"/>
  <c r="K54"/>
  <c r="F55"/>
  <c r="I11" i="11"/>
  <c r="I12"/>
  <c r="B54" i="19"/>
  <c r="C52" i="11"/>
  <c r="C74" i="10"/>
  <c r="C77"/>
  <c r="C75"/>
  <c r="D44" i="11"/>
  <c r="E76" i="10"/>
  <c r="D40" i="11"/>
  <c r="E73" i="10"/>
  <c r="C53" i="19"/>
  <c r="E51" i="11"/>
  <c r="E51" i="10"/>
  <c r="E55"/>
  <c r="D56" i="11" s="1"/>
  <c r="E55"/>
  <c r="D79" i="10"/>
  <c r="C57" i="19"/>
  <c r="F57" s="1"/>
  <c r="J57" s="1"/>
  <c r="D80" i="10"/>
  <c r="D78"/>
  <c r="B24" i="19"/>
  <c r="C22" i="11"/>
  <c r="D50"/>
  <c r="D48"/>
  <c r="D42"/>
  <c r="D32"/>
  <c r="D30"/>
  <c r="D28"/>
  <c r="D26"/>
  <c r="C53"/>
  <c r="C55" i="19"/>
  <c r="E53" i="11"/>
  <c r="E53" i="10"/>
  <c r="B53" i="19"/>
  <c r="C51" i="11"/>
  <c r="D33"/>
  <c r="B57" i="19"/>
  <c r="E57" s="1"/>
  <c r="I57" s="1"/>
  <c r="C55" i="11"/>
  <c r="C80" i="10"/>
  <c r="C78"/>
  <c r="C79"/>
  <c r="C54" i="19"/>
  <c r="E52" i="11"/>
  <c r="D77" i="10"/>
  <c r="D75"/>
  <c r="D74"/>
  <c r="E52"/>
  <c r="E24"/>
  <c r="D25" i="11" s="1"/>
  <c r="H24" i="10"/>
  <c r="J24" s="1"/>
  <c r="H53" i="11"/>
  <c r="G42"/>
  <c r="G32"/>
  <c r="G30"/>
  <c r="G28"/>
  <c r="D47"/>
  <c r="D38"/>
  <c r="D36"/>
  <c r="D34"/>
  <c r="D46"/>
  <c r="C23"/>
  <c r="N25" i="9"/>
  <c r="I54" i="11"/>
  <c r="I44"/>
  <c r="I76" i="10"/>
  <c r="G40" i="11"/>
  <c r="G73" i="10"/>
  <c r="G33" i="11"/>
  <c r="I25"/>
  <c r="I52"/>
  <c r="I77" i="10"/>
  <c r="I75"/>
  <c r="I74"/>
  <c r="G25" i="11"/>
  <c r="H52"/>
  <c r="H74" i="10"/>
  <c r="H77"/>
  <c r="H75"/>
  <c r="G44" i="11"/>
  <c r="G76" i="10"/>
  <c r="I40" i="11"/>
  <c r="I73" i="10"/>
  <c r="I33" i="11"/>
  <c r="I17"/>
  <c r="G77" i="10"/>
  <c r="G75"/>
  <c r="G74"/>
  <c r="G39" i="11"/>
  <c r="G37"/>
  <c r="G35"/>
  <c r="I53"/>
  <c r="I50"/>
  <c r="G50"/>
  <c r="I49"/>
  <c r="H49" s="1"/>
  <c r="G49" s="1"/>
  <c r="I48"/>
  <c r="G48"/>
  <c r="I47"/>
  <c r="H47" s="1"/>
  <c r="G47" s="1"/>
  <c r="G46"/>
  <c r="I45"/>
  <c r="H45" s="1"/>
  <c r="G45" s="1"/>
  <c r="I42"/>
  <c r="I39"/>
  <c r="G38"/>
  <c r="I37"/>
  <c r="G36"/>
  <c r="I35"/>
  <c r="G34"/>
  <c r="I32"/>
  <c r="I30"/>
  <c r="I28"/>
  <c r="I26"/>
  <c r="I13"/>
  <c r="I9"/>
  <c r="G43"/>
  <c r="G41"/>
  <c r="G31"/>
  <c r="G29"/>
  <c r="G27"/>
  <c r="I20"/>
  <c r="I16"/>
  <c r="I14"/>
  <c r="I10"/>
  <c r="H54"/>
  <c r="I51"/>
  <c r="H51" s="1"/>
  <c r="I23"/>
  <c r="J36" l="1"/>
  <c r="J46"/>
  <c r="J38"/>
  <c r="J37"/>
  <c r="J29"/>
  <c r="J47"/>
  <c r="J63" i="10"/>
  <c r="J33" i="11"/>
  <c r="J34"/>
  <c r="J64" i="10"/>
  <c r="J44" i="11"/>
  <c r="J45"/>
  <c r="J76" i="10"/>
  <c r="J39" i="11"/>
  <c r="J40"/>
  <c r="J78" i="10"/>
  <c r="J79"/>
  <c r="J80"/>
  <c r="J65"/>
  <c r="J77"/>
  <c r="J74"/>
  <c r="J75"/>
  <c r="J73"/>
  <c r="J27" i="11"/>
  <c r="J31"/>
  <c r="L6" i="8"/>
  <c r="B30" i="26"/>
  <c r="H29" s="1"/>
  <c r="B59" i="25"/>
  <c r="B55"/>
  <c r="E65" i="10"/>
  <c r="E72"/>
  <c r="M49" i="6"/>
  <c r="N32"/>
  <c r="B37" i="26"/>
  <c r="H36" s="1"/>
  <c r="B38"/>
  <c r="A9" i="11"/>
  <c r="C34" i="15"/>
  <c r="AD33" i="13"/>
  <c r="AC33" s="1"/>
  <c r="AF15"/>
  <c r="B48" i="27"/>
  <c r="B53"/>
  <c r="B49"/>
  <c r="G53" i="11"/>
  <c r="M51" i="6"/>
  <c r="N45"/>
  <c r="B61" i="25"/>
  <c r="B62"/>
  <c r="B57"/>
  <c r="B48"/>
  <c r="B49"/>
  <c r="B29" i="26"/>
  <c r="H28" s="1"/>
  <c r="B60" i="25"/>
  <c r="B53"/>
  <c r="B6" i="26"/>
  <c r="K12" i="8"/>
  <c r="P65" i="5"/>
  <c r="O65"/>
  <c r="L12" i="8"/>
  <c r="L10"/>
  <c r="L8"/>
  <c r="K10"/>
  <c r="L11"/>
  <c r="L9"/>
  <c r="L7"/>
  <c r="K8"/>
  <c r="D54" i="11"/>
  <c r="B64" i="27"/>
  <c r="B32" i="26"/>
  <c r="H31" s="1"/>
  <c r="H26" i="11"/>
  <c r="N47" i="6"/>
  <c r="M47" s="1"/>
  <c r="N22"/>
  <c r="M48"/>
  <c r="B30" i="28"/>
  <c r="H29" s="1"/>
  <c r="G51" i="11"/>
  <c r="D37" i="15"/>
  <c r="C37" s="1"/>
  <c r="B37" s="1"/>
  <c r="F36"/>
  <c r="E33" i="14"/>
  <c r="E86" s="1"/>
  <c r="E36" i="15"/>
  <c r="C78" i="14"/>
  <c r="B34" i="15"/>
  <c r="L16" i="8"/>
  <c r="L33"/>
  <c r="M63" i="7"/>
  <c r="K40" i="8"/>
  <c r="K35"/>
  <c r="K21"/>
  <c r="L34"/>
  <c r="K29"/>
  <c r="L22"/>
  <c r="L17"/>
  <c r="M64" i="7"/>
  <c r="L40" i="8"/>
  <c r="K17"/>
  <c r="K22"/>
  <c r="K36"/>
  <c r="K38"/>
  <c r="L62" i="7"/>
  <c r="B39" i="28"/>
  <c r="H38" s="1"/>
  <c r="B40"/>
  <c r="B60" i="27"/>
  <c r="B25" i="28"/>
  <c r="H24" s="1"/>
  <c r="B66" i="27"/>
  <c r="B18" i="28"/>
  <c r="H17" s="1"/>
  <c r="B58" i="27"/>
  <c r="B65"/>
  <c r="B63"/>
  <c r="B29" i="28"/>
  <c r="H28" s="1"/>
  <c r="B59" i="27"/>
  <c r="B67"/>
  <c r="B61"/>
  <c r="H60" s="1"/>
  <c r="B26" i="28"/>
  <c r="B62" i="27"/>
  <c r="B19" i="28"/>
  <c r="H18" s="1"/>
  <c r="N24" i="6"/>
  <c r="N41"/>
  <c r="N38"/>
  <c r="N26"/>
  <c r="N30"/>
  <c r="M29"/>
  <c r="N16"/>
  <c r="P62" i="5"/>
  <c r="N42" i="6"/>
  <c r="N12"/>
  <c r="N40"/>
  <c r="N20"/>
  <c r="N33"/>
  <c r="M45"/>
  <c r="N27"/>
  <c r="N13"/>
  <c r="M13" s="1"/>
  <c r="N55"/>
  <c r="N50"/>
  <c r="N8"/>
  <c r="N25"/>
  <c r="M14"/>
  <c r="M10"/>
  <c r="M6"/>
  <c r="M31"/>
  <c r="M44"/>
  <c r="O40" i="5"/>
  <c r="P64"/>
  <c r="M21" i="6"/>
  <c r="N28"/>
  <c r="N10"/>
  <c r="M42"/>
  <c r="N43"/>
  <c r="M43" s="1"/>
  <c r="M37"/>
  <c r="N34"/>
  <c r="N48"/>
  <c r="P63" i="5"/>
  <c r="M32" i="6"/>
  <c r="M28"/>
  <c r="M38"/>
  <c r="N39"/>
  <c r="M39" s="1"/>
  <c r="N35"/>
  <c r="M35" s="1"/>
  <c r="N52"/>
  <c r="O64" i="5"/>
  <c r="M33" i="6"/>
  <c r="O63" i="5"/>
  <c r="M25" i="6"/>
  <c r="O62" i="5"/>
  <c r="B65" i="25"/>
  <c r="B63"/>
  <c r="B64"/>
  <c r="B40" i="26"/>
  <c r="M55" i="6"/>
  <c r="N17"/>
  <c r="N18"/>
  <c r="P61" i="5"/>
  <c r="N53" i="6"/>
  <c r="M30"/>
  <c r="M26"/>
  <c r="N15"/>
  <c r="M15" s="1"/>
  <c r="N7"/>
  <c r="M7" s="1"/>
  <c r="M34"/>
  <c r="M27"/>
  <c r="N46"/>
  <c r="N14"/>
  <c r="N6"/>
  <c r="M16"/>
  <c r="M12"/>
  <c r="M8"/>
  <c r="N54"/>
  <c r="M22"/>
  <c r="N9"/>
  <c r="M9" s="1"/>
  <c r="M17"/>
  <c r="O61" i="5"/>
  <c r="M18" i="6"/>
  <c r="N11"/>
  <c r="M11" s="1"/>
  <c r="M54"/>
  <c r="D52" i="11"/>
  <c r="E74" i="10"/>
  <c r="E77"/>
  <c r="E75"/>
  <c r="B23" i="19"/>
  <c r="C21" i="11"/>
  <c r="G21" i="10"/>
  <c r="C25" i="19"/>
  <c r="B25" s="1"/>
  <c r="E23" i="11"/>
  <c r="E23" i="10"/>
  <c r="H23"/>
  <c r="J23" s="1"/>
  <c r="G55" i="11"/>
  <c r="G79" i="10"/>
  <c r="G80"/>
  <c r="G78"/>
  <c r="H80"/>
  <c r="H78"/>
  <c r="H55" i="11"/>
  <c r="H79" i="10"/>
  <c r="D55" i="11"/>
  <c r="E80" i="10"/>
  <c r="E78"/>
  <c r="E79"/>
  <c r="E24" i="11"/>
  <c r="D53"/>
  <c r="D51"/>
  <c r="H25"/>
  <c r="AF8" l="1"/>
  <c r="AE8" s="1"/>
  <c r="AD8" s="1"/>
  <c r="A10"/>
  <c r="AE14" i="13"/>
  <c r="Z13"/>
  <c r="Z14"/>
  <c r="AE15"/>
  <c r="AG33"/>
  <c r="E35" i="15"/>
  <c r="D36"/>
  <c r="C36" s="1"/>
  <c r="B36" s="1"/>
  <c r="E78" i="14"/>
  <c r="E32"/>
  <c r="M40" i="6"/>
  <c r="M41"/>
  <c r="H24" i="11"/>
  <c r="G24" s="1"/>
  <c r="C24" i="19"/>
  <c r="E22" i="10"/>
  <c r="D23" i="11" s="1"/>
  <c r="H22" i="10"/>
  <c r="J22" s="1"/>
  <c r="B22" i="19"/>
  <c r="C20" i="11"/>
  <c r="G20" i="10"/>
  <c r="G22" i="11"/>
  <c r="D24"/>
  <c r="AF9" l="1"/>
  <c r="AE9" s="1"/>
  <c r="AD9" s="1"/>
  <c r="A11"/>
  <c r="AG32" i="13"/>
  <c r="AF32" s="1"/>
  <c r="AE32" s="1"/>
  <c r="AD32" s="1"/>
  <c r="AC32" s="1"/>
  <c r="Z12"/>
  <c r="AE13"/>
  <c r="AF14"/>
  <c r="AD31"/>
  <c r="AC31" s="1"/>
  <c r="E58" i="19"/>
  <c r="I58" s="1"/>
  <c r="F58"/>
  <c r="J58" s="1"/>
  <c r="E21" i="10"/>
  <c r="D22" i="11" s="1"/>
  <c r="D69" i="10"/>
  <c r="D78" i="14"/>
  <c r="D35" i="15"/>
  <c r="C35" s="1"/>
  <c r="B35" s="1"/>
  <c r="E31" i="14"/>
  <c r="E33" i="15" s="1"/>
  <c r="E34"/>
  <c r="B21" i="19"/>
  <c r="C19" i="11"/>
  <c r="G19" i="10"/>
  <c r="C23" i="19"/>
  <c r="H21" i="10"/>
  <c r="J21" s="1"/>
  <c r="G21" i="11"/>
  <c r="E22"/>
  <c r="H23"/>
  <c r="AF10" l="1"/>
  <c r="AE10" s="1"/>
  <c r="AD10" s="1"/>
  <c r="A12"/>
  <c r="AF12" i="13"/>
  <c r="AF13"/>
  <c r="AG30"/>
  <c r="AF30" s="1"/>
  <c r="AE30" s="1"/>
  <c r="AD30" s="1"/>
  <c r="AC30" s="1"/>
  <c r="AG31"/>
  <c r="D62" i="10"/>
  <c r="E21" i="11"/>
  <c r="F35" i="15"/>
  <c r="F78" i="14"/>
  <c r="D34" i="15"/>
  <c r="F34"/>
  <c r="D33"/>
  <c r="C33" s="1"/>
  <c r="B33" s="1"/>
  <c r="E30" i="14"/>
  <c r="G20" i="11"/>
  <c r="C22" i="19"/>
  <c r="E20" i="10"/>
  <c r="D21" i="11" s="1"/>
  <c r="H20" i="10"/>
  <c r="J20" s="1"/>
  <c r="B20" i="19"/>
  <c r="C69" i="10"/>
  <c r="G18"/>
  <c r="H22" i="11"/>
  <c r="AF11" l="1"/>
  <c r="AE11" s="1"/>
  <c r="AD11" s="1"/>
  <c r="A13"/>
  <c r="AG29" i="13"/>
  <c r="Z11"/>
  <c r="AE11"/>
  <c r="AF11"/>
  <c r="Z10"/>
  <c r="AD29"/>
  <c r="AC29" s="1"/>
  <c r="AE12"/>
  <c r="C62" i="10"/>
  <c r="H21" i="11"/>
  <c r="C18"/>
  <c r="F33" i="15"/>
  <c r="F32"/>
  <c r="E32"/>
  <c r="E29" i="14"/>
  <c r="B19" i="19"/>
  <c r="G69" i="10"/>
  <c r="C21" i="19"/>
  <c r="H19" i="10"/>
  <c r="J19" s="1"/>
  <c r="E19"/>
  <c r="D20" i="11" s="1"/>
  <c r="E20"/>
  <c r="G19"/>
  <c r="AF12" l="1"/>
  <c r="AE12" s="1"/>
  <c r="AD12" s="1"/>
  <c r="A14"/>
  <c r="AG28" i="13"/>
  <c r="AF28" s="1"/>
  <c r="AE28" s="1"/>
  <c r="AD28" s="1"/>
  <c r="AC28" s="1"/>
  <c r="Z9"/>
  <c r="AF10"/>
  <c r="G62" i="10"/>
  <c r="H17"/>
  <c r="E18"/>
  <c r="H20" i="11"/>
  <c r="G18"/>
  <c r="D32" i="15"/>
  <c r="C32" s="1"/>
  <c r="B32" s="1"/>
  <c r="F31"/>
  <c r="E28" i="14"/>
  <c r="E31" i="15"/>
  <c r="B18" i="19"/>
  <c r="G16" i="10"/>
  <c r="G17" i="11" s="1"/>
  <c r="C20" i="19"/>
  <c r="H18" i="10"/>
  <c r="J18" s="1"/>
  <c r="E19" i="11"/>
  <c r="C17"/>
  <c r="H69" i="10" l="1"/>
  <c r="J17"/>
  <c r="AF13" i="11"/>
  <c r="AE13" s="1"/>
  <c r="AD13" s="1"/>
  <c r="A15"/>
  <c r="AD26" i="13"/>
  <c r="AC26" s="1"/>
  <c r="AG27"/>
  <c r="AE10"/>
  <c r="AD27"/>
  <c r="AC27" s="1"/>
  <c r="J69" i="10"/>
  <c r="H62"/>
  <c r="F30" i="15"/>
  <c r="D31"/>
  <c r="C31" s="1"/>
  <c r="B31" s="1"/>
  <c r="E27" i="14"/>
  <c r="E29" i="15" s="1"/>
  <c r="E30"/>
  <c r="B17" i="19"/>
  <c r="G15" i="10"/>
  <c r="D19" i="11"/>
  <c r="C19" i="19"/>
  <c r="E17" i="10"/>
  <c r="E69" s="1"/>
  <c r="E18" i="11"/>
  <c r="H19"/>
  <c r="C16"/>
  <c r="AF14" l="1"/>
  <c r="AE14" s="1"/>
  <c r="AD14" s="1"/>
  <c r="A16"/>
  <c r="Z7" i="13"/>
  <c r="AF8"/>
  <c r="AG26"/>
  <c r="AD25"/>
  <c r="AC25" s="1"/>
  <c r="AF9"/>
  <c r="AE8"/>
  <c r="AE9"/>
  <c r="Z8"/>
  <c r="E62" i="10"/>
  <c r="J62"/>
  <c r="H18" i="11"/>
  <c r="D30" i="15"/>
  <c r="C30" s="1"/>
  <c r="B30" s="1"/>
  <c r="E26" i="14"/>
  <c r="E28" i="15" s="1"/>
  <c r="C18" i="19"/>
  <c r="E16" i="10"/>
  <c r="D17" i="11" s="1"/>
  <c r="H16" i="10"/>
  <c r="J16" s="1"/>
  <c r="B16" i="19"/>
  <c r="B15"/>
  <c r="G15" i="11"/>
  <c r="E17"/>
  <c r="D18"/>
  <c r="C15"/>
  <c r="AF15" l="1"/>
  <c r="AE15" s="1"/>
  <c r="AD15" s="1"/>
  <c r="A17"/>
  <c r="AE7" i="13"/>
  <c r="AF7"/>
  <c r="H17" i="11"/>
  <c r="F28" i="15"/>
  <c r="F29"/>
  <c r="D29"/>
  <c r="C29" s="1"/>
  <c r="B29" s="1"/>
  <c r="E25" i="14"/>
  <c r="E27" i="15" s="1"/>
  <c r="G13" i="10"/>
  <c r="G14" i="11" s="1"/>
  <c r="C17" i="19"/>
  <c r="H15" i="10"/>
  <c r="J15" s="1"/>
  <c r="E15"/>
  <c r="C14" i="11"/>
  <c r="E16"/>
  <c r="AF16" l="1"/>
  <c r="AE16" s="1"/>
  <c r="AD16" s="1"/>
  <c r="A18"/>
  <c r="AG24" i="13"/>
  <c r="AF24" s="1"/>
  <c r="AE24" s="1"/>
  <c r="AD24" s="1"/>
  <c r="AC24" s="1"/>
  <c r="AG25"/>
  <c r="D28" i="15"/>
  <c r="C28" s="1"/>
  <c r="B28" s="1"/>
  <c r="F27"/>
  <c r="E24" i="14"/>
  <c r="E26" i="15" s="1"/>
  <c r="B14" i="19"/>
  <c r="G12" i="10"/>
  <c r="H16" i="11"/>
  <c r="G16" s="1"/>
  <c r="C16" i="19"/>
  <c r="E14" i="10"/>
  <c r="D15" i="11" s="1"/>
  <c r="C15" i="19"/>
  <c r="E15" i="11"/>
  <c r="D16"/>
  <c r="C13"/>
  <c r="AF17" l="1"/>
  <c r="AE17" s="1"/>
  <c r="AD17" s="1"/>
  <c r="A19"/>
  <c r="AD23" i="13"/>
  <c r="AC23" s="1"/>
  <c r="D27" i="15"/>
  <c r="C27" s="1"/>
  <c r="B27" s="1"/>
  <c r="F26"/>
  <c r="E23" i="14"/>
  <c r="E25" i="15" s="1"/>
  <c r="D14" i="11"/>
  <c r="H13" i="10"/>
  <c r="J13" s="1"/>
  <c r="E12"/>
  <c r="B13" i="19"/>
  <c r="C11" i="11"/>
  <c r="G11" i="10"/>
  <c r="E14" i="11"/>
  <c r="H15"/>
  <c r="C12"/>
  <c r="AF18" l="1"/>
  <c r="AE18" s="1"/>
  <c r="AD18" s="1"/>
  <c r="A20"/>
  <c r="AD22" i="13"/>
  <c r="AC22" s="1"/>
  <c r="AG23"/>
  <c r="H14" i="11"/>
  <c r="D26" i="15"/>
  <c r="C26" s="1"/>
  <c r="B26" s="1"/>
  <c r="F25"/>
  <c r="E22" i="14"/>
  <c r="C14" i="19"/>
  <c r="H10" i="10"/>
  <c r="J10" s="1"/>
  <c r="H12"/>
  <c r="J12" s="1"/>
  <c r="D13" i="11"/>
  <c r="B12" i="19"/>
  <c r="G10" i="10"/>
  <c r="G12" i="11"/>
  <c r="E13"/>
  <c r="AF19" l="1"/>
  <c r="AE19" s="1"/>
  <c r="AD19" s="1"/>
  <c r="A21"/>
  <c r="AD20" i="13"/>
  <c r="AC20" s="1"/>
  <c r="AD21"/>
  <c r="AC21" s="1"/>
  <c r="AG22"/>
  <c r="C10" i="11"/>
  <c r="G9" i="10"/>
  <c r="H13" i="11"/>
  <c r="G13" s="1"/>
  <c r="D25" i="15"/>
  <c r="C25" s="1"/>
  <c r="B25" s="1"/>
  <c r="F24"/>
  <c r="E24"/>
  <c r="E21" i="14"/>
  <c r="B11" i="19"/>
  <c r="C9" i="11"/>
  <c r="C13" i="19"/>
  <c r="H11" i="10"/>
  <c r="J11" s="1"/>
  <c r="E11"/>
  <c r="D12" i="11" s="1"/>
  <c r="G11"/>
  <c r="E12"/>
  <c r="AF20" l="1"/>
  <c r="AE20" s="1"/>
  <c r="AD20" s="1"/>
  <c r="A22"/>
  <c r="AG20" i="13"/>
  <c r="AG21"/>
  <c r="H12" i="11"/>
  <c r="D24" i="15"/>
  <c r="C24" s="1"/>
  <c r="B24" s="1"/>
  <c r="E20" i="14"/>
  <c r="E23" i="15"/>
  <c r="C12" i="19"/>
  <c r="E10" i="10"/>
  <c r="D11" i="11" s="1"/>
  <c r="E11"/>
  <c r="G10"/>
  <c r="B10" i="19"/>
  <c r="G8" i="10"/>
  <c r="G9" i="11" s="1"/>
  <c r="AF21" l="1"/>
  <c r="AE21" s="1"/>
  <c r="AD21" s="1"/>
  <c r="A23"/>
  <c r="AD18" i="13"/>
  <c r="AC18" s="1"/>
  <c r="AG19"/>
  <c r="AD19"/>
  <c r="AC19" s="1"/>
  <c r="E9" i="10"/>
  <c r="D10" i="11" s="1"/>
  <c r="E9"/>
  <c r="D23" i="15"/>
  <c r="C23" s="1"/>
  <c r="B23" s="1"/>
  <c r="E19" i="14"/>
  <c r="E21" i="15" s="1"/>
  <c r="E22"/>
  <c r="B9" i="19"/>
  <c r="G7" i="10"/>
  <c r="G8" i="11" s="1"/>
  <c r="H11"/>
  <c r="C11" i="19"/>
  <c r="H9" i="10"/>
  <c r="J9" s="1"/>
  <c r="C8" i="11"/>
  <c r="E10"/>
  <c r="AF22" l="1"/>
  <c r="AE22" s="1"/>
  <c r="AD22" s="1"/>
  <c r="A24"/>
  <c r="AG18" i="13"/>
  <c r="E8" i="10"/>
  <c r="D9" i="11" s="1"/>
  <c r="H8" i="10"/>
  <c r="J8" s="1"/>
  <c r="F22" i="15"/>
  <c r="F23"/>
  <c r="D22"/>
  <c r="C22" s="1"/>
  <c r="B22" s="1"/>
  <c r="F21"/>
  <c r="C19"/>
  <c r="E18" i="14"/>
  <c r="E20" i="15" s="1"/>
  <c r="E17" i="14"/>
  <c r="B8" i="19"/>
  <c r="G6" i="10"/>
  <c r="C10" i="19"/>
  <c r="H10" i="11"/>
  <c r="C7"/>
  <c r="C70" i="10" l="1"/>
  <c r="C68"/>
  <c r="AF23" i="11"/>
  <c r="AE23" s="1"/>
  <c r="AD23" s="1"/>
  <c r="A25"/>
  <c r="AD16" i="13"/>
  <c r="AC16" s="1"/>
  <c r="AG17"/>
  <c r="AD17"/>
  <c r="AC17" s="1"/>
  <c r="B7" i="19"/>
  <c r="C61" i="10"/>
  <c r="H7"/>
  <c r="J7" s="1"/>
  <c r="H9" i="11"/>
  <c r="G7"/>
  <c r="D20" i="15"/>
  <c r="C20" s="1"/>
  <c r="B20" s="1"/>
  <c r="D21"/>
  <c r="C21" s="1"/>
  <c r="B21" s="1"/>
  <c r="C18"/>
  <c r="E19"/>
  <c r="B19"/>
  <c r="C9" i="19"/>
  <c r="E7" i="10"/>
  <c r="D8" i="11" s="1"/>
  <c r="G5" i="10"/>
  <c r="E8" i="11"/>
  <c r="C6"/>
  <c r="G68" i="10" l="1"/>
  <c r="G70"/>
  <c r="AF24" i="11"/>
  <c r="AE24" s="1"/>
  <c r="AD24" s="1"/>
  <c r="A26"/>
  <c r="AG16" i="13"/>
  <c r="H6" i="10"/>
  <c r="J6" s="1"/>
  <c r="G6" i="11"/>
  <c r="G61" i="10"/>
  <c r="D19" i="15"/>
  <c r="B18"/>
  <c r="E16" i="14"/>
  <c r="C17" i="15"/>
  <c r="C8" i="19"/>
  <c r="E6" i="10"/>
  <c r="H8" i="11"/>
  <c r="E7"/>
  <c r="D68" i="10" l="1"/>
  <c r="D70"/>
  <c r="H5"/>
  <c r="AF25" i="11"/>
  <c r="AE25" s="1"/>
  <c r="AD25" s="1"/>
  <c r="A27"/>
  <c r="AD15" i="13"/>
  <c r="AC15" s="1"/>
  <c r="D61" i="10"/>
  <c r="H61"/>
  <c r="F20" i="15"/>
  <c r="D18"/>
  <c r="F19"/>
  <c r="E15" i="14"/>
  <c r="E17" i="15" s="1"/>
  <c r="E18"/>
  <c r="B17"/>
  <c r="D7" i="11"/>
  <c r="C7" i="19"/>
  <c r="E5" i="10"/>
  <c r="E6" i="11"/>
  <c r="H7"/>
  <c r="E68" i="10" l="1"/>
  <c r="E70"/>
  <c r="J70"/>
  <c r="J68"/>
  <c r="H68"/>
  <c r="H70"/>
  <c r="AF26" i="11"/>
  <c r="AE26" s="1"/>
  <c r="AD26" s="1"/>
  <c r="A28"/>
  <c r="AD14" i="13"/>
  <c r="AC14" s="1"/>
  <c r="AG15"/>
  <c r="E61" i="10"/>
  <c r="J61"/>
  <c r="E14" i="14"/>
  <c r="C15" i="15"/>
  <c r="H6" i="11"/>
  <c r="D6"/>
  <c r="AF27" l="1"/>
  <c r="AE27" s="1"/>
  <c r="AD27" s="1"/>
  <c r="A29"/>
  <c r="AD13" i="13"/>
  <c r="AC13" s="1"/>
  <c r="AD12"/>
  <c r="AC12" s="1"/>
  <c r="AG14"/>
  <c r="F17" i="15"/>
  <c r="B15"/>
  <c r="F18"/>
  <c r="D17"/>
  <c r="E13" i="14"/>
  <c r="E15" i="15" s="1"/>
  <c r="E16"/>
  <c r="AF28" i="11" l="1"/>
  <c r="AE28" s="1"/>
  <c r="AD28" s="1"/>
  <c r="A30"/>
  <c r="AG12" i="13"/>
  <c r="AG13"/>
  <c r="F16" i="15"/>
  <c r="D16"/>
  <c r="C16" s="1"/>
  <c r="B16" s="1"/>
  <c r="C13"/>
  <c r="E12" i="14"/>
  <c r="E14" i="15" s="1"/>
  <c r="B14"/>
  <c r="AF29" i="11" l="1"/>
  <c r="AE29" s="1"/>
  <c r="AD29" s="1"/>
  <c r="A31"/>
  <c r="AG11" i="13"/>
  <c r="AD11"/>
  <c r="AC11" s="1"/>
  <c r="B13" i="15"/>
  <c r="D15"/>
  <c r="F15"/>
  <c r="C12"/>
  <c r="E11" i="14"/>
  <c r="E13" i="15" s="1"/>
  <c r="AF30" i="11" l="1"/>
  <c r="AE30" s="1"/>
  <c r="AD30" s="1"/>
  <c r="A32"/>
  <c r="AG10" i="13"/>
  <c r="AD9"/>
  <c r="AC9" s="1"/>
  <c r="AD10"/>
  <c r="AC10" s="1"/>
  <c r="B12" i="15"/>
  <c r="D14"/>
  <c r="C14" s="1"/>
  <c r="E10" i="14"/>
  <c r="E12" i="15" s="1"/>
  <c r="AF31" i="11" l="1"/>
  <c r="AE31" s="1"/>
  <c r="AD31" s="1"/>
  <c r="A33"/>
  <c r="AG9" i="13"/>
  <c r="F13" i="15"/>
  <c r="D13"/>
  <c r="F14"/>
  <c r="D12"/>
  <c r="C10"/>
  <c r="E9" i="14"/>
  <c r="B11" i="15"/>
  <c r="AF32" i="11" l="1"/>
  <c r="AE32" s="1"/>
  <c r="AD32" s="1"/>
  <c r="A34"/>
  <c r="AD8" i="13"/>
  <c r="AC8" s="1"/>
  <c r="B10" i="15"/>
  <c r="F12"/>
  <c r="E11"/>
  <c r="E8" i="14"/>
  <c r="AF33" i="11" l="1"/>
  <c r="AE33" s="1"/>
  <c r="AD33" s="1"/>
  <c r="A35"/>
  <c r="AD7" i="13"/>
  <c r="AC7" s="1"/>
  <c r="AG8"/>
  <c r="B77" i="14"/>
  <c r="B87"/>
  <c r="B85"/>
  <c r="C77"/>
  <c r="C9" i="15"/>
  <c r="B9" s="1"/>
  <c r="B8" i="20"/>
  <c r="D10" i="15"/>
  <c r="D11"/>
  <c r="C11" s="1"/>
  <c r="E7" i="14"/>
  <c r="E84" s="1"/>
  <c r="C8" i="15"/>
  <c r="B8" s="1"/>
  <c r="E10"/>
  <c r="E87" i="14" l="1"/>
  <c r="E85"/>
  <c r="AF34" i="11"/>
  <c r="AE34" s="1"/>
  <c r="AD34" s="1"/>
  <c r="A36"/>
  <c r="AG7" i="13"/>
  <c r="E77" i="14"/>
  <c r="F11" i="15"/>
  <c r="E8"/>
  <c r="E9"/>
  <c r="AF35" i="11" l="1"/>
  <c r="AE35" s="1"/>
  <c r="AD35" s="1"/>
  <c r="A37"/>
  <c r="D77" i="14"/>
  <c r="D8" i="15"/>
  <c r="D9"/>
  <c r="F10"/>
  <c r="AF36" i="11" l="1"/>
  <c r="AE36" s="1"/>
  <c r="AD36" s="1"/>
  <c r="A38"/>
  <c r="B6" i="20"/>
  <c r="F77" i="14"/>
  <c r="F8" i="15"/>
  <c r="F9"/>
  <c r="AF37" i="11" l="1"/>
  <c r="AE37" s="1"/>
  <c r="AD37" s="1"/>
  <c r="A39"/>
  <c r="AF38" l="1"/>
  <c r="AE38" s="1"/>
  <c r="AD38" s="1"/>
  <c r="A40"/>
  <c r="AF39" l="1"/>
  <c r="AE39" s="1"/>
  <c r="AD39" s="1"/>
  <c r="A41"/>
  <c r="AF40" l="1"/>
  <c r="AE40" s="1"/>
  <c r="AD40" s="1"/>
  <c r="A42"/>
  <c r="AF41" l="1"/>
  <c r="AE41" s="1"/>
  <c r="AD41" s="1"/>
  <c r="A43"/>
  <c r="AF42" l="1"/>
  <c r="AE42" s="1"/>
  <c r="AD42" s="1"/>
  <c r="A44"/>
  <c r="AF43" l="1"/>
  <c r="AE43" s="1"/>
  <c r="AD43" s="1"/>
  <c r="A45"/>
  <c r="AF44" l="1"/>
  <c r="AE44" s="1"/>
  <c r="AD44" s="1"/>
  <c r="A46"/>
  <c r="AF45" l="1"/>
  <c r="AE45" s="1"/>
  <c r="AD45" s="1"/>
  <c r="A47"/>
  <c r="AF46" l="1"/>
  <c r="AE46" s="1"/>
  <c r="AD46" s="1"/>
  <c r="A48"/>
  <c r="AF47" l="1"/>
  <c r="AE47" s="1"/>
  <c r="AD47" s="1"/>
  <c r="A49"/>
  <c r="J48" l="1"/>
  <c r="A50"/>
  <c r="J49" s="1"/>
  <c r="K79" i="17" l="1"/>
  <c r="J79" l="1"/>
  <c r="I79" l="1"/>
  <c r="H79" l="1"/>
  <c r="G79" l="1"/>
  <c r="K78" l="1"/>
  <c r="J78" l="1"/>
  <c r="I78" l="1"/>
  <c r="H78" l="1"/>
  <c r="G78" l="1"/>
  <c r="K77" l="1"/>
  <c r="J77" l="1"/>
  <c r="I77" l="1"/>
  <c r="H77" l="1"/>
  <c r="G77" l="1"/>
  <c r="K76" l="1"/>
  <c r="J76" l="1"/>
  <c r="I76" l="1"/>
  <c r="H76" l="1"/>
  <c r="G76" l="1"/>
  <c r="K75" l="1"/>
  <c r="J75" l="1"/>
  <c r="I75" l="1"/>
  <c r="H75" l="1"/>
  <c r="G75" l="1"/>
  <c r="K74" l="1"/>
  <c r="J74" l="1"/>
  <c r="I74" l="1"/>
  <c r="H74" l="1"/>
  <c r="G74" l="1"/>
  <c r="K73" l="1"/>
  <c r="J73" l="1"/>
  <c r="I73" l="1"/>
  <c r="H73" l="1"/>
  <c r="G73" l="1"/>
  <c r="K72" l="1"/>
  <c r="J72" l="1"/>
  <c r="I72" l="1"/>
  <c r="H72" l="1"/>
  <c r="G72" l="1"/>
  <c r="K71" l="1"/>
  <c r="J71" l="1"/>
  <c r="I71" l="1"/>
  <c r="H71" l="1"/>
  <c r="G71" l="1"/>
  <c r="K70" l="1"/>
  <c r="J70" l="1"/>
  <c r="I70" l="1"/>
  <c r="H70" l="1"/>
  <c r="G70" l="1"/>
  <c r="K69" l="1"/>
  <c r="J69" l="1"/>
  <c r="I69" l="1"/>
  <c r="H69" l="1"/>
  <c r="G69" l="1"/>
  <c r="K68" l="1"/>
  <c r="J68" l="1"/>
  <c r="I68" l="1"/>
  <c r="H68" l="1"/>
  <c r="G68" l="1"/>
  <c r="K67" l="1"/>
  <c r="J67" l="1"/>
  <c r="I67" l="1"/>
  <c r="H67" l="1"/>
  <c r="G67" l="1"/>
  <c r="K66" l="1"/>
  <c r="J66" l="1"/>
  <c r="I66" l="1"/>
  <c r="H66" l="1"/>
  <c r="G66" l="1"/>
  <c r="K65" l="1"/>
  <c r="J65" l="1"/>
  <c r="I65" l="1"/>
  <c r="H65" l="1"/>
  <c r="G65" l="1"/>
  <c r="K64" l="1"/>
  <c r="J64" l="1"/>
  <c r="I64" l="1"/>
  <c r="H64" l="1"/>
  <c r="G64" l="1"/>
  <c r="K63" l="1"/>
  <c r="J63" l="1"/>
  <c r="I63" l="1"/>
  <c r="H63" l="1"/>
  <c r="G63" l="1"/>
  <c r="K62" l="1"/>
  <c r="J62" l="1"/>
  <c r="I62" l="1"/>
  <c r="H62" l="1"/>
  <c r="G62" l="1"/>
  <c r="K61" l="1"/>
  <c r="J61" l="1"/>
  <c r="I61" l="1"/>
  <c r="H61" l="1"/>
  <c r="G61" l="1"/>
  <c r="K60" l="1"/>
  <c r="J60" l="1"/>
  <c r="I60" l="1"/>
  <c r="H60" l="1"/>
  <c r="G60" l="1"/>
  <c r="K59" l="1"/>
  <c r="J59" l="1"/>
  <c r="I59" l="1"/>
  <c r="H59" l="1"/>
  <c r="G59" l="1"/>
  <c r="K58" l="1"/>
  <c r="K121" i="16" l="1"/>
  <c r="J58" i="17"/>
  <c r="J121" i="16" l="1"/>
  <c r="I58" i="17"/>
  <c r="I121" i="16" l="1"/>
  <c r="H58" i="17"/>
  <c r="H121" i="16" l="1"/>
  <c r="G58" i="17"/>
  <c r="G121" i="16" l="1"/>
  <c r="K57" i="17"/>
  <c r="J57" l="1"/>
  <c r="I57" l="1"/>
  <c r="H57" l="1"/>
  <c r="G57" l="1"/>
  <c r="K56" l="1"/>
  <c r="J56" l="1"/>
  <c r="I56" l="1"/>
  <c r="H56" l="1"/>
  <c r="G56" l="1"/>
  <c r="K55" l="1"/>
  <c r="J55" l="1"/>
  <c r="I55" l="1"/>
  <c r="H55" l="1"/>
  <c r="G55" l="1"/>
  <c r="K54" l="1"/>
  <c r="J54" l="1"/>
  <c r="I54" l="1"/>
  <c r="H54" l="1"/>
  <c r="G54" l="1"/>
  <c r="K53" l="1"/>
  <c r="J53" l="1"/>
  <c r="I53" l="1"/>
  <c r="H53" l="1"/>
  <c r="G53" l="1"/>
  <c r="K52" l="1"/>
  <c r="J52" l="1"/>
  <c r="I52" l="1"/>
  <c r="H52" l="1"/>
  <c r="G52" l="1"/>
  <c r="K51" l="1"/>
  <c r="J51" l="1"/>
  <c r="I51" l="1"/>
  <c r="H51" l="1"/>
  <c r="G51" l="1"/>
  <c r="K50" l="1"/>
  <c r="J50" l="1"/>
  <c r="I50" l="1"/>
  <c r="H50" l="1"/>
  <c r="G50" l="1"/>
  <c r="K49" l="1"/>
  <c r="J49" l="1"/>
  <c r="I49" l="1"/>
  <c r="H49" l="1"/>
  <c r="G49" l="1"/>
  <c r="K48" l="1"/>
  <c r="J48" l="1"/>
  <c r="I48" l="1"/>
  <c r="H48" l="1"/>
  <c r="G48" l="1"/>
  <c r="K47" l="1"/>
  <c r="J47" l="1"/>
  <c r="I47" l="1"/>
  <c r="H47" l="1"/>
  <c r="G47" l="1"/>
  <c r="K46" l="1"/>
  <c r="J46" l="1"/>
  <c r="I46" l="1"/>
  <c r="H46" l="1"/>
  <c r="G46" l="1"/>
  <c r="K45" l="1"/>
  <c r="J45" l="1"/>
  <c r="I45" l="1"/>
  <c r="H45" l="1"/>
  <c r="G45" l="1"/>
  <c r="K44" l="1"/>
  <c r="J44" l="1"/>
  <c r="I44" l="1"/>
  <c r="H44" l="1"/>
  <c r="G44" l="1"/>
  <c r="K43" l="1"/>
  <c r="J43" l="1"/>
  <c r="I43" l="1"/>
  <c r="H43" l="1"/>
  <c r="G43" l="1"/>
  <c r="K42" l="1"/>
  <c r="J42" l="1"/>
  <c r="I42" l="1"/>
  <c r="H42" l="1"/>
  <c r="G42" l="1"/>
  <c r="K41" l="1"/>
  <c r="J41" l="1"/>
  <c r="I41" l="1"/>
  <c r="H41" l="1"/>
  <c r="G41" l="1"/>
  <c r="K40" l="1"/>
  <c r="J40" l="1"/>
  <c r="I40" l="1"/>
  <c r="H40" l="1"/>
  <c r="G40" l="1"/>
  <c r="K39" l="1"/>
  <c r="J39" l="1"/>
  <c r="I39" l="1"/>
  <c r="H39" l="1"/>
  <c r="G39" l="1"/>
  <c r="K38" l="1"/>
  <c r="J38" l="1"/>
  <c r="I38" l="1"/>
  <c r="H38" l="1"/>
  <c r="G38" l="1"/>
  <c r="K37" l="1"/>
  <c r="J37" l="1"/>
  <c r="I37" l="1"/>
  <c r="H37" l="1"/>
  <c r="G37" l="1"/>
  <c r="K36" l="1"/>
  <c r="J36" l="1"/>
  <c r="I36" l="1"/>
  <c r="H36" l="1"/>
  <c r="G36" l="1"/>
  <c r="K35" l="1"/>
  <c r="J35" l="1"/>
  <c r="I35" l="1"/>
  <c r="H35" l="1"/>
  <c r="G35" l="1"/>
  <c r="K34" l="1"/>
  <c r="J34" l="1"/>
  <c r="I34" l="1"/>
  <c r="H34" l="1"/>
  <c r="G34" l="1"/>
  <c r="K33" l="1"/>
  <c r="J33" l="1"/>
  <c r="I33" l="1"/>
  <c r="H33" l="1"/>
  <c r="G33" l="1"/>
  <c r="K32" l="1"/>
  <c r="J32" l="1"/>
  <c r="I32" l="1"/>
  <c r="H32" l="1"/>
  <c r="G32" l="1"/>
  <c r="K31" l="1"/>
  <c r="J31" l="1"/>
  <c r="I31" l="1"/>
  <c r="H31" l="1"/>
  <c r="G31" l="1"/>
  <c r="K30" l="1"/>
  <c r="J30" l="1"/>
  <c r="I30" l="1"/>
  <c r="H30" l="1"/>
  <c r="G30" l="1"/>
  <c r="K29" l="1"/>
  <c r="J29" l="1"/>
  <c r="I29" l="1"/>
  <c r="H29" l="1"/>
  <c r="G29" l="1"/>
  <c r="K28" l="1"/>
  <c r="J28" l="1"/>
  <c r="I28" l="1"/>
  <c r="H28" l="1"/>
  <c r="G28" l="1"/>
  <c r="K27" l="1"/>
  <c r="J27" l="1"/>
  <c r="I27" l="1"/>
  <c r="H27" l="1"/>
  <c r="G27" l="1"/>
  <c r="K26" l="1"/>
  <c r="J26" l="1"/>
  <c r="I26" l="1"/>
  <c r="H26" l="1"/>
  <c r="G26" l="1"/>
  <c r="K25" l="1"/>
  <c r="J25" l="1"/>
  <c r="I25" l="1"/>
  <c r="H25" l="1"/>
  <c r="G25" l="1"/>
  <c r="K24" l="1"/>
  <c r="J24" l="1"/>
  <c r="I24" l="1"/>
  <c r="H24" l="1"/>
  <c r="G24" l="1"/>
  <c r="K23" l="1"/>
  <c r="J23" l="1"/>
  <c r="I23" l="1"/>
  <c r="H23" l="1"/>
  <c r="G23" l="1"/>
  <c r="K22" l="1"/>
  <c r="J22" l="1"/>
  <c r="I22" l="1"/>
  <c r="H22" l="1"/>
  <c r="G22" l="1"/>
  <c r="K21" l="1"/>
  <c r="J21" l="1"/>
  <c r="I21" l="1"/>
  <c r="H21" l="1"/>
  <c r="G21" l="1"/>
  <c r="K20" l="1"/>
  <c r="J20" l="1"/>
  <c r="I20" l="1"/>
  <c r="H20" l="1"/>
  <c r="G20" l="1"/>
  <c r="K19" l="1"/>
  <c r="J19" l="1"/>
  <c r="I19" l="1"/>
  <c r="H19" l="1"/>
  <c r="G19" l="1"/>
  <c r="K18" l="1"/>
  <c r="J18" l="1"/>
  <c r="I18" l="1"/>
  <c r="H18" l="1"/>
  <c r="G18" l="1"/>
  <c r="K17" l="1"/>
  <c r="J17" l="1"/>
  <c r="I17" l="1"/>
  <c r="H17" l="1"/>
  <c r="G17" l="1"/>
  <c r="K16" l="1"/>
  <c r="J16" l="1"/>
  <c r="I16" l="1"/>
  <c r="H16" l="1"/>
  <c r="G16" l="1"/>
  <c r="K15" l="1"/>
  <c r="J15" l="1"/>
  <c r="I15" l="1"/>
  <c r="H15" l="1"/>
  <c r="G15" l="1"/>
  <c r="K14" l="1"/>
  <c r="J14" l="1"/>
  <c r="K120" i="16"/>
  <c r="I14" i="17" l="1"/>
  <c r="J120" i="16"/>
  <c r="H14" i="17" l="1"/>
  <c r="I120" i="16"/>
  <c r="G14" i="17" l="1"/>
  <c r="H120" i="16"/>
  <c r="K13" i="17" l="1"/>
  <c r="G120" i="16"/>
  <c r="J13" i="17" l="1"/>
  <c r="I13" l="1"/>
  <c r="H13" l="1"/>
  <c r="G13" l="1"/>
  <c r="K12" l="1"/>
  <c r="J12" l="1"/>
  <c r="I12" l="1"/>
  <c r="H12" l="1"/>
  <c r="G12" l="1"/>
  <c r="K11" l="1"/>
  <c r="J11" l="1"/>
  <c r="I11" l="1"/>
  <c r="H11" l="1"/>
  <c r="G11" l="1"/>
  <c r="K10" l="1"/>
  <c r="J10" l="1"/>
  <c r="I10" l="1"/>
  <c r="H10" l="1"/>
  <c r="G10" l="1"/>
  <c r="K9" l="1"/>
  <c r="J9" l="1"/>
  <c r="I9" l="1"/>
  <c r="H9" l="1"/>
  <c r="G9" l="1"/>
  <c r="K8" l="1"/>
  <c r="J8" l="1"/>
  <c r="I8" l="1"/>
  <c r="H8" l="1"/>
  <c r="G8" l="1"/>
  <c r="K7" l="1"/>
  <c r="J7" l="1"/>
  <c r="I7" l="1"/>
  <c r="H7" l="1"/>
  <c r="G7" l="1"/>
  <c r="K6" l="1"/>
  <c r="J6" l="1"/>
  <c r="I6" l="1"/>
  <c r="H6" l="1"/>
  <c r="G6" l="1"/>
  <c r="C71" i="9"/>
  <c r="D71" s="1"/>
  <c r="D89"/>
  <c r="C73"/>
  <c r="D73" s="1"/>
  <c r="C75"/>
  <c r="D75" s="1"/>
  <c r="C77"/>
  <c r="D77" s="1"/>
  <c r="N23"/>
  <c r="N24"/>
  <c r="C76"/>
  <c r="C74"/>
  <c r="D74" s="1"/>
  <c r="N6"/>
  <c r="N7"/>
  <c r="N8"/>
  <c r="N9"/>
  <c r="N10"/>
  <c r="N11"/>
  <c r="N12"/>
  <c r="N13"/>
  <c r="N14"/>
  <c r="N15"/>
  <c r="N16"/>
  <c r="N17"/>
  <c r="N18"/>
  <c r="N19"/>
  <c r="N20"/>
  <c r="N21"/>
  <c r="N22"/>
  <c r="O32"/>
  <c r="N32"/>
  <c r="O36"/>
  <c r="N36"/>
  <c r="O26"/>
  <c r="N26"/>
  <c r="O27"/>
  <c r="O30"/>
  <c r="N30"/>
  <c r="O31"/>
  <c r="O34"/>
  <c r="N34"/>
  <c r="O35"/>
  <c r="O25"/>
  <c r="O28"/>
  <c r="N28"/>
  <c r="O29"/>
  <c r="O33"/>
  <c r="E6" l="1"/>
  <c r="D88"/>
  <c r="E88" s="1"/>
  <c r="J73"/>
  <c r="K73" s="1"/>
  <c r="F9" s="1"/>
  <c r="H9" s="1"/>
  <c r="P9" s="1"/>
  <c r="J76"/>
  <c r="K76" s="1"/>
  <c r="F12" s="1"/>
  <c r="H12" s="1"/>
  <c r="P12" s="1"/>
  <c r="J81"/>
  <c r="K81" s="1"/>
  <c r="F17" s="1"/>
  <c r="J88"/>
  <c r="K88" s="1"/>
  <c r="F24" s="1"/>
  <c r="J93"/>
  <c r="K93" s="1"/>
  <c r="F29" s="1"/>
  <c r="J96"/>
  <c r="K96" s="1"/>
  <c r="F32" s="1"/>
  <c r="K98"/>
  <c r="F34" s="1"/>
  <c r="J75"/>
  <c r="K75" s="1"/>
  <c r="F11" s="1"/>
  <c r="J78"/>
  <c r="K78" s="1"/>
  <c r="F14" s="1"/>
  <c r="J83"/>
  <c r="K83" s="1"/>
  <c r="F19" s="1"/>
  <c r="H19" s="1"/>
  <c r="P19" s="1"/>
  <c r="J90"/>
  <c r="K90" s="1"/>
  <c r="F26" s="1"/>
  <c r="H26" s="1"/>
  <c r="P26" s="1"/>
  <c r="J95"/>
  <c r="K95" s="1"/>
  <c r="F31" s="1"/>
  <c r="J72"/>
  <c r="K72" s="1"/>
  <c r="F8" s="1"/>
  <c r="H8" s="1"/>
  <c r="P8" s="1"/>
  <c r="J77"/>
  <c r="K77" s="1"/>
  <c r="F13" s="1"/>
  <c r="J80"/>
  <c r="K80" s="1"/>
  <c r="F16" s="1"/>
  <c r="J89"/>
  <c r="K89" s="1"/>
  <c r="F25" s="1"/>
  <c r="H25" s="1"/>
  <c r="P25" s="1"/>
  <c r="J92"/>
  <c r="K92" s="1"/>
  <c r="F28" s="1"/>
  <c r="J97"/>
  <c r="K97" s="1"/>
  <c r="F33" s="1"/>
  <c r="H33" s="1"/>
  <c r="P33" s="1"/>
  <c r="J71"/>
  <c r="K71" s="1"/>
  <c r="F7" s="1"/>
  <c r="I7" s="1"/>
  <c r="J74"/>
  <c r="K74" s="1"/>
  <c r="F10" s="1"/>
  <c r="J79"/>
  <c r="K79" s="1"/>
  <c r="F15" s="1"/>
  <c r="J82"/>
  <c r="K82" s="1"/>
  <c r="F18" s="1"/>
  <c r="H18" s="1"/>
  <c r="P18" s="1"/>
  <c r="J91"/>
  <c r="K91" s="1"/>
  <c r="F27" s="1"/>
  <c r="J94"/>
  <c r="K94" s="1"/>
  <c r="F30" s="1"/>
  <c r="H30" s="1"/>
  <c r="P30" s="1"/>
  <c r="J84"/>
  <c r="K84" s="1"/>
  <c r="F20" s="1"/>
  <c r="J85"/>
  <c r="K85" s="1"/>
  <c r="F21" s="1"/>
  <c r="J86"/>
  <c r="K86" s="1"/>
  <c r="F22" s="1"/>
  <c r="J87"/>
  <c r="K87" s="1"/>
  <c r="F23" s="1"/>
  <c r="H23" s="1"/>
  <c r="P23" s="1"/>
  <c r="E75"/>
  <c r="E72"/>
  <c r="E8" s="1"/>
  <c r="D80"/>
  <c r="D87"/>
  <c r="E87" s="1"/>
  <c r="E23" s="1"/>
  <c r="D24" i="19" s="1"/>
  <c r="D83" i="9"/>
  <c r="E79"/>
  <c r="E15" s="1"/>
  <c r="G15" s="1"/>
  <c r="O15" s="1"/>
  <c r="D86"/>
  <c r="E86" s="1"/>
  <c r="E22" s="1"/>
  <c r="G22" s="1"/>
  <c r="O22" s="1"/>
  <c r="D85"/>
  <c r="E85" s="1"/>
  <c r="E21" s="1"/>
  <c r="G21" s="1"/>
  <c r="O21" s="1"/>
  <c r="D81"/>
  <c r="E81" s="1"/>
  <c r="E17" s="1"/>
  <c r="G17" s="1"/>
  <c r="O17" s="1"/>
  <c r="E77"/>
  <c r="E73"/>
  <c r="E9" s="1"/>
  <c r="G9" s="1"/>
  <c r="O9" s="1"/>
  <c r="D84"/>
  <c r="E84" s="1"/>
  <c r="E20" s="1"/>
  <c r="G20" s="1"/>
  <c r="O20" s="1"/>
  <c r="H35"/>
  <c r="P35" s="1"/>
  <c r="H13"/>
  <c r="P13" s="1"/>
  <c r="E71"/>
  <c r="E7" s="1"/>
  <c r="D8" i="19" s="1"/>
  <c r="D78" i="9"/>
  <c r="E78" s="1"/>
  <c r="E14" s="1"/>
  <c r="D15" i="19" s="1"/>
  <c r="D76" i="9"/>
  <c r="E76" s="1"/>
  <c r="E12" s="1"/>
  <c r="E74"/>
  <c r="E10" s="1"/>
  <c r="D11" i="19" s="1"/>
  <c r="D82" i="9"/>
  <c r="E82" s="1"/>
  <c r="E18" s="1"/>
  <c r="E83" l="1"/>
  <c r="E19" s="1"/>
  <c r="E16"/>
  <c r="G16" s="1"/>
  <c r="O16" s="1"/>
  <c r="E80"/>
  <c r="E11"/>
  <c r="G11" s="1"/>
  <c r="O11" s="1"/>
  <c r="E13"/>
  <c r="G13" s="1"/>
  <c r="O13" s="1"/>
  <c r="I9"/>
  <c r="J9" s="1"/>
  <c r="E24"/>
  <c r="D25" i="19" s="1"/>
  <c r="D12"/>
  <c r="F12" s="1"/>
  <c r="J12" s="1"/>
  <c r="D16"/>
  <c r="E16" s="1"/>
  <c r="I16" s="1"/>
  <c r="G23" i="9"/>
  <c r="O23" s="1"/>
  <c r="I31"/>
  <c r="Q31" s="1"/>
  <c r="H31"/>
  <c r="P31" s="1"/>
  <c r="I29"/>
  <c r="Q29" s="1"/>
  <c r="H29"/>
  <c r="P29" s="1"/>
  <c r="I32"/>
  <c r="Q32" s="1"/>
  <c r="H32"/>
  <c r="P32" s="1"/>
  <c r="I34"/>
  <c r="Q34" s="1"/>
  <c r="H34"/>
  <c r="P34" s="1"/>
  <c r="I20"/>
  <c r="Q20" s="1"/>
  <c r="H20"/>
  <c r="P20" s="1"/>
  <c r="I17"/>
  <c r="Q17" s="1"/>
  <c r="H17"/>
  <c r="P17" s="1"/>
  <c r="H14"/>
  <c r="P14" s="1"/>
  <c r="I21"/>
  <c r="Q21" s="1"/>
  <c r="H21"/>
  <c r="P21" s="1"/>
  <c r="I28"/>
  <c r="Q28" s="1"/>
  <c r="H28"/>
  <c r="P28" s="1"/>
  <c r="I24"/>
  <c r="Q24" s="1"/>
  <c r="H24"/>
  <c r="P24" s="1"/>
  <c r="I27"/>
  <c r="Q27" s="1"/>
  <c r="H27"/>
  <c r="P27" s="1"/>
  <c r="I22"/>
  <c r="Q22" s="1"/>
  <c r="H22"/>
  <c r="P22" s="1"/>
  <c r="I15"/>
  <c r="Q15" s="1"/>
  <c r="H15"/>
  <c r="P15" s="1"/>
  <c r="Q7"/>
  <c r="H10"/>
  <c r="P10" s="1"/>
  <c r="H11"/>
  <c r="P11" s="1"/>
  <c r="H6"/>
  <c r="P6" s="1"/>
  <c r="I18"/>
  <c r="J18" s="1"/>
  <c r="D18" i="19"/>
  <c r="F18" s="1"/>
  <c r="J18" s="1"/>
  <c r="I19" i="9"/>
  <c r="Q19" s="1"/>
  <c r="I8"/>
  <c r="Q8" s="1"/>
  <c r="D23" i="19"/>
  <c r="E23" s="1"/>
  <c r="I23" s="1"/>
  <c r="D22"/>
  <c r="E22" s="1"/>
  <c r="I22" s="1"/>
  <c r="D21"/>
  <c r="E21" s="1"/>
  <c r="I21" s="1"/>
  <c r="D10"/>
  <c r="F10" s="1"/>
  <c r="J10" s="1"/>
  <c r="F15"/>
  <c r="J15" s="1"/>
  <c r="E15"/>
  <c r="I15" s="1"/>
  <c r="G7" i="9"/>
  <c r="O7" s="1"/>
  <c r="I13"/>
  <c r="J13" s="1"/>
  <c r="I33"/>
  <c r="J33" s="1"/>
  <c r="I30"/>
  <c r="Q30" s="1"/>
  <c r="H7"/>
  <c r="P7" s="1"/>
  <c r="I25"/>
  <c r="Q25" s="1"/>
  <c r="I23"/>
  <c r="J23" s="1"/>
  <c r="I26"/>
  <c r="Q26" s="1"/>
  <c r="I35"/>
  <c r="Q35" s="1"/>
  <c r="I12"/>
  <c r="Q12" s="1"/>
  <c r="G18"/>
  <c r="O18" s="1"/>
  <c r="D19" i="19"/>
  <c r="G8" i="9"/>
  <c r="O8" s="1"/>
  <c r="D9" i="19"/>
  <c r="G12" i="9"/>
  <c r="O12" s="1"/>
  <c r="D13" i="19"/>
  <c r="G6" i="9"/>
  <c r="O6" s="1"/>
  <c r="D7" i="19"/>
  <c r="G10" i="9"/>
  <c r="O10" s="1"/>
  <c r="G14"/>
  <c r="O14" s="1"/>
  <c r="F8" i="19"/>
  <c r="J8" s="1"/>
  <c r="E8"/>
  <c r="I8" s="1"/>
  <c r="F24"/>
  <c r="J24" s="1"/>
  <c r="E24"/>
  <c r="I24" s="1"/>
  <c r="D14" l="1"/>
  <c r="E14" s="1"/>
  <c r="I14" s="1"/>
  <c r="D20"/>
  <c r="G19" i="9"/>
  <c r="O19" s="1"/>
  <c r="D17" i="19"/>
  <c r="E17" s="1"/>
  <c r="I17" s="1"/>
  <c r="Q9" i="9"/>
  <c r="F25" i="19"/>
  <c r="J25" s="1"/>
  <c r="E25"/>
  <c r="I25" s="1"/>
  <c r="G24" i="9"/>
  <c r="O24" s="1"/>
  <c r="F16" i="19"/>
  <c r="J16" s="1"/>
  <c r="E12"/>
  <c r="I12" s="1"/>
  <c r="I10" i="9"/>
  <c r="Q10" s="1"/>
  <c r="I14"/>
  <c r="Q14" s="1"/>
  <c r="I36"/>
  <c r="Q36" s="1"/>
  <c r="H36"/>
  <c r="P36" s="1"/>
  <c r="H16"/>
  <c r="P16" s="1"/>
  <c r="I16"/>
  <c r="Q16" s="1"/>
  <c r="J7"/>
  <c r="I56"/>
  <c r="Q56" s="1"/>
  <c r="I11"/>
  <c r="J11" s="1"/>
  <c r="I6"/>
  <c r="J6" s="1"/>
  <c r="Q18"/>
  <c r="G55"/>
  <c r="O55" s="1"/>
  <c r="J20"/>
  <c r="J19"/>
  <c r="F21" i="19"/>
  <c r="J21" s="1"/>
  <c r="E18"/>
  <c r="I18" s="1"/>
  <c r="E10"/>
  <c r="I10" s="1"/>
  <c r="J29" i="9"/>
  <c r="J24"/>
  <c r="J8"/>
  <c r="F23" i="19"/>
  <c r="J23" s="1"/>
  <c r="J35" i="9"/>
  <c r="F22" i="19"/>
  <c r="J22" s="1"/>
  <c r="J22" i="9"/>
  <c r="J34"/>
  <c r="J15"/>
  <c r="Q13"/>
  <c r="J31"/>
  <c r="Q33"/>
  <c r="J17"/>
  <c r="J30"/>
  <c r="J32"/>
  <c r="J26"/>
  <c r="J25"/>
  <c r="J12"/>
  <c r="J28"/>
  <c r="J27"/>
  <c r="J21"/>
  <c r="Q23"/>
  <c r="I55"/>
  <c r="Q55" s="1"/>
  <c r="F11" i="19"/>
  <c r="J11" s="1"/>
  <c r="E11"/>
  <c r="I11" s="1"/>
  <c r="F7"/>
  <c r="J7" s="1"/>
  <c r="E7"/>
  <c r="I7" s="1"/>
  <c r="F13"/>
  <c r="J13" s="1"/>
  <c r="E13"/>
  <c r="I13" s="1"/>
  <c r="F9"/>
  <c r="J9" s="1"/>
  <c r="E9"/>
  <c r="I9" s="1"/>
  <c r="E19"/>
  <c r="I19" s="1"/>
  <c r="F19"/>
  <c r="J19" s="1"/>
  <c r="G43" i="9"/>
  <c r="O43" s="1"/>
  <c r="G37"/>
  <c r="O37" s="1"/>
  <c r="N37"/>
  <c r="G45"/>
  <c r="O45" s="1"/>
  <c r="N45"/>
  <c r="G44"/>
  <c r="O44" s="1"/>
  <c r="G42"/>
  <c r="O42" s="1"/>
  <c r="G39"/>
  <c r="O39" s="1"/>
  <c r="N39"/>
  <c r="I37"/>
  <c r="Q37" s="1"/>
  <c r="I42"/>
  <c r="I43"/>
  <c r="I44"/>
  <c r="I45"/>
  <c r="Q45" s="1"/>
  <c r="I47"/>
  <c r="Q47" s="1"/>
  <c r="G47"/>
  <c r="O47" s="1"/>
  <c r="N47"/>
  <c r="I49"/>
  <c r="Q49" s="1"/>
  <c r="G49"/>
  <c r="O49" s="1"/>
  <c r="N49"/>
  <c r="I51"/>
  <c r="Q51" s="1"/>
  <c r="G51"/>
  <c r="O51" s="1"/>
  <c r="N51"/>
  <c r="I53"/>
  <c r="Q53" s="1"/>
  <c r="G53"/>
  <c r="O53" s="1"/>
  <c r="I38"/>
  <c r="Q38" s="1"/>
  <c r="G38"/>
  <c r="O38" s="1"/>
  <c r="I39"/>
  <c r="Q39" s="1"/>
  <c r="I40"/>
  <c r="Q40" s="1"/>
  <c r="G40"/>
  <c r="O40" s="1"/>
  <c r="I41"/>
  <c r="Q41" s="1"/>
  <c r="G41"/>
  <c r="O41" s="1"/>
  <c r="I46"/>
  <c r="Q46" s="1"/>
  <c r="G46"/>
  <c r="O46" s="1"/>
  <c r="N46"/>
  <c r="I48"/>
  <c r="Q48" s="1"/>
  <c r="G48"/>
  <c r="O48" s="1"/>
  <c r="N48"/>
  <c r="I50"/>
  <c r="Q50" s="1"/>
  <c r="G50"/>
  <c r="O50" s="1"/>
  <c r="N50"/>
  <c r="I52"/>
  <c r="Q52" s="1"/>
  <c r="G52"/>
  <c r="O52" s="1"/>
  <c r="N52"/>
  <c r="I54"/>
  <c r="Q54" s="1"/>
  <c r="G54"/>
  <c r="O54" s="1"/>
  <c r="B35" i="19"/>
  <c r="D35"/>
  <c r="C35"/>
  <c r="B30"/>
  <c r="D30"/>
  <c r="C30"/>
  <c r="B28"/>
  <c r="D28"/>
  <c r="C28"/>
  <c r="D54"/>
  <c r="E54" s="1"/>
  <c r="I54" s="1"/>
  <c r="B52"/>
  <c r="D52"/>
  <c r="C52"/>
  <c r="B50"/>
  <c r="D50"/>
  <c r="C50"/>
  <c r="B48"/>
  <c r="D48"/>
  <c r="C48"/>
  <c r="B46"/>
  <c r="D46"/>
  <c r="C46"/>
  <c r="B44"/>
  <c r="D44"/>
  <c r="C44"/>
  <c r="B42"/>
  <c r="D42"/>
  <c r="C42"/>
  <c r="B38"/>
  <c r="D38"/>
  <c r="C38"/>
  <c r="B36"/>
  <c r="D36"/>
  <c r="C36"/>
  <c r="B26"/>
  <c r="D26"/>
  <c r="C26"/>
  <c r="D55"/>
  <c r="F55" s="1"/>
  <c r="J55" s="1"/>
  <c r="D53"/>
  <c r="F53" s="1"/>
  <c r="J53" s="1"/>
  <c r="B34"/>
  <c r="D34"/>
  <c r="C34"/>
  <c r="B29"/>
  <c r="D29"/>
  <c r="C29"/>
  <c r="B27"/>
  <c r="D27"/>
  <c r="C27"/>
  <c r="B51"/>
  <c r="D51"/>
  <c r="C51"/>
  <c r="B49"/>
  <c r="D49"/>
  <c r="C49"/>
  <c r="B47"/>
  <c r="D47"/>
  <c r="C47"/>
  <c r="B45"/>
  <c r="D45"/>
  <c r="C45"/>
  <c r="B43"/>
  <c r="D43"/>
  <c r="C43"/>
  <c r="B41"/>
  <c r="D41"/>
  <c r="C41"/>
  <c r="B37"/>
  <c r="D37"/>
  <c r="C37"/>
  <c r="B32"/>
  <c r="D32"/>
  <c r="C32"/>
  <c r="C33"/>
  <c r="D33"/>
  <c r="B33"/>
  <c r="C31"/>
  <c r="D31"/>
  <c r="B31"/>
  <c r="C39"/>
  <c r="D39"/>
  <c r="B39"/>
  <c r="C40"/>
  <c r="D40"/>
  <c r="B40"/>
  <c r="B60" i="20"/>
  <c r="C60"/>
  <c r="B58"/>
  <c r="C58"/>
  <c r="B62"/>
  <c r="C62"/>
  <c r="B64"/>
  <c r="C64"/>
  <c r="B66"/>
  <c r="C66"/>
  <c r="B68"/>
  <c r="C68"/>
  <c r="B59"/>
  <c r="C59"/>
  <c r="B57"/>
  <c r="C57"/>
  <c r="B56"/>
  <c r="C56"/>
  <c r="B55"/>
  <c r="C55"/>
  <c r="B54"/>
  <c r="C54"/>
  <c r="B53"/>
  <c r="C53"/>
  <c r="B52"/>
  <c r="C52"/>
  <c r="B51"/>
  <c r="C51"/>
  <c r="B50"/>
  <c r="C50"/>
  <c r="B49"/>
  <c r="C49"/>
  <c r="B48"/>
  <c r="C48"/>
  <c r="B47"/>
  <c r="C47"/>
  <c r="B46"/>
  <c r="C46"/>
  <c r="B45"/>
  <c r="C45"/>
  <c r="B44"/>
  <c r="C44"/>
  <c r="B43"/>
  <c r="C43"/>
  <c r="B42"/>
  <c r="C42"/>
  <c r="B41"/>
  <c r="C41"/>
  <c r="B40"/>
  <c r="C40"/>
  <c r="B39"/>
  <c r="C39"/>
  <c r="B38"/>
  <c r="C38"/>
  <c r="B37"/>
  <c r="C37"/>
  <c r="B36"/>
  <c r="C36"/>
  <c r="B35"/>
  <c r="C35"/>
  <c r="B34"/>
  <c r="C34"/>
  <c r="B33"/>
  <c r="C33"/>
  <c r="B32"/>
  <c r="C32"/>
  <c r="B31"/>
  <c r="C31"/>
  <c r="B30"/>
  <c r="C30"/>
  <c r="B29"/>
  <c r="C29"/>
  <c r="B28"/>
  <c r="C28"/>
  <c r="B27"/>
  <c r="C27"/>
  <c r="B26"/>
  <c r="C26"/>
  <c r="B25"/>
  <c r="C25"/>
  <c r="B24"/>
  <c r="C24"/>
  <c r="B23"/>
  <c r="C23"/>
  <c r="B22"/>
  <c r="C22"/>
  <c r="B21"/>
  <c r="C21"/>
  <c r="B20"/>
  <c r="C20"/>
  <c r="B19"/>
  <c r="C19"/>
  <c r="B18"/>
  <c r="C18"/>
  <c r="B17"/>
  <c r="C17"/>
  <c r="B16"/>
  <c r="C16"/>
  <c r="B15"/>
  <c r="C15"/>
  <c r="B14"/>
  <c r="C14"/>
  <c r="B13"/>
  <c r="C13"/>
  <c r="B12"/>
  <c r="C12"/>
  <c r="B11"/>
  <c r="C11"/>
  <c r="B10"/>
  <c r="C10"/>
  <c r="B9"/>
  <c r="C9"/>
  <c r="C8"/>
  <c r="B7"/>
  <c r="C7"/>
  <c r="C6"/>
  <c r="B61"/>
  <c r="C61"/>
  <c r="B63"/>
  <c r="C63"/>
  <c r="B65"/>
  <c r="C65"/>
  <c r="B67"/>
  <c r="C67"/>
  <c r="B69"/>
  <c r="C69"/>
  <c r="D63" l="1"/>
  <c r="F17" i="19"/>
  <c r="J17" s="1"/>
  <c r="F14"/>
  <c r="J14" s="1"/>
  <c r="E20"/>
  <c r="I20" s="1"/>
  <c r="F20"/>
  <c r="J20" s="1"/>
  <c r="D15" i="20"/>
  <c r="J10" i="9"/>
  <c r="J14"/>
  <c r="Q11"/>
  <c r="J16"/>
  <c r="J36"/>
  <c r="J56"/>
  <c r="Q6"/>
  <c r="E46" i="19"/>
  <c r="I46" s="1"/>
  <c r="E31"/>
  <c r="I31" s="1"/>
  <c r="F34"/>
  <c r="J34" s="1"/>
  <c r="F30"/>
  <c r="J30" s="1"/>
  <c r="D12" i="20"/>
  <c r="D60"/>
  <c r="D69"/>
  <c r="E33" i="19"/>
  <c r="I33" s="1"/>
  <c r="F35"/>
  <c r="J35" s="1"/>
  <c r="E40"/>
  <c r="I40" s="1"/>
  <c r="F45"/>
  <c r="J45" s="1"/>
  <c r="F27"/>
  <c r="J27" s="1"/>
  <c r="F42"/>
  <c r="J42" s="1"/>
  <c r="F50"/>
  <c r="J50" s="1"/>
  <c r="F47"/>
  <c r="J47" s="1"/>
  <c r="F43"/>
  <c r="J43" s="1"/>
  <c r="F51"/>
  <c r="J51" s="1"/>
  <c r="F32"/>
  <c r="J32" s="1"/>
  <c r="F52"/>
  <c r="J52" s="1"/>
  <c r="D18" i="20"/>
  <c r="E38" i="19"/>
  <c r="I38" s="1"/>
  <c r="F38"/>
  <c r="J38" s="1"/>
  <c r="F44"/>
  <c r="J44" s="1"/>
  <c r="F28"/>
  <c r="J28" s="1"/>
  <c r="F41"/>
  <c r="J41" s="1"/>
  <c r="F49"/>
  <c r="J49" s="1"/>
  <c r="F36"/>
  <c r="J36" s="1"/>
  <c r="E42"/>
  <c r="I42" s="1"/>
  <c r="F46"/>
  <c r="J46" s="1"/>
  <c r="E44"/>
  <c r="I44" s="1"/>
  <c r="D65" i="20"/>
  <c r="D61"/>
  <c r="D7"/>
  <c r="D9"/>
  <c r="D11"/>
  <c r="D66"/>
  <c r="D62"/>
  <c r="D8"/>
  <c r="D10"/>
  <c r="D64"/>
  <c r="D58"/>
  <c r="D6"/>
  <c r="J54" i="9"/>
  <c r="E43" i="19"/>
  <c r="I43" s="1"/>
  <c r="E51"/>
  <c r="I51" s="1"/>
  <c r="J41" i="9"/>
  <c r="E47" i="19"/>
  <c r="I47" s="1"/>
  <c r="J43" i="9"/>
  <c r="E30" i="19"/>
  <c r="I30" s="1"/>
  <c r="E37"/>
  <c r="I37" s="1"/>
  <c r="E29"/>
  <c r="I29" s="1"/>
  <c r="E26"/>
  <c r="I26" s="1"/>
  <c r="E48"/>
  <c r="I48" s="1"/>
  <c r="J37" i="9"/>
  <c r="J55"/>
  <c r="F48" i="19"/>
  <c r="J48" s="1"/>
  <c r="F29"/>
  <c r="J29" s="1"/>
  <c r="F26"/>
  <c r="J26" s="1"/>
  <c r="F54"/>
  <c r="J54" s="1"/>
  <c r="J46" i="9"/>
  <c r="J40"/>
  <c r="J39"/>
  <c r="J38"/>
  <c r="J44"/>
  <c r="J42"/>
  <c r="D67" i="20"/>
  <c r="D30"/>
  <c r="D38"/>
  <c r="D42"/>
  <c r="D44"/>
  <c r="D45"/>
  <c r="D46"/>
  <c r="D48"/>
  <c r="D49"/>
  <c r="D50"/>
  <c r="D52"/>
  <c r="D54"/>
  <c r="D59"/>
  <c r="E39" i="19"/>
  <c r="I39" s="1"/>
  <c r="D20" i="20"/>
  <c r="D24"/>
  <c r="D26"/>
  <c r="D29"/>
  <c r="D56"/>
  <c r="D57"/>
  <c r="E52" i="19"/>
  <c r="I52" s="1"/>
  <c r="F37"/>
  <c r="J37" s="1"/>
  <c r="D16" i="20"/>
  <c r="D19"/>
  <c r="D34"/>
  <c r="D36"/>
  <c r="D37"/>
  <c r="D53"/>
  <c r="D14"/>
  <c r="D22"/>
  <c r="D23"/>
  <c r="D32"/>
  <c r="D33"/>
  <c r="D40"/>
  <c r="D41"/>
  <c r="D68"/>
  <c r="D13"/>
  <c r="D17"/>
  <c r="D21"/>
  <c r="D25"/>
  <c r="D31"/>
  <c r="D35"/>
  <c r="D39"/>
  <c r="D43"/>
  <c r="D47"/>
  <c r="D51"/>
  <c r="D55"/>
  <c r="F40" i="19"/>
  <c r="J40" s="1"/>
  <c r="E28"/>
  <c r="I28" s="1"/>
  <c r="F39"/>
  <c r="J39" s="1"/>
  <c r="F31"/>
  <c r="J31" s="1"/>
  <c r="F33"/>
  <c r="J33" s="1"/>
  <c r="E32"/>
  <c r="I32" s="1"/>
  <c r="E41"/>
  <c r="I41" s="1"/>
  <c r="E45"/>
  <c r="I45" s="1"/>
  <c r="E49"/>
  <c r="I49" s="1"/>
  <c r="E27"/>
  <c r="I27" s="1"/>
  <c r="E34"/>
  <c r="I34" s="1"/>
  <c r="E36"/>
  <c r="I36" s="1"/>
  <c r="E50"/>
  <c r="I50" s="1"/>
  <c r="E35"/>
  <c r="I35" s="1"/>
  <c r="D27" i="20"/>
  <c r="D28"/>
  <c r="J45" i="9"/>
  <c r="E53" i="19"/>
  <c r="I53" s="1"/>
  <c r="Q43" i="9"/>
  <c r="E55" i="19"/>
  <c r="I55" s="1"/>
  <c r="J50" i="9"/>
  <c r="Q42"/>
  <c r="Q44"/>
  <c r="J52"/>
  <c r="J48"/>
  <c r="J53"/>
  <c r="J51"/>
  <c r="J49"/>
  <c r="J47"/>
  <c r="E69" i="20" l="1"/>
  <c r="E72"/>
  <c r="E73"/>
  <c r="E70"/>
  <c r="E71"/>
  <c r="E6"/>
  <c r="E60"/>
  <c r="E47"/>
  <c r="E31"/>
  <c r="E13"/>
  <c r="E33"/>
  <c r="E15"/>
  <c r="E36"/>
  <c r="E12"/>
  <c r="E18"/>
  <c r="E16"/>
  <c r="E56"/>
  <c r="E20"/>
  <c r="E52"/>
  <c r="E46"/>
  <c r="E38"/>
  <c r="E66"/>
  <c r="E63"/>
  <c r="E64"/>
  <c r="E51"/>
  <c r="E40"/>
  <c r="E37"/>
  <c r="E57"/>
  <c r="E54"/>
  <c r="E42"/>
  <c r="E8"/>
  <c r="E58"/>
  <c r="E28"/>
  <c r="E55"/>
  <c r="E39"/>
  <c r="E21"/>
  <c r="E41"/>
  <c r="E23"/>
  <c r="E53"/>
  <c r="E19"/>
  <c r="E26"/>
  <c r="E59"/>
  <c r="E49"/>
  <c r="E44"/>
  <c r="E67"/>
  <c r="E7"/>
  <c r="E10"/>
  <c r="E61"/>
  <c r="E27"/>
  <c r="E35"/>
  <c r="E17"/>
  <c r="E22"/>
  <c r="E24"/>
  <c r="E48"/>
  <c r="E65"/>
  <c r="E62"/>
  <c r="E43"/>
  <c r="E25"/>
  <c r="E68"/>
  <c r="E32"/>
  <c r="E14"/>
  <c r="E34"/>
  <c r="E29"/>
  <c r="E50"/>
  <c r="E45"/>
  <c r="E30"/>
  <c r="E11"/>
  <c r="E9"/>
  <c r="H13" i="13"/>
  <c r="H15" i="12"/>
  <c r="H5"/>
  <c r="H13"/>
  <c r="I53"/>
  <c r="I41"/>
  <c r="I45"/>
  <c r="I50"/>
  <c r="I31"/>
  <c r="I35"/>
  <c r="I52"/>
  <c r="I72" s="1"/>
  <c r="I55"/>
  <c r="I57" i="13" s="1"/>
  <c r="F55"/>
  <c r="I24" i="12"/>
  <c r="I25"/>
  <c r="F41" i="13"/>
  <c r="I33" i="12"/>
  <c r="I19"/>
  <c r="I29"/>
  <c r="I12"/>
  <c r="F52" i="13"/>
  <c r="F35"/>
  <c r="F47"/>
  <c r="I54" i="12"/>
  <c r="F12" i="13"/>
  <c r="I13" i="12"/>
  <c r="I68" s="1"/>
  <c r="I5"/>
  <c r="F39" i="13"/>
  <c r="I48" i="12"/>
  <c r="F43" i="13"/>
  <c r="I8" i="12"/>
  <c r="I7"/>
  <c r="F37" i="13"/>
  <c r="I49" i="12"/>
  <c r="F17" i="13"/>
  <c r="F24"/>
  <c r="F15"/>
  <c r="I50" l="1"/>
  <c r="H68" i="12"/>
  <c r="H70"/>
  <c r="F19" i="13"/>
  <c r="I51" i="12"/>
  <c r="I53" i="13" s="1"/>
  <c r="I16" i="12"/>
  <c r="F23" i="13"/>
  <c r="I40" i="12"/>
  <c r="I55" i="13"/>
  <c r="F33"/>
  <c r="I42" i="12"/>
  <c r="I43" i="13" s="1"/>
  <c r="F38"/>
  <c r="I32" i="12"/>
  <c r="I34" i="13" s="1"/>
  <c r="F31"/>
  <c r="F65" i="12"/>
  <c r="I63"/>
  <c r="F27" i="13"/>
  <c r="F22"/>
  <c r="F10"/>
  <c r="F16"/>
  <c r="F63" i="12"/>
  <c r="I17" i="13"/>
  <c r="F26"/>
  <c r="F62" i="12"/>
  <c r="H15" i="13"/>
  <c r="H61" i="12"/>
  <c r="I14"/>
  <c r="I15" i="13" s="1"/>
  <c r="I36" i="12"/>
  <c r="I37" i="13" s="1"/>
  <c r="I30" i="12"/>
  <c r="I31" i="13" s="1"/>
  <c r="I21" i="12"/>
  <c r="F7" i="13"/>
  <c r="I9" i="12"/>
  <c r="I10" i="13" s="1"/>
  <c r="I37" i="12"/>
  <c r="I46"/>
  <c r="I47" i="13" s="1"/>
  <c r="I22" i="12"/>
  <c r="F29" i="13"/>
  <c r="F21"/>
  <c r="F32"/>
  <c r="F42"/>
  <c r="F64" i="12"/>
  <c r="F28" i="13"/>
  <c r="F11"/>
  <c r="F13"/>
  <c r="F61" i="12"/>
  <c r="F34" i="13"/>
  <c r="F44"/>
  <c r="F40"/>
  <c r="F54"/>
  <c r="F56"/>
  <c r="H17"/>
  <c r="H16"/>
  <c r="I42"/>
  <c r="I54"/>
  <c r="H7"/>
  <c r="I51"/>
  <c r="I9"/>
  <c r="I26"/>
  <c r="F50"/>
  <c r="F8"/>
  <c r="F9"/>
  <c r="I56"/>
  <c r="F36"/>
  <c r="F30"/>
  <c r="F20"/>
  <c r="F18"/>
  <c r="F51"/>
  <c r="F49"/>
  <c r="F25"/>
  <c r="F48"/>
  <c r="F46"/>
  <c r="I43" i="12"/>
  <c r="I39"/>
  <c r="I41" i="13" s="1"/>
  <c r="I23" i="12"/>
  <c r="I26"/>
  <c r="I27" i="13" s="1"/>
  <c r="I18" i="12"/>
  <c r="I38"/>
  <c r="I6"/>
  <c r="I7" i="13" s="1"/>
  <c r="I11" i="12"/>
  <c r="I27"/>
  <c r="I34"/>
  <c r="I35" i="13" s="1"/>
  <c r="I10" i="12"/>
  <c r="I47"/>
  <c r="I28"/>
  <c r="I29" i="13" s="1"/>
  <c r="I17" i="12"/>
  <c r="I20"/>
  <c r="I21" i="13" s="1"/>
  <c r="I44" i="12"/>
  <c r="F45" i="13"/>
  <c r="F53"/>
  <c r="I32" l="1"/>
  <c r="I52"/>
  <c r="I39"/>
  <c r="I65" i="12"/>
  <c r="I70"/>
  <c r="I71"/>
  <c r="I61"/>
  <c r="I69"/>
  <c r="I33" i="13"/>
  <c r="I38"/>
  <c r="I11"/>
  <c r="I44"/>
  <c r="I23"/>
  <c r="I24"/>
  <c r="I64" i="12"/>
  <c r="I16" i="13"/>
  <c r="I62" i="12"/>
  <c r="I30" i="13"/>
  <c r="I25"/>
  <c r="I12"/>
  <c r="I45"/>
  <c r="I18"/>
  <c r="I48"/>
  <c r="I49"/>
  <c r="I28"/>
  <c r="I19"/>
  <c r="I40"/>
  <c r="I22"/>
  <c r="I46"/>
  <c r="I36"/>
  <c r="I20"/>
  <c r="I13"/>
  <c r="I8"/>
</calcChain>
</file>

<file path=xl/comments1.xml><?xml version="1.0" encoding="utf-8"?>
<comments xmlns="http://schemas.openxmlformats.org/spreadsheetml/2006/main">
  <authors>
    <author/>
  </authors>
  <commentList>
    <comment ref="K233" authorId="0">
      <text>
        <r>
          <rPr>
            <sz val="10"/>
            <rFont val="Arial"/>
            <family val="2"/>
          </rPr>
          <t xml:space="preserve">*  revised
</t>
        </r>
      </text>
    </comment>
    <comment ref="R233" authorId="0">
      <text>
        <r>
          <rPr>
            <sz val="10"/>
            <rFont val="Arial"/>
            <family val="2"/>
          </rPr>
          <t xml:space="preserve">*  revised
</t>
        </r>
      </text>
    </comment>
    <comment ref="Y233" authorId="0">
      <text>
        <r>
          <rPr>
            <sz val="10"/>
            <rFont val="Arial"/>
            <family val="2"/>
          </rPr>
          <t xml:space="preserve">*  revised
</t>
        </r>
      </text>
    </comment>
    <comment ref="AF233" authorId="0">
      <text>
        <r>
          <rPr>
            <sz val="10"/>
            <rFont val="Arial"/>
            <family val="2"/>
          </rPr>
          <t xml:space="preserve">*  revised
</t>
        </r>
      </text>
    </comment>
    <comment ref="K261" authorId="0">
      <text>
        <r>
          <rPr>
            <sz val="10"/>
            <rFont val="Arial"/>
            <family val="2"/>
          </rPr>
          <t xml:space="preserve">*  revised
</t>
        </r>
      </text>
    </comment>
    <comment ref="D262" authorId="0">
      <text>
        <r>
          <rPr>
            <sz val="10"/>
            <rFont val="Arial"/>
            <family val="2"/>
          </rPr>
          <t xml:space="preserve">*  revised
</t>
        </r>
      </text>
    </comment>
  </commentList>
</comments>
</file>

<file path=xl/sharedStrings.xml><?xml version="1.0" encoding="utf-8"?>
<sst xmlns="http://schemas.openxmlformats.org/spreadsheetml/2006/main" count="1503" uniqueCount="575">
  <si>
    <t>Aggregate Income and Productivity Trends, Canada vs. United States</t>
  </si>
  <si>
    <t>List of Tables</t>
  </si>
  <si>
    <t>List of Charts</t>
  </si>
  <si>
    <t>Chart 1: Relative Aggregate Income Trends in Canada, 1961-2010 (Canada as % of the United States)</t>
  </si>
  <si>
    <t>Chart 1a: Relative Aggregate Income Trends in Canada, 1989-2010 (Canada as % of the United States)</t>
  </si>
  <si>
    <t>Chart 2: Personal Disposable Income as Share of Personal Income in Canada and the United States, 1961-2010</t>
  </si>
  <si>
    <t>Chart 3: Relative Labour Productivity Levels in the Total Economy in Canada, 1961-2010</t>
  </si>
  <si>
    <t>(Canada as % of the United States)</t>
  </si>
  <si>
    <t>Chart 3a: Relative Labour Productivity Levels in the Business Sector in Canada, 1947-2010</t>
  </si>
  <si>
    <t>Chart 4: Working Age Population in Canada and the United States, 1989-2010</t>
  </si>
  <si>
    <t>Chart 5: Labour Force in Canada and the United States, 1989-2010</t>
  </si>
  <si>
    <t>Chart 6: Employment in Canada and the United States, 1989-2010</t>
  </si>
  <si>
    <t>Chart 7: Unemployment in Canada and the United States, 1989-2010</t>
  </si>
  <si>
    <t>Chart 7a: Canada-United States Unemployment Rate Gaps, 1976-2010</t>
  </si>
  <si>
    <t>Chart 7b: Unemployment Rate in Canada and the United States,  US  Definition, 1989-2010</t>
  </si>
  <si>
    <t>Chart 8: Real GDP in Canada and the United States, 1989-2010</t>
  </si>
  <si>
    <t>Chart 9: Labour Productivity (Real GDP per worker) in Canada and the United States, 1989-2010</t>
  </si>
  <si>
    <t>Chart 10: Ouput per Hour in the Business Sector, Canada and the United States, 1989-2010</t>
  </si>
  <si>
    <t>Chart 11: Labour Force Participation Rate in Canada and the United States, 1976-2010</t>
  </si>
  <si>
    <t>Chart 12: Employment to Working Age Population Ratio in Canada and the United States, 1976-2010</t>
  </si>
  <si>
    <t>Last Updated: August 2011</t>
  </si>
  <si>
    <t>Year</t>
  </si>
  <si>
    <t>Population, annual average of mid-quarter estimates</t>
  </si>
  <si>
    <t>CPI, 2002=100</t>
  </si>
  <si>
    <t>PI per capita, 2002 CAD$</t>
  </si>
  <si>
    <t>PDI per capita, 2002 CAD$</t>
  </si>
  <si>
    <t>A</t>
  </si>
  <si>
    <t>B</t>
  </si>
  <si>
    <t>C</t>
  </si>
  <si>
    <t>D</t>
  </si>
  <si>
    <t>E</t>
  </si>
  <si>
    <t>F=B/G*100</t>
  </si>
  <si>
    <t>G</t>
  </si>
  <si>
    <t xml:space="preserve"> H=C/E*100</t>
  </si>
  <si>
    <t>I=D/E*100</t>
  </si>
  <si>
    <t>J=B/A*1,000,000</t>
  </si>
  <si>
    <t>K=C/A*1,000,000</t>
  </si>
  <si>
    <t>L=D/A*1,000,000</t>
  </si>
  <si>
    <t>M=G/A*1,000,000</t>
  </si>
  <si>
    <t>N=H/A*1,000,000</t>
  </si>
  <si>
    <t>O=I/A*1,000,000</t>
  </si>
  <si>
    <t>61-73</t>
  </si>
  <si>
    <t>73-81</t>
  </si>
  <si>
    <t>81-89</t>
  </si>
  <si>
    <t>89-00</t>
  </si>
  <si>
    <t>89-96</t>
  </si>
  <si>
    <t>96-08</t>
  </si>
  <si>
    <t>89-08</t>
  </si>
  <si>
    <t>96-00</t>
  </si>
  <si>
    <t>00-08</t>
  </si>
  <si>
    <t>Population, annual average of mid-quarter estimates, annual % change</t>
  </si>
  <si>
    <t>Nominal GDP at market prices,  annual % change</t>
  </si>
  <si>
    <t>PI,  million 2002$ annual % change</t>
  </si>
  <si>
    <t>PDI,  million 2002$ annual % change</t>
  </si>
  <si>
    <t>GDP per capita, current $ annual % change</t>
  </si>
  <si>
    <t>PI per capita, current $ annual % change</t>
  </si>
  <si>
    <t>PDI per capita, current $ annual % change</t>
  </si>
  <si>
    <t>CPI, 2002=100 annual % change</t>
  </si>
  <si>
    <t>GDP per capita annual % change</t>
  </si>
  <si>
    <t>PI per capita annual % change</t>
  </si>
  <si>
    <t>PDI per capita annual % change</t>
  </si>
  <si>
    <t>F</t>
  </si>
  <si>
    <t>H</t>
  </si>
  <si>
    <t>I</t>
  </si>
  <si>
    <t>Source: Table 1.</t>
  </si>
  <si>
    <t>Population, annual average of mid-quarter estimates, thousands</t>
  </si>
  <si>
    <t>F = B / G * 100</t>
  </si>
  <si>
    <t>H = C / E * 100</t>
  </si>
  <si>
    <t>I = D/ E * 100</t>
  </si>
  <si>
    <t>J = G / A * 1,000,000</t>
  </si>
  <si>
    <t>K = I / A * 1,000,000</t>
  </si>
  <si>
    <t>L = I / A * 1,000,000</t>
  </si>
  <si>
    <t xml:space="preserve">Source:  </t>
  </si>
  <si>
    <t>CPI</t>
  </si>
  <si>
    <t>1982-1984=100</t>
  </si>
  <si>
    <t>Current as of June 19, 2009</t>
  </si>
  <si>
    <t>PI per capita, $ annual % change</t>
  </si>
  <si>
    <t>PDI per capita, $ annual % change</t>
  </si>
  <si>
    <t>Source: Table 2.</t>
  </si>
  <si>
    <t>Canada</t>
  </si>
  <si>
    <t>United States</t>
  </si>
  <si>
    <t>Canada as % of US</t>
  </si>
  <si>
    <t>GDP per capita, current CAD$</t>
  </si>
  <si>
    <t>PI per capita, current CAD$</t>
  </si>
  <si>
    <t>PDI per capita, current CAD$</t>
  </si>
  <si>
    <t>GDP PPP exchange rate, US$/CAD$</t>
  </si>
  <si>
    <t>Individual Consumption PPP exchange rate, US$/CAD$</t>
  </si>
  <si>
    <t>GDP per capita, current US$</t>
  </si>
  <si>
    <t>PI per capita, current US$</t>
  </si>
  <si>
    <t>PDI per capita, current US$</t>
  </si>
  <si>
    <t>PDI/PI ratio, %</t>
  </si>
  <si>
    <t>GDP per capita</t>
  </si>
  <si>
    <t>PI per capita</t>
  </si>
  <si>
    <t>PDI per capita</t>
  </si>
  <si>
    <t>F=A*D</t>
  </si>
  <si>
    <t>G=B*E</t>
  </si>
  <si>
    <t>H=C*E</t>
  </si>
  <si>
    <t>I=H/G*100</t>
  </si>
  <si>
    <t>J</t>
  </si>
  <si>
    <t>K</t>
  </si>
  <si>
    <t>L</t>
  </si>
  <si>
    <t>M=L/K*100</t>
  </si>
  <si>
    <t>N=F/J*100</t>
  </si>
  <si>
    <t>O=G/K*100</t>
  </si>
  <si>
    <t>P=H/L*100</t>
  </si>
  <si>
    <t>Source: Tables 1 and 2.</t>
  </si>
  <si>
    <t>61-00</t>
  </si>
  <si>
    <t xml:space="preserve">The GDP PPPs for 1961-1979 were calculated by multiplying the 1980 PPP estimate by the index value (1980=1.00) of the US GDP deflator as a percentage of the Canadian GDP deflator in each year.  </t>
  </si>
  <si>
    <t xml:space="preserve">The Individual Consumption PPPs for 1961-1991 were calculated by multiplying the 1992 PPP estimate by the index value (1992=1.00) of the US CPI as a percentage of the Canadian CPI in each year.  </t>
  </si>
  <si>
    <t>GDP deflator for US, 2002=100</t>
  </si>
  <si>
    <t>US GDP deflator/Canada GDP deflator</t>
  </si>
  <si>
    <t>CPI for US, 2002=100</t>
  </si>
  <si>
    <t>US CPI/Canada CPI</t>
  </si>
  <si>
    <t>Number of Jobs, thous.</t>
  </si>
  <si>
    <t>Total hours actually worked, mill.</t>
  </si>
  <si>
    <t>Actual hours per week per job</t>
  </si>
  <si>
    <t>GDP per Job, $</t>
  </si>
  <si>
    <t>GDP per hour, $</t>
  </si>
  <si>
    <t>GDP per unit of Capital Stock, $</t>
  </si>
  <si>
    <t>GDP per hour, Index, 2002=100</t>
  </si>
  <si>
    <t>GDP at basic prices, million 1997 $</t>
  </si>
  <si>
    <t>Geom. End-Year Net Capital Stock, mil 1997$</t>
  </si>
  <si>
    <t>D=(C*1000/ 52)/B</t>
  </si>
  <si>
    <t>F=A/B*1000</t>
  </si>
  <si>
    <t>G=A/C</t>
  </si>
  <si>
    <t>H=A/D</t>
  </si>
  <si>
    <t>(G*1000/ 52)/F</t>
  </si>
  <si>
    <t>E/F*1000</t>
  </si>
  <si>
    <t>E/G</t>
  </si>
  <si>
    <t>E/H</t>
  </si>
  <si>
    <t>na</t>
  </si>
  <si>
    <t>Average annual rates of growth</t>
  </si>
  <si>
    <t>n.a</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</si>
  <si>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</si>
  <si>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</si>
  <si>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</si>
  <si>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</si>
  <si>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</si>
  <si>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</si>
  <si>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</si>
  <si>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</si>
  <si>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</si>
  <si>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</si>
  <si>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</si>
  <si>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</si>
  <si>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</si>
  <si>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</si>
  <si>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</si>
  <si>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</si>
  <si>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</si>
  <si>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</si>
  <si>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</si>
  <si>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</si>
  <si>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</si>
  <si>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</si>
  <si>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</si>
  <si>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</si>
  <si>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</si>
  <si>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</si>
  <si>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</si>
  <si>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</si>
  <si>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</si>
  <si>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</si>
  <si>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</si>
  <si>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</si>
  <si>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</si>
  <si>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</si>
  <si>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</si>
  <si>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</si>
  <si>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</si>
  <si>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</si>
  <si>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</si>
  <si>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</si>
  <si>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</si>
  <si>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</si>
  <si>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</si>
  <si>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</si>
  <si>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</si>
  <si>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</si>
  <si>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</si>
  <si>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</si>
  <si>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</si>
  <si>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</si>
  <si>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</si>
  <si>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</si>
  <si>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</si>
  <si>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</si>
  <si>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</si>
  <si>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</si>
  <si>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</si>
  <si>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</si>
  <si>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</si>
  <si>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</si>
  <si>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</si>
  <si>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</si>
  <si>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</si>
  <si>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</si>
  <si>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</si>
  <si>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</si>
  <si>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</si>
  <si>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</si>
  <si>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</si>
  <si>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</si>
  <si>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</si>
  <si>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</si>
  <si>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</si>
  <si>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</si>
  <si>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</si>
  <si>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</si>
  <si>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</si>
  <si>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</si>
  <si>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</si>
  <si>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</si>
  <si>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</si>
  <si>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</si>
  <si>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</si>
  <si>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</si>
  <si>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</si>
  <si>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</si>
  <si>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</si>
  <si>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</si>
  <si>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</si>
  <si>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Manufacturing</t>
  </si>
  <si>
    <t>Source: Table 4.</t>
  </si>
  <si>
    <t>Number of Jobs, mill.</t>
  </si>
  <si>
    <t xml:space="preserve">Total hours actually worked, bill. </t>
  </si>
  <si>
    <t>GDP at market prices, million 1996 $</t>
  </si>
  <si>
    <t>End-Year Net Capital Stock, mil 1996$</t>
  </si>
  <si>
    <t>GDP per employed person, $</t>
  </si>
  <si>
    <t>A/B*1000</t>
  </si>
  <si>
    <t>A/D</t>
  </si>
  <si>
    <t>n/a</t>
  </si>
  <si>
    <t xml:space="preserve">Sources: </t>
  </si>
  <si>
    <t xml:space="preserve">Table 5A: Productivity in the Total Economy, United States, </t>
  </si>
  <si>
    <t>Source: Table 5.</t>
  </si>
  <si>
    <t>Output</t>
  </si>
  <si>
    <t>Employment</t>
  </si>
  <si>
    <t>Hours Worked</t>
  </si>
  <si>
    <t>Output per Worker</t>
  </si>
  <si>
    <t>Output per Hour</t>
  </si>
  <si>
    <t>D=A/B</t>
  </si>
  <si>
    <t>47-73</t>
  </si>
  <si>
    <t xml:space="preserve">Source: </t>
  </si>
  <si>
    <t>Table 6A: Annual Productivity in the Business Sector in Canada and the United States,</t>
  </si>
  <si>
    <t>Source: Table 6.</t>
  </si>
  <si>
    <t>don't just continue formula</t>
  </si>
  <si>
    <t>Quarter</t>
  </si>
  <si>
    <t>2009Q2</t>
  </si>
  <si>
    <t>2009Q3</t>
  </si>
  <si>
    <t>2009Q4</t>
  </si>
  <si>
    <t>2010Q1</t>
  </si>
  <si>
    <t>2010Q2</t>
  </si>
  <si>
    <t>2010Q3</t>
  </si>
  <si>
    <t>2010Q4</t>
  </si>
  <si>
    <t>2011Q1</t>
  </si>
  <si>
    <t>Note: series do not directly coincide with those published by Statistics Canada and the BLS due to re-indexing and rounding.</t>
  </si>
  <si>
    <t>2011Q2</t>
  </si>
  <si>
    <t>Source: Table 6B.</t>
  </si>
  <si>
    <t xml:space="preserve">Note: growth rates do not directly coincide with those reported by BLS because BLS calculates growth rates from source data rather </t>
  </si>
  <si>
    <t>than index numbers.</t>
  </si>
  <si>
    <t>Table 6D: Quarterly Productivity in the Business Sector in Canada and the United States,</t>
  </si>
  <si>
    <t xml:space="preserve">Table 7: Relative Productivity Levels in the Total Economy, </t>
  </si>
  <si>
    <t>GDP per worker, current CAD$</t>
  </si>
  <si>
    <t>GDP per hour, current CAD$</t>
  </si>
  <si>
    <t>GDP per worker, current US$</t>
  </si>
  <si>
    <t>GDP per hour, current US$</t>
  </si>
  <si>
    <t>GDP per worker</t>
  </si>
  <si>
    <t>GDP per hour</t>
  </si>
  <si>
    <t>D=A*C</t>
  </si>
  <si>
    <t>E=B*C</t>
  </si>
  <si>
    <t>Source: Tables 1, 2, 3, 4 and 5.  PPP exchange rates from Table 3.</t>
  </si>
  <si>
    <t>Table 7a: Relative Productivity Levels in the Business Sector,</t>
  </si>
  <si>
    <t>GDP per Hour, 2005=100</t>
  </si>
  <si>
    <t>GDP per Hour, %</t>
  </si>
  <si>
    <t>C=A/B*100</t>
  </si>
  <si>
    <t>D=C/ C[1999]*84.2</t>
  </si>
  <si>
    <t>Source: Table 6.  1999 benchmark for the business sector of Canada's output per hour at 84.2 per cent that of the United States from Statistics Canada (2008) "Relative Multifactor Productivity Levels in Canada and the United States: A Sectoral Analysis," Catalogue no. 15-206-X, no. 019, July, p.32.</t>
  </si>
  <si>
    <t>Total Population      '000</t>
  </si>
  <si>
    <t>Working Age Population (15+)                    '000</t>
  </si>
  <si>
    <t>Working Age Population      (15-64)                    '000</t>
  </si>
  <si>
    <t>Labour Force  '000</t>
  </si>
  <si>
    <t>Employment  '000</t>
  </si>
  <si>
    <t>Unemployment  '000</t>
  </si>
  <si>
    <t>Working Age Population (15+) to Total Population Ratio, %</t>
  </si>
  <si>
    <t>Employment to Working Age Population (15+) Ratio, %</t>
  </si>
  <si>
    <t>Labour Force Participation Rate, %</t>
  </si>
  <si>
    <t>Unemployment Rate, %</t>
  </si>
  <si>
    <t>Unemployment Rate, United States Definition, %</t>
  </si>
  <si>
    <t>G = B / A</t>
  </si>
  <si>
    <t>H= E / B</t>
  </si>
  <si>
    <t>I = D / B</t>
  </si>
  <si>
    <t>J = F/ D</t>
  </si>
  <si>
    <t>Note: Employment data in this table are not consistent with the number of jobs in Table 4 due to different definitions and sources.</t>
  </si>
  <si>
    <t>For example, the data in Table 4 count multiple jobholders more than once, while employment data in this table count an individual as</t>
  </si>
  <si>
    <t>employed regardless of the number of jobs held.  Data in Table 4 are primarily based on the Labour Force Survey data shown here, but</t>
  </si>
  <si>
    <t>are supplemented to account for individuals not covered by the LFS, most notably those working in the territories.</t>
  </si>
  <si>
    <t xml:space="preserve">Population    </t>
  </si>
  <si>
    <t>Working Age Population (15+)</t>
  </si>
  <si>
    <t xml:space="preserve">Labour Force  </t>
  </si>
  <si>
    <t xml:space="preserve">Employment </t>
  </si>
  <si>
    <t xml:space="preserve">Unemployment </t>
  </si>
  <si>
    <t>Working Age Population (15+) to Total Population Ratio</t>
  </si>
  <si>
    <t>Employment to Working Age Population (15+) Ratio</t>
  </si>
  <si>
    <t>Labour Force Participation Rate</t>
  </si>
  <si>
    <t>Unemployment Rate (% point change)</t>
  </si>
  <si>
    <t>Source: Table 8.</t>
  </si>
  <si>
    <t>Working Age Population            (16-64)                        '000</t>
  </si>
  <si>
    <t>Working Age Population (16+) to Total Population Ratio, %</t>
  </si>
  <si>
    <t>Employment to Working Age Population (16+) Ratio, %</t>
  </si>
  <si>
    <t xml:space="preserve">F </t>
  </si>
  <si>
    <t>J= F/ D</t>
  </si>
  <si>
    <t>All data (except for total population) refer to the civilian population aged 16 and over.</t>
  </si>
  <si>
    <t>Note: Employment data in this table are not consistent with the number of jobs in Table 5 due to different definitions and sources.</t>
  </si>
  <si>
    <t>The data in Table 5 count multiple jobholders more than once, while employment data in this table count an individual as</t>
  </si>
  <si>
    <t>employed regardless of the number of jobs held.  Data in Table 5 are primarily based on the Current Employment Statistics establishment</t>
  </si>
  <si>
    <t>survey, but are supplemented to account for individuals not covered by the CES with data from the household-based Current Population</t>
  </si>
  <si>
    <t>Survey shown here, most notably the self-employed and agricultural, public administration and managerial workers.</t>
  </si>
  <si>
    <t>Working Age Population (16+) to Total Population Ratio</t>
  </si>
  <si>
    <t>Employment to Working Age Population (16+) Ratio</t>
  </si>
  <si>
    <t>Source: Table 9.</t>
  </si>
  <si>
    <t>Note: Working Age Population, Labour Force, Employment and Unemployment growth rates in 2000 and 2003 are affected by new population</t>
  </si>
  <si>
    <t>benchmarks and are not strictly comparable with growth rates for other years.</t>
  </si>
  <si>
    <t xml:space="preserve">Table 10: GDP per Capita Decomposition into Productivity and Labour </t>
  </si>
  <si>
    <t>Employment / Population                       %</t>
  </si>
  <si>
    <t>WAP/ Population                       %</t>
  </si>
  <si>
    <t>Employment / WAP                       %</t>
  </si>
  <si>
    <t>Labour Force / WAP %</t>
  </si>
  <si>
    <t>Unemployment / WAP                       %</t>
  </si>
  <si>
    <t>A=(B*C)/100</t>
  </si>
  <si>
    <t>C=(D*E)/100</t>
  </si>
  <si>
    <t>E=F-G</t>
  </si>
  <si>
    <t>Source: Tables 1 and 8.</t>
  </si>
  <si>
    <t>1. (GDP / Population) = (GDP / Employment) * ( Employment / Population)</t>
  </si>
  <si>
    <t>2. (Employment / Population) = (WAP / Population) * (Employment / WAP)</t>
  </si>
  <si>
    <t>3. (Employment / WAP) = (Labour Force / WAP) - (Unemployment / WAP)</t>
  </si>
  <si>
    <t>All data (except for population) refer to population aged 15 and over.</t>
  </si>
  <si>
    <t>GDP per worker data in this table do not correspond to the GDP per job data in Table 4 due to a different</t>
  </si>
  <si>
    <t>definition and source for employment.  See the notes to Tables 4 and 8.</t>
  </si>
  <si>
    <t xml:space="preserve">Table 10A: GDP per Capita Decomposition into Productivity and Labour </t>
  </si>
  <si>
    <t>WAP/ Population %</t>
  </si>
  <si>
    <t>A=B+C</t>
  </si>
  <si>
    <t>C=D+E</t>
  </si>
  <si>
    <t>Source: Table 10</t>
  </si>
  <si>
    <t xml:space="preserve">Table 11: GDP per Capita Decomposition into Productivity and Labour, </t>
  </si>
  <si>
    <t>Source: Tables 2 and 9.</t>
  </si>
  <si>
    <t>All data (except for population) refer to the civilian population aged 16 and over.</t>
  </si>
  <si>
    <t>GDP per worker data in this table do not correspond to the GDP per job data in Table 5 due to a different</t>
  </si>
  <si>
    <t>definition and source for employment.  See the notes to Tables 5 and 9.</t>
  </si>
  <si>
    <t xml:space="preserve">Growth rates of columns B and D are affected by breaks in the employment and working age </t>
  </si>
  <si>
    <t>population series in 2000 and 2003.  See Table 9.</t>
  </si>
  <si>
    <t>Table 11A: GDP per Capita Decomposition into Productivity and Labour,</t>
  </si>
  <si>
    <t>WAP / Population                       %</t>
  </si>
  <si>
    <t>Labour Force / WAP  %</t>
  </si>
  <si>
    <t>Source: Table 11.</t>
  </si>
  <si>
    <t xml:space="preserve">Note: Growth rates of columns B and D are affected by breaks in the employment and working age </t>
  </si>
  <si>
    <t>2011Q3</t>
  </si>
  <si>
    <t>2011Q4</t>
  </si>
  <si>
    <t>89-11</t>
  </si>
  <si>
    <t>96-11</t>
  </si>
  <si>
    <t>00-11</t>
  </si>
  <si>
    <t>PI per capita 2002$ annual % change</t>
  </si>
  <si>
    <t>PDI per capita 2002$ annual % change</t>
  </si>
  <si>
    <t>2012Q1</t>
  </si>
  <si>
    <t>Source: Column A - Table 2; Columns B-F are from  BLS, Current Population Survey series [B]LNU00000000, [C] LNU00000097, [D] LNU01000000, [E] LNU02000000, [F] LNU03000000</t>
  </si>
  <si>
    <t xml:space="preserve">Working Age Population (16+) </t>
  </si>
  <si>
    <t>Working Age Population (16+)                     '000</t>
  </si>
  <si>
    <t>n.a.</t>
  </si>
  <si>
    <t>Peak to peak periods, average annual rates of growth (%)</t>
  </si>
  <si>
    <t>Other periods, average annual rates of growth (%)</t>
  </si>
  <si>
    <t>Peak-to-peak periods, average annual rates of growth (%)</t>
  </si>
  <si>
    <t>47-00</t>
  </si>
  <si>
    <t>Peak-to-peak periods, average annual growth rates (%)</t>
  </si>
  <si>
    <t>Other periods, average annual growth rates (%)</t>
  </si>
  <si>
    <t>76-00</t>
  </si>
  <si>
    <t>Peak-to-peak, average annual rate of growth (%)</t>
  </si>
  <si>
    <t>Nominal GDP at market prices,  millions of current CAD$</t>
  </si>
  <si>
    <t>Personal Income,  millions of current  CAD$</t>
  </si>
  <si>
    <t>Personal Disposable Income,  millions of current CAD$</t>
  </si>
  <si>
    <t>PI,  million 2002 CAD$</t>
  </si>
  <si>
    <t>PDI,  million 2002 CAD$</t>
  </si>
  <si>
    <t>Nominal GDP at market prices,  billions current US$</t>
  </si>
  <si>
    <t>Personal Income,  billions current US$</t>
  </si>
  <si>
    <t>Personal Disposible Income,  billions current US$</t>
  </si>
  <si>
    <t>End-Year Net Capital Stock, bill. 2005 US$</t>
  </si>
  <si>
    <t>GDP per unit of Capital Stock</t>
  </si>
  <si>
    <t xml:space="preserve">Chart 9: Labour Productivity (Real GDP per worker) in Canada and the United States, 
1989-2011
</t>
  </si>
  <si>
    <t>Geography: Canada</t>
  </si>
  <si>
    <t>Total assets</t>
  </si>
  <si>
    <t>Prices: Chained (2007) dollars</t>
  </si>
  <si>
    <t>Geom. End-Year Net Capital Stock, millions 2007 Chained CAD$</t>
  </si>
  <si>
    <t>2012Q2</t>
  </si>
  <si>
    <t>2012Q3</t>
  </si>
  <si>
    <t>2012Q4</t>
  </si>
  <si>
    <t>2013Q1</t>
  </si>
  <si>
    <t>Real 2007 GDP</t>
  </si>
  <si>
    <t>Source: CANSIM Table 380-0064</t>
  </si>
  <si>
    <t xml:space="preserve">GDP,  billions 2009 US$ </t>
  </si>
  <si>
    <t>GDP QTY Index</t>
  </si>
  <si>
    <t>(2009=100)</t>
  </si>
  <si>
    <t>(1984=100)</t>
  </si>
  <si>
    <t>(2005=100)</t>
  </si>
  <si>
    <t>Seasonal adjust: Seasonally adjusted at annual rates</t>
  </si>
  <si>
    <t>Household income (x 1,000,000)</t>
  </si>
  <si>
    <t xml:space="preserve"> Disposable income (x 1,000,000)</t>
  </si>
  <si>
    <t xml:space="preserve">  </t>
  </si>
  <si>
    <t>Older GDP Series</t>
  </si>
  <si>
    <t>GDP per capita, 2009 US$</t>
  </si>
  <si>
    <t>GDP defl, 2009=100</t>
  </si>
  <si>
    <t>Total number of jobs</t>
  </si>
  <si>
    <t>Labour productivity</t>
  </si>
  <si>
    <t>GDP at market prices, millions 2007 CAD</t>
  </si>
  <si>
    <t>GDP,  million 2007 CAD$</t>
  </si>
  <si>
    <t>GDP deflator, 2007=100</t>
  </si>
  <si>
    <t>GDP per capita, 2007 CAD$</t>
  </si>
  <si>
    <t>GDP per Job, 2007 CAD$</t>
  </si>
  <si>
    <t>GDP per hour, 2007 CAD$</t>
  </si>
  <si>
    <t>GDP at market prices, millions 2007 CAD$</t>
  </si>
  <si>
    <t>Geom. End-Year Net Capital Stock, mil 2007 CAD$</t>
  </si>
  <si>
    <t>GDP / Population                      2007 CAD$</t>
  </si>
  <si>
    <t>GDP / Employment                      2007 CAD$</t>
  </si>
  <si>
    <t>GDP / Population                      2007 $CAD</t>
  </si>
  <si>
    <t>PI,  billion 2009 US$</t>
  </si>
  <si>
    <t>PDI,  billion 2009 US$</t>
  </si>
  <si>
    <t>PI per capita, 2009 US$</t>
  </si>
  <si>
    <t>PDI per capita, 2009 US$</t>
  </si>
  <si>
    <t>CPI, 2009=100</t>
  </si>
  <si>
    <t>GDP,  billion 2009$ annual % change</t>
  </si>
  <si>
    <t>PI,  billion 2009$ annual % change</t>
  </si>
  <si>
    <t>PDI,  billion 2009$ annual % change</t>
  </si>
  <si>
    <t>CPI, 2009=100 annual % change</t>
  </si>
  <si>
    <t>GDP defl., 2009=100 annual % change</t>
  </si>
  <si>
    <t>GDP per hour, Index, 2007=100</t>
  </si>
  <si>
    <t>GDP at market prices, billions 2009 US$</t>
  </si>
  <si>
    <t>End-Year Net Capital Stock, bill. 2009 US$</t>
  </si>
  <si>
    <t>GDP per Job, 2009 US$</t>
  </si>
  <si>
    <t>GDP per hour, 2009 US$</t>
  </si>
  <si>
    <t>GDP,  million 2007$ annual % change</t>
  </si>
  <si>
    <t>GDP defl, 2007=100 annual % change</t>
  </si>
  <si>
    <t>GDP per capita 2007$ annual % change</t>
  </si>
  <si>
    <t>69-73</t>
  </si>
  <si>
    <t>H=D/F*100</t>
  </si>
  <si>
    <t>I=E/G*100</t>
  </si>
  <si>
    <t>GDP / Population                      2009 US$</t>
  </si>
  <si>
    <t>GDP / Employment                      2009 US$</t>
  </si>
  <si>
    <t>GDP / Employment                      2009$</t>
  </si>
  <si>
    <t>GDP / Population                      2009 $</t>
  </si>
  <si>
    <t>Working age</t>
  </si>
  <si>
    <t>LF</t>
  </si>
  <si>
    <t>Empl</t>
  </si>
  <si>
    <t>69-00</t>
  </si>
  <si>
    <t>Note: Real GDP is expressed in 2007 chained dollars, PI and PDI are deflated using the CPI for 2002, and are therfore expressed in 2002 chained dollars.</t>
  </si>
  <si>
    <t>Note: Real GDP is expressed in 2009 chained dollars, PI and PDI are deflated using the CPI.</t>
  </si>
  <si>
    <t>GDP per Job, US 2009$</t>
  </si>
  <si>
    <t>GDP per hour, US 2009$</t>
  </si>
  <si>
    <t>00-13</t>
  </si>
  <si>
    <t>08-13</t>
  </si>
  <si>
    <t>Personal Income,  millions of current CAD$</t>
  </si>
  <si>
    <t>2013Q2</t>
  </si>
  <si>
    <t>2013Q3</t>
  </si>
  <si>
    <t>2013Q4</t>
  </si>
  <si>
    <t>2014Q1</t>
  </si>
  <si>
    <t>Q1</t>
  </si>
  <si>
    <t>Q2</t>
  </si>
  <si>
    <t>Q3</t>
  </si>
  <si>
    <t>Q4</t>
  </si>
  <si>
    <t>Table 1: Aggregate Income Trends in Canada, 1961-2014</t>
  </si>
  <si>
    <t>61-14</t>
  </si>
  <si>
    <t>73-14</t>
  </si>
  <si>
    <t>00-14</t>
  </si>
  <si>
    <t>08-14</t>
  </si>
  <si>
    <t>69-14</t>
  </si>
  <si>
    <t>Table 2: Aggregate Income Trends in the United States, 1969-2014</t>
  </si>
  <si>
    <t>Table 2A: Aggregate Income Trends in the United States- Annual % Change, 1962-2014</t>
  </si>
  <si>
    <t>Table 4: Productivity in the Total Economy, Canada, 1961-2014</t>
  </si>
  <si>
    <t>I = F/G</t>
  </si>
  <si>
    <t>47-14</t>
  </si>
  <si>
    <t>Table 6: Annual Indexes of  Productivity in the Business Sector in Canada and the United States, 2009=100, 1946-2014</t>
  </si>
  <si>
    <t>2014Q2</t>
  </si>
  <si>
    <t>2014Q3</t>
  </si>
  <si>
    <t>2014Q4</t>
  </si>
  <si>
    <t>Table 6B: Quarterly Indexes of Productivity in the Business Sector in Canada and the United States, 2005Q1=100, 1987Q1-2014Q4</t>
  </si>
  <si>
    <t>Quarter-to-Quarter Compound Annualized Growth Rates, 1987Q2-2014Q4</t>
  </si>
  <si>
    <t>Table 6C: Quarterly Productivity in the Business Sector in Canada and the United States, Year-over-Year % Change, 1988Q1-2014Q4</t>
  </si>
  <si>
    <t>76-14</t>
  </si>
  <si>
    <t>Table 8: Main Labour Market Variables, Canada, 1976-2014</t>
  </si>
  <si>
    <t>Table 9: Main Labour Market Variables, United States, 1976-2014</t>
  </si>
  <si>
    <t>Market Components, Canada, 1976-2014</t>
  </si>
  <si>
    <r>
      <t>Market Components, Canada, Annual Rate of Change</t>
    </r>
    <r>
      <rPr>
        <b/>
        <sz val="12"/>
        <rFont val="Times New Roman"/>
        <family val="1"/>
      </rPr>
      <t>, 1977-2014</t>
    </r>
  </si>
  <si>
    <t>Market Components, United States, 1976-2014</t>
  </si>
  <si>
    <t>Market Components, United States, Annual Rate of Change, 1977-2014</t>
  </si>
  <si>
    <t>PPP Values</t>
  </si>
  <si>
    <t>Official PPP Change</t>
  </si>
  <si>
    <t>GDP Deflator US</t>
  </si>
  <si>
    <t>Change GDP Deflator</t>
  </si>
  <si>
    <t>Canada GDP Deflator</t>
  </si>
  <si>
    <t>Canada GDP Deflator Adjusted</t>
  </si>
  <si>
    <t>Change Canada GDP Deflator</t>
  </si>
  <si>
    <t>Estimate of 2012, 2013 and 2014 GDP PPP Exchange Rates</t>
  </si>
  <si>
    <t>Table 3: Relative Aggregate Income Levels in Canada and the United States, 1969-2014</t>
  </si>
  <si>
    <t>Total Nonfarm Employment (16+), millions</t>
  </si>
  <si>
    <t>Index (nonfarm business average weekly work hours) - PRS85006023</t>
  </si>
  <si>
    <t>A/E</t>
  </si>
  <si>
    <t>Average Nonfarm Weekly Business Hours</t>
  </si>
  <si>
    <t xml:space="preserve">Total hours actually worked, billions </t>
  </si>
  <si>
    <t>D=(B*C)*52</t>
  </si>
  <si>
    <t>[C]: Bureau of Labour Statistics Bureau of Labour Statistics table 21, part of Women in the Labor Force: A Databook (2010 Edition). Linked to series PRS85006023 for 1969-1975, 2010-2014. Current as of May 19th, 2015</t>
  </si>
  <si>
    <t>Table 1A: Aggregate Income Trends in Canada- Annual % Change, 1962-2014</t>
  </si>
  <si>
    <t>Table 4A: Productivity in the Total Economy, Canada- Annual % Change, 1962-2014</t>
  </si>
  <si>
    <t>Table 5: Productivity in the Total Economy, United States, 1961-2014</t>
  </si>
  <si>
    <t>Annual % Change, 1962-2014</t>
  </si>
  <si>
    <t xml:space="preserve"> Annual % Change, 1947-2014</t>
  </si>
  <si>
    <t>87-14</t>
  </si>
  <si>
    <t>Canada and the United States, 1961-2014</t>
  </si>
  <si>
    <t>Canada and the United States, 1947-2014</t>
  </si>
  <si>
    <t>Table 8A: Main Labour Market Variables, Annual Rate of Change, Canada, 1977-2014</t>
  </si>
  <si>
    <t>Table 9A: Main Labour Market Variables, Annual Rate of Change, United States, 1977-2014</t>
  </si>
  <si>
    <t xml:space="preserve">Source: Statistics Canada: [A], CANSIM Table 051-0005; [B]: CANSIM Table 380-0064 for 1981-2014 linked to CANSIM Table 380-0017 for 1961-1981; [C] and [d] CANSIM Table 380-0073 for 1981-2014 linked to CANSIM Table 380-0017 for 1961-1981;   [E] CANSIM 326-0021; [G] CANSIM Table 380-0064 </t>
  </si>
  <si>
    <t>Current as of November 4, 2015.</t>
  </si>
  <si>
    <t>[A]: BEA, Table 2.1 in the NIPA tables, as of November 4, 2015.</t>
  </si>
  <si>
    <t>[B]:Bureau of Economic Analysis NIPA Tables 1.1.5 as of November 4, 2015.</t>
  </si>
  <si>
    <t>[C]-[D]: PI and PDI in current dollars, BEA, Table 2.1 in NIPA Tables, as of November 4, 2015.</t>
  </si>
  <si>
    <t>[E]:  Bureau of Labour Statistics series CUUR0000SA0, calculated annual data by using monthly data average and reindexed to 2009=100, as of November 4, 2015.</t>
  </si>
  <si>
    <t>[G]:  BEA, Table 1.1.6., as of November 4, 2015.</t>
  </si>
  <si>
    <t>The GDP PPPs for 1980-2014 are from Statistics Canada CANSIM 380-0037.</t>
  </si>
  <si>
    <t>Index of Column J</t>
  </si>
  <si>
    <t>The Individual Consumption PPPs for 1990-2014  are from Statistics Canada CANSIM 380-0058.</t>
  </si>
  <si>
    <t>Individual Consumption</t>
  </si>
  <si>
    <t>GDP PPP</t>
  </si>
  <si>
    <t>CANSIM 3830012</t>
  </si>
  <si>
    <t>CANSIM 3830003</t>
  </si>
  <si>
    <t>CANSIM Table 383-0030</t>
  </si>
  <si>
    <t>Total Number of Hours</t>
  </si>
  <si>
    <t>Total Number of Jobs</t>
  </si>
  <si>
    <t>Note: CANSIM 3830012 is for 1981-2014. For 1961 to 1980, use CANSIM 3830003 to connect via growth rates. Further, CANSIM 3830030 is used for the number of jobs that actually exists in 2007.</t>
  </si>
  <si>
    <t>Index</t>
  </si>
  <si>
    <t>Number</t>
  </si>
  <si>
    <t>CANSIM 031-0003 for column E.</t>
  </si>
  <si>
    <t>Sources: Column A - Statistics Canada, GDP Data, see Table 1; Columns B and C - see below in rows 86-220.</t>
  </si>
  <si>
    <t>[B]- Bureau of Labour Statistics series CES0000000001. Current as of November 4, 2015</t>
  </si>
  <si>
    <t>[A]: Bureau of Economic Analysis, see Table 2</t>
  </si>
  <si>
    <t>Fixed assets</t>
  </si>
  <si>
    <t>Source: NIPA Table 1.1 (2009 value only)</t>
  </si>
  <si>
    <t>Index of fixed assets</t>
  </si>
  <si>
    <t>Data for US from BLS series PRS84006043, PRS84006013, PRS84006033, PRS84006163 and  PRS84006093.  Current as of November 4, 2015.</t>
  </si>
  <si>
    <t>Column A, B, C, and E for 1981 to 2014 use CANSIM 383-0008. It must be rebased to 2009. For 1947 to 1981, see below which used CANSIM 383-0005.</t>
  </si>
  <si>
    <t>Real value added</t>
  </si>
  <si>
    <t>Hours worked for all jobs</t>
  </si>
  <si>
    <t>Index (1992=100)</t>
  </si>
  <si>
    <t>All series re-indexed to 2009Q1=100.  Average annual growth rates refer to the four-quarter averages for the respective years.</t>
  </si>
  <si>
    <t>Source: data for Canada from CANSIM 3830008. November 5, 2015</t>
  </si>
  <si>
    <t>Data for US from BLS series PRS84006043, PRS84006013, PRS84006033, PRS84006163 and  PRS84006093.  Current as of November 5, 2015.</t>
  </si>
  <si>
    <t>Current as of November 4, 2015</t>
  </si>
  <si>
    <t>[E]:  Bureau of Economic Analysis - Table 1.1: Current-Cost Net Stock of Fixed Assets and Consumer Durable Goods for 2009 base year,Table 1.2. Chain-Type Quantity Indexes for Net Stock of Fixed Assets and Consumer Durable Goods for 1969-2008, 2010-2013. Current as of November 4, 2015</t>
  </si>
  <si>
    <t>??</t>
  </si>
  <si>
    <t>Source: Column A - Table 1; Columns B through F - Statistics Canada, Labour Force Survey, from CANSIM 282-0087. Column K  is CANSIM 282-0085</t>
  </si>
  <si>
    <t xml:space="preserve"> (Column C subtracts LNU00000097 from LNU00000000). Current as of November 5, 2015.</t>
  </si>
  <si>
    <t>Chart 1: Relative Aggregate Income Levels in Canada, 1961-2014 (Canada as % of the United States)</t>
  </si>
  <si>
    <t xml:space="preserve">Chart 1a: Relative Aggregate Income Levels in Canada, 2001-2014
(Canada as % of the United States)
</t>
  </si>
  <si>
    <t>Chart 2: Personal Disposable Income as Share of Personal Income in Canada and the United States, 1961-2014</t>
  </si>
  <si>
    <t>Chart 3: Relative Labour Productivity Levels in the Total Economy in Canada, 1961-2014 (Canada as % of the United States)</t>
  </si>
  <si>
    <t>Chart 3a: Relative Labour Productivity Levels (GDP per hour) in the Business Sector in Canada, 1961-2014 (Canada as % of the United States)</t>
  </si>
  <si>
    <t xml:space="preserve">Chart 4a: Annual % Change in Working Age Population in Canada and the United States, 1989-2014
</t>
  </si>
  <si>
    <t xml:space="preserve">Chart 5: Labour Force in Canada and the United States, 1989-2014, 1989=100
</t>
  </si>
  <si>
    <t>Chart 6: Employment in Canada and the United States, 1989-2014, 1989 =100</t>
  </si>
  <si>
    <t xml:space="preserve">Chart 6: Annual % Change in Employment in Canada and the United States, 1989-2014
</t>
  </si>
  <si>
    <t xml:space="preserve">Chart 7: Official Unemployment Rate in Canada and the United States, 1989-2014
</t>
  </si>
  <si>
    <t xml:space="preserve">Chart 8: Real GDP in Canada and the United States, 1989-2014, 1989=100
</t>
  </si>
  <si>
    <t xml:space="preserve">Chart 8: Annual % Change in Real GDP in Canada and the United States, 1989-2014
</t>
  </si>
  <si>
    <t xml:space="preserve">Chart 9: Annual % Change in Labour Productivity (Real GDP per worker) in Canada and the United States, 1989-2014
</t>
  </si>
  <si>
    <t>Chart 10: Output per Hour in the Business Sector, Canada and the United States, 1989-2014, 1989 =100</t>
  </si>
  <si>
    <t xml:space="preserve">Chart 10: Annual % Change in Output per Hour in the Business Sector, Canada and the United States, 1989-2014
</t>
  </si>
  <si>
    <t>Chart 11: Labour Force Participation Rate, Canada and the United States, 1976-2014</t>
  </si>
  <si>
    <t xml:space="preserve">Chart 12: Employment to Working Age Population Ratio, Canada and the United States, 1976-2014
</t>
  </si>
  <si>
    <t>Chart 4: Working Age Population in Canada and the United States, 1989-2014, 1989 = 100</t>
  </si>
  <si>
    <t xml:space="preserve">Chart 5a: Annual % Change in Labour Force in Canada and the United States, 1989-2014
</t>
  </si>
</sst>
</file>

<file path=xl/styles.xml><?xml version="1.0" encoding="utf-8"?>
<styleSheet xmlns="http://schemas.openxmlformats.org/spreadsheetml/2006/main">
  <numFmts count="22">
    <numFmt numFmtId="43" formatCode="_-* #,##0.00_-;\-* #,##0.00_-;_-* &quot;-&quot;??_-;_-@_-"/>
    <numFmt numFmtId="164" formatCode="_(* #,##0.00_);_(* \(#,##0.00\);_(* &quot;-&quot;??_);_(@_)"/>
    <numFmt numFmtId="165" formatCode="0.0"/>
    <numFmt numFmtId="166" formatCode="#,##0.0"/>
    <numFmt numFmtId="167" formatCode="#,##0_ ;\-#,##0\ "/>
    <numFmt numFmtId="168" formatCode="_(* #,##0_);_(* \(#,##0\);_(* &quot;-&quot;??_);_(@_)"/>
    <numFmt numFmtId="169" formatCode="_-* #,##0_-;\-* #,##0_-;_-* &quot;-&quot;??_-;_-@_-"/>
    <numFmt numFmtId="170" formatCode="_(* #,##0.0_);_(* \(#,##0.0\);_(* &quot;-&quot;??_);_(@_)"/>
    <numFmt numFmtId="171" formatCode="#,##0.0;\-#,##0.0"/>
    <numFmt numFmtId="172" formatCode="#,##0.0_);\(#,##0.0\)"/>
    <numFmt numFmtId="173" formatCode="0.000000"/>
    <numFmt numFmtId="174" formatCode="0.000"/>
    <numFmt numFmtId="175" formatCode="#,##0.00_ ;\-#,##0.00\ "/>
    <numFmt numFmtId="176" formatCode="0.000_)"/>
    <numFmt numFmtId="177" formatCode="#0.000"/>
    <numFmt numFmtId="178" formatCode="_-* #,##0.0_-;\-* #,##0.0_-;_-* &quot;-&quot;??_-;_-@_-"/>
    <numFmt numFmtId="179" formatCode="0.0000"/>
    <numFmt numFmtId="180" formatCode="#0.0"/>
    <numFmt numFmtId="181" formatCode="0.000000000"/>
    <numFmt numFmtId="182" formatCode="0.0%"/>
    <numFmt numFmtId="183" formatCode="#,##0.0_ ;\-#,##0.0\ "/>
    <numFmt numFmtId="185" formatCode="_(* #,##0.000_);_(* \(#,##0.000\);_(* &quot;-&quot;??_);_(@_)"/>
  </numFmts>
  <fonts count="29">
    <font>
      <sz val="11"/>
      <color theme="1"/>
      <name val="Calibri"/>
      <family val="2"/>
      <scheme val="minor"/>
    </font>
    <font>
      <sz val="11"/>
      <color theme="1"/>
      <name val="Calibri"/>
      <family val="2"/>
      <scheme val="minor"/>
    </font>
    <font>
      <sz val="10"/>
      <name val="Arial"/>
      <family val="2"/>
    </font>
    <font>
      <sz val="14"/>
      <name val="Times New Roman"/>
      <family val="1"/>
    </font>
    <font>
      <sz val="12"/>
      <name val="Times New Roman"/>
      <family val="1"/>
    </font>
    <font>
      <sz val="10"/>
      <name val="Times New Roman"/>
      <family val="1"/>
    </font>
    <font>
      <b/>
      <sz val="12"/>
      <name val="Times New Roman"/>
      <family val="1"/>
    </font>
    <font>
      <sz val="10"/>
      <color theme="1"/>
      <name val="Times New Roman"/>
      <family val="1"/>
    </font>
    <font>
      <sz val="10"/>
      <name val="Arial"/>
      <family val="2"/>
    </font>
    <font>
      <sz val="12"/>
      <name val="Arial"/>
      <family val="2"/>
    </font>
    <font>
      <b/>
      <sz val="9.1999999999999993"/>
      <name val="Tahoma"/>
      <family val="2"/>
    </font>
    <font>
      <sz val="9.1999999999999993"/>
      <name val="Tahoma"/>
      <family val="2"/>
    </font>
    <font>
      <sz val="10"/>
      <name val="Arial Unicode MS"/>
      <family val="2"/>
    </font>
    <font>
      <b/>
      <sz val="10"/>
      <name val="Times New Roman"/>
      <family val="1"/>
    </font>
    <font>
      <sz val="9"/>
      <name val="Times New Roman"/>
      <family val="1"/>
    </font>
    <font>
      <b/>
      <sz val="8"/>
      <color indexed="8"/>
      <name val="Verdana"/>
      <family val="2"/>
    </font>
    <font>
      <sz val="8"/>
      <color indexed="8"/>
      <name val="Verdana"/>
      <family val="2"/>
    </font>
    <font>
      <sz val="10"/>
      <name val="Courier"/>
      <family val="3"/>
    </font>
    <font>
      <sz val="10"/>
      <color indexed="8"/>
      <name val="Verdana"/>
      <family val="2"/>
    </font>
    <font>
      <sz val="11"/>
      <name val="Calibri"/>
      <family val="2"/>
      <scheme val="minor"/>
    </font>
    <font>
      <sz val="11"/>
      <color indexed="8"/>
      <name val="Calibri"/>
      <family val="2"/>
      <scheme val="minor"/>
    </font>
    <font>
      <sz val="10"/>
      <color theme="1"/>
      <name val="Arial Unicode MS"/>
      <family val="2"/>
    </font>
    <font>
      <sz val="10"/>
      <name val="Calibri"/>
      <family val="2"/>
      <scheme val="minor"/>
    </font>
    <font>
      <i/>
      <sz val="10"/>
      <name val="Times New Roman"/>
      <family val="1"/>
    </font>
    <font>
      <b/>
      <sz val="11"/>
      <name val="Times New Roman"/>
      <family val="1"/>
    </font>
    <font>
      <b/>
      <sz val="14"/>
      <name val="Times New Roman"/>
      <family val="1"/>
    </font>
    <font>
      <b/>
      <sz val="10"/>
      <color indexed="8"/>
      <name val="Arial"/>
      <family val="2"/>
    </font>
    <font>
      <sz val="10"/>
      <color indexed="8"/>
      <name val="Arial"/>
      <family val="2"/>
    </font>
    <font>
      <sz val="10"/>
      <color indexed="8"/>
      <name val="Arial"/>
      <family val="2"/>
    </font>
  </fonts>
  <fills count="7">
    <fill>
      <patternFill patternType="none"/>
    </fill>
    <fill>
      <patternFill patternType="gray125"/>
    </fill>
    <fill>
      <patternFill patternType="solid">
        <fgColor rgb="FFEEEEEE"/>
        <bgColor indexed="64"/>
      </patternFill>
    </fill>
    <fill>
      <patternFill patternType="solid">
        <fgColor rgb="FFFFFFFF"/>
        <bgColor indexed="64"/>
      </patternFill>
    </fill>
    <fill>
      <patternFill patternType="solid">
        <fgColor rgb="FFDBEAFF"/>
        <bgColor indexed="64"/>
      </patternFill>
    </fill>
    <fill>
      <patternFill patternType="solid">
        <fgColor rgb="FFEEF4FF"/>
        <bgColor indexed="64"/>
      </patternFill>
    </fill>
    <fill>
      <patternFill patternType="solid">
        <fgColor theme="0"/>
        <bgColor indexed="64"/>
      </patternFill>
    </fill>
  </fills>
  <borders count="20">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rgb="FFAAAAAA"/>
      </left>
      <right/>
      <top/>
      <bottom style="medium">
        <color rgb="FF999999"/>
      </bottom>
      <diagonal/>
    </border>
    <border>
      <left style="medium">
        <color rgb="FF999999"/>
      </left>
      <right style="medium">
        <color rgb="FFAAAAAA"/>
      </right>
      <top/>
      <bottom style="medium">
        <color rgb="FF999999"/>
      </bottom>
      <diagonal/>
    </border>
    <border>
      <left style="medium">
        <color rgb="FFAAAAAA"/>
      </left>
      <right/>
      <top/>
      <bottom style="medium">
        <color rgb="FFAAAAAA"/>
      </bottom>
      <diagonal/>
    </border>
    <border>
      <left style="medium">
        <color rgb="FF999999"/>
      </left>
      <right style="medium">
        <color rgb="FFAAAAAA"/>
      </right>
      <top/>
      <bottom style="medium">
        <color rgb="FFAAAAAA"/>
      </bottom>
      <diagonal/>
    </border>
    <border>
      <left style="thin">
        <color indexed="64"/>
      </left>
      <right/>
      <top/>
      <bottom style="thin">
        <color indexed="64"/>
      </bottom>
      <diagonal/>
    </border>
    <border>
      <left style="thin">
        <color indexed="64"/>
      </left>
      <right/>
      <top style="thin">
        <color indexed="64"/>
      </top>
      <bottom/>
      <diagonal/>
    </border>
  </borders>
  <cellStyleXfs count="270">
    <xf numFmtId="0" fontId="0" fillId="0" borderId="0"/>
    <xf numFmtId="0" fontId="2" fillId="0" borderId="0"/>
    <xf numFmtId="164" fontId="8" fillId="0" borderId="0" applyFont="0" applyFill="0" applyBorder="0" applyAlignment="0" applyProtection="0"/>
    <xf numFmtId="0" fontId="8"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8" fillId="0" borderId="0"/>
    <xf numFmtId="0" fontId="9" fillId="0" borderId="0"/>
    <xf numFmtId="0" fontId="1" fillId="0" borderId="0"/>
    <xf numFmtId="164" fontId="8" fillId="0" borderId="0" applyFont="0" applyFill="0" applyBorder="0" applyAlignment="0" applyProtection="0"/>
    <xf numFmtId="0" fontId="1" fillId="0" borderId="0"/>
    <xf numFmtId="0" fontId="1" fillId="0" borderId="0"/>
    <xf numFmtId="0" fontId="8" fillId="0" borderId="0"/>
    <xf numFmtId="0" fontId="1" fillId="0" borderId="0"/>
    <xf numFmtId="0" fontId="1" fillId="0" borderId="0"/>
    <xf numFmtId="0" fontId="1" fillId="0" borderId="0"/>
    <xf numFmtId="0" fontId="17" fillId="0" borderId="0"/>
    <xf numFmtId="0" fontId="1" fillId="0" borderId="0"/>
    <xf numFmtId="0" fontId="1" fillId="0" borderId="0"/>
    <xf numFmtId="0" fontId="9"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cellStyleXfs>
  <cellXfs count="732">
    <xf numFmtId="0" fontId="0" fillId="0" borderId="0" xfId="0"/>
    <xf numFmtId="0" fontId="4" fillId="0" borderId="0" xfId="1" applyFont="1"/>
    <xf numFmtId="0" fontId="5" fillId="0" borderId="0" xfId="1" applyFont="1"/>
    <xf numFmtId="0" fontId="6" fillId="0" borderId="0" xfId="1" applyFont="1" applyBorder="1"/>
    <xf numFmtId="0" fontId="5" fillId="0" borderId="0" xfId="1" applyFont="1" applyAlignment="1">
      <alignment horizontal="center"/>
    </xf>
    <xf numFmtId="165" fontId="5" fillId="0" borderId="0" xfId="1" applyNumberFormat="1" applyFont="1"/>
    <xf numFmtId="1" fontId="5" fillId="0" borderId="4" xfId="1" applyNumberFormat="1" applyFont="1" applyBorder="1" applyAlignment="1">
      <alignment horizontal="center" vertical="top" wrapText="1"/>
    </xf>
    <xf numFmtId="1" fontId="5" fillId="0" borderId="0" xfId="1" applyNumberFormat="1" applyFont="1" applyBorder="1" applyAlignment="1">
      <alignment horizontal="center" vertical="top" wrapText="1"/>
    </xf>
    <xf numFmtId="0" fontId="5" fillId="0" borderId="0" xfId="1" applyFont="1" applyAlignment="1">
      <alignment horizontal="center" vertical="top" wrapText="1"/>
    </xf>
    <xf numFmtId="1" fontId="5" fillId="0" borderId="0" xfId="1" applyNumberFormat="1" applyFont="1" applyAlignment="1">
      <alignment horizontal="center" vertical="top" wrapText="1"/>
    </xf>
    <xf numFmtId="1" fontId="5" fillId="0" borderId="5" xfId="1" applyNumberFormat="1" applyFont="1" applyFill="1" applyBorder="1" applyAlignment="1">
      <alignment horizontal="center" vertical="top" wrapText="1"/>
    </xf>
    <xf numFmtId="1" fontId="5" fillId="0" borderId="6" xfId="1" applyNumberFormat="1" applyFont="1" applyFill="1" applyBorder="1" applyAlignment="1">
      <alignment horizontal="center" vertical="top" wrapText="1"/>
    </xf>
    <xf numFmtId="0" fontId="5" fillId="0" borderId="6" xfId="1" applyFont="1" applyFill="1" applyBorder="1" applyAlignment="1">
      <alignment horizontal="center" vertical="top" wrapText="1"/>
    </xf>
    <xf numFmtId="165" fontId="5" fillId="0" borderId="5" xfId="1" applyNumberFormat="1" applyFont="1" applyFill="1" applyBorder="1" applyAlignment="1">
      <alignment horizontal="center" vertical="top" wrapText="1"/>
    </xf>
    <xf numFmtId="1" fontId="5" fillId="0" borderId="7" xfId="1" applyNumberFormat="1" applyFont="1" applyFill="1" applyBorder="1" applyAlignment="1">
      <alignment horizontal="center" vertical="top" wrapText="1"/>
    </xf>
    <xf numFmtId="1" fontId="5" fillId="0" borderId="0" xfId="1" applyNumberFormat="1" applyFont="1" applyFill="1" applyBorder="1" applyAlignment="1">
      <alignment horizontal="center" vertical="top" wrapText="1"/>
    </xf>
    <xf numFmtId="0" fontId="5" fillId="0" borderId="0" xfId="1" applyFont="1" applyFill="1" applyAlignment="1">
      <alignment horizontal="center" vertical="top" wrapText="1"/>
    </xf>
    <xf numFmtId="1" fontId="5" fillId="0" borderId="0" xfId="1" applyNumberFormat="1" applyFont="1" applyFill="1" applyAlignment="1">
      <alignment horizontal="center" vertical="top" wrapText="1"/>
    </xf>
    <xf numFmtId="3" fontId="7" fillId="0" borderId="9" xfId="1" applyNumberFormat="1" applyFont="1" applyBorder="1" applyAlignment="1">
      <alignment horizontal="center"/>
    </xf>
    <xf numFmtId="166" fontId="7" fillId="0" borderId="9" xfId="1" applyNumberFormat="1" applyFont="1" applyBorder="1" applyAlignment="1">
      <alignment horizontal="center"/>
    </xf>
    <xf numFmtId="165" fontId="5" fillId="0" borderId="8" xfId="2" applyNumberFormat="1" applyFont="1" applyBorder="1" applyAlignment="1">
      <alignment horizontal="center"/>
    </xf>
    <xf numFmtId="3" fontId="5" fillId="0" borderId="8" xfId="2" applyNumberFormat="1" applyFont="1" applyBorder="1" applyAlignment="1">
      <alignment horizontal="center"/>
    </xf>
    <xf numFmtId="167" fontId="5" fillId="0" borderId="0" xfId="2" applyNumberFormat="1" applyFont="1"/>
    <xf numFmtId="168" fontId="5" fillId="0" borderId="0" xfId="2" applyNumberFormat="1" applyFont="1"/>
    <xf numFmtId="1" fontId="5" fillId="0" borderId="0" xfId="1" applyNumberFormat="1" applyFont="1"/>
    <xf numFmtId="3" fontId="7" fillId="0" borderId="8" xfId="1" applyNumberFormat="1" applyFont="1" applyBorder="1" applyAlignment="1">
      <alignment horizontal="center"/>
    </xf>
    <xf numFmtId="166" fontId="7" fillId="0" borderId="8" xfId="1" applyNumberFormat="1" applyFont="1" applyBorder="1" applyAlignment="1">
      <alignment horizontal="center"/>
    </xf>
    <xf numFmtId="169" fontId="5" fillId="0" borderId="0" xfId="4" applyNumberFormat="1" applyFont="1" applyBorder="1"/>
    <xf numFmtId="43" fontId="5" fillId="0" borderId="0" xfId="3" applyNumberFormat="1" applyFont="1" applyBorder="1"/>
    <xf numFmtId="43" fontId="5" fillId="0" borderId="0" xfId="3" applyNumberFormat="1" applyFont="1" applyBorder="1" applyAlignment="1">
      <alignment horizontal="center"/>
    </xf>
    <xf numFmtId="0" fontId="5" fillId="0" borderId="0" xfId="3" applyFont="1" applyBorder="1"/>
    <xf numFmtId="0" fontId="5" fillId="0" borderId="0" xfId="3" applyFont="1" applyFill="1" applyBorder="1" applyAlignment="1">
      <alignment horizontal="center"/>
    </xf>
    <xf numFmtId="3" fontId="5" fillId="0" borderId="0" xfId="2" applyNumberFormat="1" applyFont="1" applyBorder="1" applyAlignment="1">
      <alignment horizontal="center"/>
    </xf>
    <xf numFmtId="0" fontId="5" fillId="0" borderId="0" xfId="3" applyFont="1" applyBorder="1" applyAlignment="1">
      <alignment horizontal="center"/>
    </xf>
    <xf numFmtId="2" fontId="5" fillId="0" borderId="0" xfId="3" applyNumberFormat="1" applyFont="1" applyBorder="1" applyAlignment="1">
      <alignment horizontal="center"/>
    </xf>
    <xf numFmtId="2" fontId="5" fillId="0" borderId="0" xfId="3" applyNumberFormat="1" applyFont="1" applyBorder="1"/>
    <xf numFmtId="0" fontId="5" fillId="0" borderId="0" xfId="1" applyFont="1" applyBorder="1"/>
    <xf numFmtId="2" fontId="5" fillId="0" borderId="0" xfId="3" applyNumberFormat="1" applyFont="1" applyFill="1" applyBorder="1" applyAlignment="1">
      <alignment horizontal="center"/>
    </xf>
    <xf numFmtId="0" fontId="5" fillId="0" borderId="0" xfId="1" applyFont="1" applyFill="1" applyBorder="1"/>
    <xf numFmtId="2" fontId="5" fillId="0" borderId="0" xfId="3" applyNumberFormat="1" applyFont="1" applyFill="1" applyBorder="1"/>
    <xf numFmtId="0" fontId="5" fillId="0" borderId="0" xfId="3" applyFont="1" applyFill="1" applyBorder="1"/>
    <xf numFmtId="0" fontId="5" fillId="0" borderId="0" xfId="10" applyFont="1" applyAlignment="1">
      <alignment horizontal="center" wrapText="1"/>
    </xf>
    <xf numFmtId="0" fontId="5" fillId="0" borderId="0" xfId="10" applyFont="1"/>
    <xf numFmtId="0" fontId="5" fillId="0" borderId="0" xfId="10" applyFont="1" applyAlignment="1">
      <alignment horizontal="center"/>
    </xf>
    <xf numFmtId="0" fontId="8" fillId="0" borderId="0" xfId="10" applyAlignment="1">
      <alignment horizontal="center"/>
    </xf>
    <xf numFmtId="0" fontId="8" fillId="0" borderId="0" xfId="10" applyAlignment="1"/>
    <xf numFmtId="0" fontId="5" fillId="0" borderId="0" xfId="1" applyNumberFormat="1" applyFont="1" applyAlignment="1">
      <alignment horizontal="center"/>
    </xf>
    <xf numFmtId="165" fontId="5" fillId="0" borderId="0" xfId="1" applyNumberFormat="1" applyFont="1" applyAlignment="1">
      <alignment horizontal="center"/>
    </xf>
    <xf numFmtId="0" fontId="6" fillId="0" borderId="0" xfId="1" applyFont="1"/>
    <xf numFmtId="0" fontId="2" fillId="0" borderId="0" xfId="1"/>
    <xf numFmtId="1" fontId="5" fillId="0" borderId="6" xfId="1" applyNumberFormat="1" applyFont="1" applyBorder="1" applyAlignment="1">
      <alignment horizontal="center" vertical="top" wrapText="1"/>
    </xf>
    <xf numFmtId="1" fontId="5" fillId="0" borderId="5" xfId="1" applyNumberFormat="1" applyFont="1" applyBorder="1" applyAlignment="1">
      <alignment horizontal="center" vertical="top" wrapText="1"/>
    </xf>
    <xf numFmtId="0" fontId="5" fillId="0" borderId="6" xfId="1" applyFont="1" applyBorder="1" applyAlignment="1">
      <alignment horizontal="center" vertical="top" wrapText="1"/>
    </xf>
    <xf numFmtId="165" fontId="5" fillId="0" borderId="11" xfId="1" applyNumberFormat="1" applyFont="1" applyBorder="1" applyAlignment="1">
      <alignment horizontal="center" vertical="top" wrapText="1"/>
    </xf>
    <xf numFmtId="0" fontId="2" fillId="0" borderId="0" xfId="1" applyBorder="1"/>
    <xf numFmtId="0" fontId="5" fillId="0" borderId="4" xfId="1" applyFont="1" applyBorder="1"/>
    <xf numFmtId="0" fontId="5" fillId="0" borderId="8" xfId="1" applyFont="1" applyBorder="1"/>
    <xf numFmtId="0" fontId="5" fillId="0" borderId="10" xfId="1" applyFont="1" applyBorder="1"/>
    <xf numFmtId="2" fontId="5" fillId="0" borderId="4" xfId="2" applyNumberFormat="1" applyFont="1" applyBorder="1" applyAlignment="1">
      <alignment horizontal="center"/>
    </xf>
    <xf numFmtId="2" fontId="5" fillId="0" borderId="8" xfId="2" applyNumberFormat="1" applyFont="1" applyBorder="1" applyAlignment="1">
      <alignment horizontal="center"/>
    </xf>
    <xf numFmtId="2" fontId="5" fillId="0" borderId="0" xfId="2" applyNumberFormat="1" applyFont="1" applyBorder="1" applyAlignment="1">
      <alignment horizontal="center"/>
    </xf>
    <xf numFmtId="2" fontId="5" fillId="0" borderId="10" xfId="2" applyNumberFormat="1" applyFont="1" applyBorder="1" applyAlignment="1">
      <alignment horizontal="center"/>
    </xf>
    <xf numFmtId="0" fontId="2" fillId="0" borderId="0" xfId="1" applyFill="1"/>
    <xf numFmtId="0" fontId="5" fillId="0" borderId="0" xfId="1" applyFont="1" applyFill="1"/>
    <xf numFmtId="1" fontId="5" fillId="0" borderId="7" xfId="1" applyNumberFormat="1" applyFont="1" applyBorder="1" applyAlignment="1">
      <alignment horizontal="center" vertical="top" wrapText="1"/>
    </xf>
    <xf numFmtId="165" fontId="5" fillId="0" borderId="6" xfId="1" applyNumberFormat="1" applyFont="1" applyFill="1" applyBorder="1" applyAlignment="1">
      <alignment horizontal="center" vertical="top" wrapText="1"/>
    </xf>
    <xf numFmtId="3" fontId="7" fillId="0" borderId="12" xfId="1" applyNumberFormat="1" applyFont="1" applyBorder="1" applyAlignment="1">
      <alignment horizontal="center"/>
    </xf>
    <xf numFmtId="3" fontId="7" fillId="0" borderId="13" xfId="1" applyNumberFormat="1" applyFont="1" applyBorder="1" applyAlignment="1">
      <alignment horizontal="center"/>
    </xf>
    <xf numFmtId="171" fontId="5" fillId="0" borderId="8" xfId="11" applyNumberFormat="1" applyFont="1" applyFill="1" applyBorder="1" applyAlignment="1" applyProtection="1">
      <alignment horizontal="center"/>
    </xf>
    <xf numFmtId="37" fontId="5" fillId="0" borderId="0" xfId="11" applyNumberFormat="1" applyFont="1" applyFill="1" applyBorder="1" applyAlignment="1" applyProtection="1">
      <alignment horizontal="center"/>
    </xf>
    <xf numFmtId="37" fontId="5" fillId="0" borderId="8" xfId="11" applyNumberFormat="1" applyFont="1" applyFill="1" applyBorder="1" applyAlignment="1" applyProtection="1">
      <alignment horizontal="center"/>
    </xf>
    <xf numFmtId="3" fontId="5" fillId="0" borderId="0" xfId="2" applyNumberFormat="1" applyFont="1" applyFill="1" applyBorder="1" applyAlignment="1">
      <alignment horizontal="center"/>
    </xf>
    <xf numFmtId="3" fontId="7" fillId="0" borderId="10" xfId="1" applyNumberFormat="1" applyFont="1" applyBorder="1" applyAlignment="1">
      <alignment horizontal="center"/>
    </xf>
    <xf numFmtId="3" fontId="7" fillId="0" borderId="0" xfId="1" applyNumberFormat="1" applyFont="1" applyBorder="1" applyAlignment="1">
      <alignment horizontal="center"/>
    </xf>
    <xf numFmtId="3" fontId="7" fillId="0" borderId="0" xfId="1" applyNumberFormat="1" applyFont="1" applyFill="1" applyBorder="1" applyAlignment="1">
      <alignment horizontal="center"/>
    </xf>
    <xf numFmtId="0" fontId="5" fillId="0" borderId="0" xfId="3" applyFont="1" applyBorder="1" applyAlignment="1">
      <alignment horizontal="center" vertical="center"/>
    </xf>
    <xf numFmtId="169" fontId="5" fillId="0" borderId="0" xfId="4" applyNumberFormat="1" applyFont="1" applyFill="1" applyBorder="1" applyProtection="1"/>
    <xf numFmtId="169" fontId="5" fillId="0" borderId="0" xfId="4" applyNumberFormat="1" applyFont="1" applyFill="1" applyBorder="1"/>
    <xf numFmtId="172" fontId="5" fillId="0" borderId="0" xfId="11" applyNumberFormat="1" applyFont="1" applyProtection="1"/>
    <xf numFmtId="39" fontId="5" fillId="0" borderId="0" xfId="11" applyNumberFormat="1" applyFont="1" applyFill="1" applyProtection="1"/>
    <xf numFmtId="0" fontId="5" fillId="0" borderId="0" xfId="10" applyFont="1" applyFill="1"/>
    <xf numFmtId="39" fontId="5" fillId="0" borderId="0" xfId="10" applyNumberFormat="1" applyFont="1" applyFill="1"/>
    <xf numFmtId="0" fontId="10" fillId="2" borderId="14" xfId="1" applyFont="1" applyFill="1" applyBorder="1" applyAlignment="1">
      <alignment horizontal="left" vertical="center" indent="1"/>
    </xf>
    <xf numFmtId="0" fontId="11" fillId="3" borderId="15" xfId="1" applyFont="1" applyFill="1" applyBorder="1" applyAlignment="1">
      <alignment horizontal="right" vertical="center" indent="1"/>
    </xf>
    <xf numFmtId="0" fontId="12" fillId="0" borderId="0" xfId="1" applyFont="1" applyFill="1"/>
    <xf numFmtId="0" fontId="10" fillId="4" borderId="14" xfId="1" applyFont="1" applyFill="1" applyBorder="1" applyAlignment="1">
      <alignment horizontal="left" vertical="center" indent="1"/>
    </xf>
    <xf numFmtId="0" fontId="11" fillId="5" borderId="15" xfId="1" applyFont="1" applyFill="1" applyBorder="1" applyAlignment="1">
      <alignment horizontal="right" vertical="center" indent="1"/>
    </xf>
    <xf numFmtId="0" fontId="10" fillId="4" borderId="16" xfId="1" applyFont="1" applyFill="1" applyBorder="1" applyAlignment="1">
      <alignment horizontal="left" vertical="center" indent="1"/>
    </xf>
    <xf numFmtId="0" fontId="11" fillId="5" borderId="17" xfId="1" applyFont="1" applyFill="1" applyBorder="1" applyAlignment="1">
      <alignment horizontal="right" vertical="center" indent="1"/>
    </xf>
    <xf numFmtId="165" fontId="5" fillId="0" borderId="7" xfId="1" applyNumberFormat="1" applyFont="1" applyFill="1" applyBorder="1" applyAlignment="1">
      <alignment horizontal="center" vertical="top" wrapText="1"/>
    </xf>
    <xf numFmtId="2" fontId="5" fillId="0" borderId="10" xfId="2" applyNumberFormat="1" applyFont="1" applyFill="1" applyBorder="1" applyAlignment="1">
      <alignment horizontal="center"/>
    </xf>
    <xf numFmtId="2" fontId="5" fillId="0" borderId="8" xfId="2" applyNumberFormat="1" applyFont="1" applyFill="1" applyBorder="1" applyAlignment="1">
      <alignment horizontal="center"/>
    </xf>
    <xf numFmtId="2" fontId="5" fillId="0" borderId="0" xfId="2" applyNumberFormat="1" applyFont="1" applyFill="1" applyBorder="1" applyAlignment="1">
      <alignment horizontal="center"/>
    </xf>
    <xf numFmtId="0" fontId="6" fillId="0" borderId="0" xfId="10" applyFont="1" applyBorder="1"/>
    <xf numFmtId="0" fontId="5" fillId="0" borderId="0" xfId="10" applyFont="1" applyBorder="1"/>
    <xf numFmtId="4" fontId="5" fillId="0" borderId="0" xfId="10" applyNumberFormat="1" applyFont="1" applyBorder="1"/>
    <xf numFmtId="173" fontId="5" fillId="0" borderId="0" xfId="10" applyNumberFormat="1" applyFont="1" applyBorder="1"/>
    <xf numFmtId="165" fontId="5" fillId="0" borderId="0" xfId="10" applyNumberFormat="1" applyFont="1" applyBorder="1"/>
    <xf numFmtId="0" fontId="6" fillId="0" borderId="2" xfId="10" applyFont="1" applyBorder="1"/>
    <xf numFmtId="1" fontId="5" fillId="0" borderId="11" xfId="10" applyNumberFormat="1" applyFont="1" applyBorder="1" applyAlignment="1">
      <alignment horizontal="center" vertical="center" wrapText="1"/>
    </xf>
    <xf numFmtId="0" fontId="5" fillId="0" borderId="5" xfId="10" applyFont="1" applyBorder="1" applyAlignment="1">
      <alignment horizontal="center" vertical="center" wrapText="1"/>
    </xf>
    <xf numFmtId="1" fontId="5" fillId="0" borderId="0" xfId="10" applyNumberFormat="1" applyFont="1" applyBorder="1" applyAlignment="1">
      <alignment horizontal="center" vertical="top" wrapText="1"/>
    </xf>
    <xf numFmtId="0" fontId="5" fillId="0" borderId="0" xfId="10" applyFont="1" applyBorder="1" applyAlignment="1">
      <alignment horizontal="center" vertical="top" wrapText="1"/>
    </xf>
    <xf numFmtId="165" fontId="5" fillId="0" borderId="0" xfId="10" applyNumberFormat="1" applyFont="1" applyBorder="1" applyAlignment="1">
      <alignment horizontal="center" vertical="top" wrapText="1"/>
    </xf>
    <xf numFmtId="1" fontId="5" fillId="0" borderId="1" xfId="10" applyNumberFormat="1" applyFont="1" applyBorder="1" applyAlignment="1">
      <alignment horizontal="center" vertical="top" wrapText="1"/>
    </xf>
    <xf numFmtId="0" fontId="5" fillId="0" borderId="1" xfId="10" applyFont="1" applyBorder="1" applyAlignment="1">
      <alignment horizontal="center" vertical="top" wrapText="1"/>
    </xf>
    <xf numFmtId="1" fontId="5" fillId="0" borderId="18" xfId="10" applyNumberFormat="1" applyFont="1" applyBorder="1" applyAlignment="1">
      <alignment horizontal="center" vertical="top" wrapText="1"/>
    </xf>
    <xf numFmtId="0" fontId="5" fillId="0" borderId="2" xfId="10" applyFont="1" applyBorder="1" applyAlignment="1">
      <alignment horizontal="center" vertical="top" wrapText="1"/>
    </xf>
    <xf numFmtId="3" fontId="5" fillId="0" borderId="0" xfId="10" applyNumberFormat="1" applyFont="1" applyBorder="1" applyAlignment="1">
      <alignment horizontal="center"/>
    </xf>
    <xf numFmtId="174" fontId="5" fillId="0" borderId="4" xfId="10" applyNumberFormat="1" applyFont="1" applyBorder="1" applyAlignment="1">
      <alignment horizontal="center"/>
    </xf>
    <xf numFmtId="174" fontId="5" fillId="0" borderId="0" xfId="10" applyNumberFormat="1" applyFont="1" applyBorder="1" applyAlignment="1">
      <alignment horizontal="center"/>
    </xf>
    <xf numFmtId="3" fontId="5" fillId="0" borderId="4" xfId="13" applyNumberFormat="1" applyFont="1" applyBorder="1" applyAlignment="1">
      <alignment horizontal="center"/>
    </xf>
    <xf numFmtId="3" fontId="5" fillId="0" borderId="0" xfId="13" applyNumberFormat="1" applyFont="1" applyBorder="1" applyAlignment="1">
      <alignment horizontal="center"/>
    </xf>
    <xf numFmtId="2" fontId="5" fillId="0" borderId="12" xfId="13" applyNumberFormat="1" applyFont="1" applyBorder="1" applyAlignment="1">
      <alignment horizontal="center"/>
    </xf>
    <xf numFmtId="2" fontId="5" fillId="0" borderId="0" xfId="13" applyNumberFormat="1" applyFont="1" applyBorder="1" applyAlignment="1">
      <alignment horizontal="center"/>
    </xf>
    <xf numFmtId="168" fontId="5" fillId="0" borderId="0" xfId="13" applyNumberFormat="1" applyFont="1" applyBorder="1"/>
    <xf numFmtId="3" fontId="5" fillId="0" borderId="0" xfId="13" applyNumberFormat="1" applyFont="1" applyBorder="1"/>
    <xf numFmtId="170" fontId="5" fillId="0" borderId="0" xfId="13" applyNumberFormat="1" applyFont="1" applyBorder="1"/>
    <xf numFmtId="164" fontId="5" fillId="0" borderId="0" xfId="10" applyNumberFormat="1" applyFont="1" applyBorder="1"/>
    <xf numFmtId="2" fontId="5" fillId="0" borderId="10" xfId="13" applyNumberFormat="1" applyFont="1" applyBorder="1" applyAlignment="1">
      <alignment horizontal="center"/>
    </xf>
    <xf numFmtId="2" fontId="5" fillId="0" borderId="0" xfId="13" applyNumberFormat="1" applyFont="1" applyBorder="1"/>
    <xf numFmtId="174" fontId="5" fillId="0" borderId="8" xfId="10" applyNumberFormat="1" applyFont="1" applyBorder="1" applyAlignment="1">
      <alignment horizontal="center"/>
    </xf>
    <xf numFmtId="3" fontId="5" fillId="0" borderId="8" xfId="10" applyNumberFormat="1" applyFont="1" applyBorder="1" applyAlignment="1">
      <alignment horizontal="center"/>
    </xf>
    <xf numFmtId="0" fontId="5" fillId="0" borderId="0" xfId="10" applyFont="1" applyFill="1" applyBorder="1"/>
    <xf numFmtId="168" fontId="5" fillId="0" borderId="0" xfId="13" applyNumberFormat="1" applyFont="1" applyFill="1" applyBorder="1"/>
    <xf numFmtId="3" fontId="5" fillId="0" borderId="0" xfId="13" applyNumberFormat="1" applyFont="1" applyFill="1" applyBorder="1"/>
    <xf numFmtId="170" fontId="5" fillId="0" borderId="0" xfId="13" applyNumberFormat="1" applyFont="1" applyFill="1" applyBorder="1"/>
    <xf numFmtId="164" fontId="5" fillId="0" borderId="0" xfId="10" applyNumberFormat="1" applyFont="1" applyFill="1" applyBorder="1"/>
    <xf numFmtId="2" fontId="5" fillId="0" borderId="0" xfId="10" applyNumberFormat="1" applyFont="1" applyBorder="1"/>
    <xf numFmtId="0" fontId="5" fillId="0" borderId="0" xfId="10" applyFont="1" applyBorder="1" applyAlignment="1">
      <alignment wrapText="1"/>
    </xf>
    <xf numFmtId="0" fontId="12" fillId="0" borderId="0" xfId="1" applyFont="1"/>
    <xf numFmtId="174" fontId="5" fillId="0" borderId="0" xfId="10" applyNumberFormat="1" applyFont="1" applyBorder="1"/>
    <xf numFmtId="165" fontId="5" fillId="0" borderId="0" xfId="10" applyNumberFormat="1" applyFont="1" applyBorder="1" applyAlignment="1">
      <alignment wrapText="1"/>
    </xf>
    <xf numFmtId="2" fontId="5" fillId="0" borderId="0" xfId="10" applyNumberFormat="1" applyFont="1" applyFill="1" applyBorder="1"/>
    <xf numFmtId="0" fontId="6" fillId="0" borderId="0" xfId="3" applyFont="1" applyBorder="1"/>
    <xf numFmtId="0" fontId="5" fillId="0" borderId="7" xfId="3" applyFont="1" applyBorder="1" applyAlignment="1">
      <alignment horizontal="center" vertical="center" wrapText="1"/>
    </xf>
    <xf numFmtId="0" fontId="5" fillId="0" borderId="6" xfId="3" applyFont="1" applyBorder="1" applyAlignment="1">
      <alignment horizontal="center" vertical="center" wrapText="1"/>
    </xf>
    <xf numFmtId="0" fontId="5" fillId="0" borderId="6" xfId="3" applyFont="1" applyFill="1" applyBorder="1" applyAlignment="1">
      <alignment horizontal="center" vertical="center" wrapText="1"/>
    </xf>
    <xf numFmtId="0" fontId="5" fillId="0" borderId="7" xfId="3" applyFont="1" applyFill="1" applyBorder="1" applyAlignment="1">
      <alignment horizontal="center" vertical="center" wrapText="1"/>
    </xf>
    <xf numFmtId="0" fontId="5" fillId="0" borderId="0" xfId="3" applyFont="1" applyBorder="1" applyAlignment="1">
      <alignment horizontal="center" vertical="top" wrapText="1"/>
    </xf>
    <xf numFmtId="0" fontId="5" fillId="0" borderId="7" xfId="3" applyFont="1" applyBorder="1" applyAlignment="1">
      <alignment horizontal="center" vertical="top" wrapText="1"/>
    </xf>
    <xf numFmtId="0" fontId="14" fillId="0" borderId="6" xfId="3" applyFont="1" applyBorder="1" applyAlignment="1">
      <alignment horizontal="center" vertical="top" wrapText="1"/>
    </xf>
    <xf numFmtId="0" fontId="14" fillId="0" borderId="7" xfId="3" applyFont="1" applyBorder="1" applyAlignment="1">
      <alignment horizontal="center" vertical="top" wrapText="1"/>
    </xf>
    <xf numFmtId="3" fontId="14" fillId="0" borderId="6" xfId="3" applyNumberFormat="1" applyFont="1" applyBorder="1" applyAlignment="1">
      <alignment horizontal="center" vertical="top" wrapText="1"/>
    </xf>
    <xf numFmtId="0" fontId="14" fillId="0" borderId="0" xfId="3" applyFont="1" applyBorder="1" applyAlignment="1">
      <alignment horizontal="center" vertical="top" wrapText="1"/>
    </xf>
    <xf numFmtId="3" fontId="5" fillId="0" borderId="0" xfId="4" applyNumberFormat="1" applyFont="1" applyFill="1" applyBorder="1" applyAlignment="1">
      <alignment horizontal="center"/>
    </xf>
    <xf numFmtId="4" fontId="5" fillId="0" borderId="0" xfId="4" applyNumberFormat="1" applyFont="1" applyFill="1" applyBorder="1" applyAlignment="1">
      <alignment horizontal="center"/>
    </xf>
    <xf numFmtId="3" fontId="5" fillId="0" borderId="0" xfId="4" applyNumberFormat="1" applyFont="1" applyBorder="1" applyAlignment="1">
      <alignment horizontal="center"/>
    </xf>
    <xf numFmtId="174" fontId="5" fillId="0" borderId="0" xfId="3" applyNumberFormat="1" applyFont="1" applyBorder="1" applyAlignment="1">
      <alignment horizontal="center"/>
    </xf>
    <xf numFmtId="166" fontId="5" fillId="0" borderId="0" xfId="2" applyNumberFormat="1" applyFont="1" applyBorder="1" applyAlignment="1">
      <alignment horizontal="center"/>
    </xf>
    <xf numFmtId="3" fontId="5" fillId="0" borderId="0" xfId="1" applyNumberFormat="1" applyFont="1" applyAlignment="1">
      <alignment horizontal="center"/>
    </xf>
    <xf numFmtId="2" fontId="5" fillId="0" borderId="0" xfId="4" applyNumberFormat="1" applyFont="1" applyFill="1" applyBorder="1" applyAlignment="1">
      <alignment horizontal="center"/>
    </xf>
    <xf numFmtId="3" fontId="5" fillId="0" borderId="0" xfId="4" applyNumberFormat="1" applyFont="1" applyFill="1" applyBorder="1" applyAlignment="1" applyProtection="1">
      <alignment horizontal="center"/>
    </xf>
    <xf numFmtId="174" fontId="5" fillId="0" borderId="0" xfId="3" applyNumberFormat="1" applyFont="1" applyFill="1" applyBorder="1" applyAlignment="1">
      <alignment horizontal="center"/>
    </xf>
    <xf numFmtId="3" fontId="5" fillId="0" borderId="0" xfId="1" applyNumberFormat="1" applyFont="1" applyFill="1" applyAlignment="1">
      <alignment horizontal="center"/>
    </xf>
    <xf numFmtId="0" fontId="8" fillId="0" borderId="0" xfId="1" applyFont="1"/>
    <xf numFmtId="165" fontId="7" fillId="0" borderId="0" xfId="15" applyNumberFormat="1" applyFont="1" applyAlignment="1">
      <alignment horizontal="center"/>
    </xf>
    <xf numFmtId="1" fontId="2" fillId="0" borderId="0" xfId="1" applyNumberFormat="1"/>
    <xf numFmtId="165" fontId="5" fillId="0" borderId="0" xfId="3" applyNumberFormat="1" applyFont="1" applyBorder="1"/>
    <xf numFmtId="1" fontId="5" fillId="0" borderId="0" xfId="3" applyNumberFormat="1" applyFont="1" applyBorder="1"/>
    <xf numFmtId="165" fontId="2" fillId="0" borderId="0" xfId="1" applyNumberFormat="1"/>
    <xf numFmtId="0" fontId="6" fillId="0" borderId="0" xfId="3" applyFont="1" applyBorder="1" applyAlignment="1">
      <alignment horizontal="left"/>
    </xf>
    <xf numFmtId="0" fontId="13" fillId="0" borderId="0" xfId="3" applyFont="1" applyBorder="1" applyAlignment="1">
      <alignment horizontal="left"/>
    </xf>
    <xf numFmtId="0" fontId="13" fillId="0" borderId="1" xfId="3" applyFont="1" applyBorder="1"/>
    <xf numFmtId="0" fontId="5" fillId="0" borderId="1" xfId="3" applyFont="1" applyBorder="1"/>
    <xf numFmtId="0" fontId="5" fillId="0" borderId="0" xfId="3" applyFont="1" applyBorder="1" applyAlignment="1">
      <alignment horizontal="center" vertical="center" wrapText="1"/>
    </xf>
    <xf numFmtId="0" fontId="5" fillId="0" borderId="13" xfId="3" applyFont="1" applyBorder="1" applyAlignment="1">
      <alignment horizontal="center" vertical="center" wrapText="1"/>
    </xf>
    <xf numFmtId="0" fontId="5" fillId="0" borderId="9" xfId="3" applyFont="1" applyBorder="1" applyAlignment="1">
      <alignment horizontal="center" vertical="center" wrapText="1"/>
    </xf>
    <xf numFmtId="0" fontId="5" fillId="0" borderId="13" xfId="3" applyFont="1" applyBorder="1" applyAlignment="1">
      <alignment horizontal="center" vertical="top" wrapText="1"/>
    </xf>
    <xf numFmtId="0" fontId="5" fillId="0" borderId="9" xfId="3" applyFont="1" applyBorder="1" applyAlignment="1">
      <alignment horizontal="center" vertical="top" wrapText="1"/>
    </xf>
    <xf numFmtId="0" fontId="5" fillId="0" borderId="6" xfId="3" applyFont="1" applyBorder="1" applyAlignment="1">
      <alignment horizontal="center" vertical="top" wrapText="1"/>
    </xf>
    <xf numFmtId="2" fontId="5" fillId="0" borderId="0" xfId="2" applyNumberFormat="1" applyFont="1" applyBorder="1"/>
    <xf numFmtId="2" fontId="5" fillId="0" borderId="0" xfId="4" applyNumberFormat="1" applyFont="1" applyFill="1" applyBorder="1"/>
    <xf numFmtId="2" fontId="5" fillId="0" borderId="8" xfId="2" applyNumberFormat="1" applyFont="1" applyBorder="1"/>
    <xf numFmtId="2" fontId="5" fillId="0" borderId="0" xfId="4" applyNumberFormat="1" applyFont="1" applyBorder="1"/>
    <xf numFmtId="2" fontId="5" fillId="0" borderId="13" xfId="3" applyNumberFormat="1" applyFont="1" applyBorder="1"/>
    <xf numFmtId="2" fontId="5" fillId="0" borderId="13" xfId="3" applyNumberFormat="1" applyFont="1" applyFill="1" applyBorder="1" applyAlignment="1" applyProtection="1">
      <alignment horizontal="right"/>
    </xf>
    <xf numFmtId="2" fontId="5" fillId="0" borderId="13" xfId="4" applyNumberFormat="1" applyFont="1" applyBorder="1"/>
    <xf numFmtId="2" fontId="5" fillId="0" borderId="13" xfId="4" applyNumberFormat="1" applyFont="1" applyFill="1" applyBorder="1"/>
    <xf numFmtId="2" fontId="5" fillId="0" borderId="9" xfId="4" applyNumberFormat="1" applyFont="1" applyBorder="1"/>
    <xf numFmtId="2" fontId="5" fillId="0" borderId="0" xfId="4" applyNumberFormat="1" applyFont="1" applyBorder="1" applyAlignment="1">
      <alignment horizontal="center"/>
    </xf>
    <xf numFmtId="2" fontId="5" fillId="0" borderId="0" xfId="3" applyNumberFormat="1" applyFont="1" applyFill="1" applyAlignment="1" applyProtection="1">
      <alignment horizontal="center"/>
    </xf>
    <xf numFmtId="2" fontId="5" fillId="0" borderId="8" xfId="4" applyNumberFormat="1" applyFont="1" applyBorder="1" applyAlignment="1">
      <alignment horizontal="center"/>
    </xf>
    <xf numFmtId="2" fontId="5" fillId="0" borderId="0" xfId="1" applyNumberFormat="1" applyFont="1" applyAlignment="1">
      <alignment horizontal="center"/>
    </xf>
    <xf numFmtId="0" fontId="2" fillId="0" borderId="0" xfId="1" applyFill="1" applyBorder="1"/>
    <xf numFmtId="0" fontId="5" fillId="0" borderId="0" xfId="1" applyFont="1" applyAlignment="1">
      <alignment horizontal="left"/>
    </xf>
    <xf numFmtId="0" fontId="2" fillId="0" borderId="0" xfId="1" applyAlignment="1">
      <alignment horizontal="left"/>
    </xf>
    <xf numFmtId="175" fontId="5" fillId="0" borderId="0" xfId="3" applyNumberFormat="1" applyFont="1" applyBorder="1" applyAlignment="1">
      <alignment horizontal="center"/>
    </xf>
    <xf numFmtId="1" fontId="5" fillId="0" borderId="0" xfId="3" applyNumberFormat="1" applyFont="1" applyBorder="1" applyAlignment="1">
      <alignment horizontal="center"/>
    </xf>
    <xf numFmtId="0" fontId="15" fillId="0" borderId="0" xfId="1" applyFont="1"/>
    <xf numFmtId="2" fontId="5" fillId="0" borderId="0" xfId="1" applyNumberFormat="1" applyFont="1" applyBorder="1" applyAlignment="1">
      <alignment horizontal="center"/>
    </xf>
    <xf numFmtId="165" fontId="5" fillId="0" borderId="0" xfId="4" applyNumberFormat="1" applyFont="1" applyBorder="1" applyAlignment="1">
      <alignment horizontal="center"/>
    </xf>
    <xf numFmtId="3" fontId="5" fillId="0" borderId="4" xfId="2" applyNumberFormat="1" applyFont="1" applyBorder="1" applyAlignment="1">
      <alignment horizontal="center"/>
    </xf>
    <xf numFmtId="3" fontId="5" fillId="0" borderId="4" xfId="2" applyNumberFormat="1" applyFont="1" applyFill="1" applyBorder="1" applyAlignment="1">
      <alignment horizontal="center"/>
    </xf>
    <xf numFmtId="3" fontId="5" fillId="0" borderId="8" xfId="2" applyNumberFormat="1" applyFont="1" applyFill="1" applyBorder="1" applyAlignment="1">
      <alignment horizontal="center"/>
    </xf>
    <xf numFmtId="0" fontId="6" fillId="0" borderId="0" xfId="3" applyFont="1" applyBorder="1" applyAlignment="1"/>
    <xf numFmtId="0" fontId="6" fillId="0" borderId="0" xfId="3" applyFont="1" applyBorder="1" applyAlignment="1">
      <alignment wrapText="1"/>
    </xf>
    <xf numFmtId="0" fontId="5" fillId="0" borderId="2" xfId="3" applyFont="1" applyBorder="1"/>
    <xf numFmtId="0" fontId="5" fillId="0" borderId="1" xfId="3" applyFont="1" applyBorder="1" applyAlignment="1">
      <alignment horizontal="left"/>
    </xf>
    <xf numFmtId="2" fontId="5" fillId="0" borderId="13" xfId="2" applyNumberFormat="1" applyFont="1" applyBorder="1"/>
    <xf numFmtId="2" fontId="5" fillId="0" borderId="9" xfId="2" applyNumberFormat="1" applyFont="1" applyBorder="1"/>
    <xf numFmtId="2" fontId="5" fillId="0" borderId="8" xfId="3" applyNumberFormat="1" applyFont="1" applyBorder="1" applyAlignment="1">
      <alignment horizontal="center"/>
    </xf>
    <xf numFmtId="2" fontId="5" fillId="0" borderId="8" xfId="3" applyNumberFormat="1" applyFont="1" applyFill="1" applyBorder="1" applyAlignment="1">
      <alignment horizontal="center"/>
    </xf>
    <xf numFmtId="0" fontId="13" fillId="0" borderId="0" xfId="3" applyFont="1" applyBorder="1"/>
    <xf numFmtId="0" fontId="5" fillId="0" borderId="4" xfId="3" applyFont="1" applyBorder="1" applyAlignment="1">
      <alignment horizontal="center" vertical="top" wrapText="1"/>
    </xf>
    <xf numFmtId="2" fontId="5" fillId="0" borderId="0" xfId="4" applyNumberFormat="1" applyFont="1" applyFill="1" applyBorder="1" applyAlignment="1" applyProtection="1">
      <alignment horizontal="center"/>
    </xf>
    <xf numFmtId="165" fontId="5" fillId="0" borderId="0" xfId="3" applyNumberFormat="1" applyFont="1" applyFill="1" applyBorder="1" applyAlignment="1" applyProtection="1">
      <alignment horizontal="center"/>
    </xf>
    <xf numFmtId="165" fontId="5" fillId="0" borderId="9" xfId="3" applyNumberFormat="1" applyFont="1" applyFill="1" applyBorder="1" applyAlignment="1" applyProtection="1">
      <alignment horizontal="center"/>
    </xf>
    <xf numFmtId="2" fontId="5" fillId="0" borderId="0" xfId="3" applyNumberFormat="1" applyFont="1" applyFill="1" applyBorder="1" applyAlignment="1" applyProtection="1">
      <alignment horizontal="center"/>
    </xf>
    <xf numFmtId="2" fontId="5" fillId="0" borderId="4" xfId="2" applyNumberFormat="1" applyFont="1" applyFill="1" applyBorder="1" applyAlignment="1">
      <alignment horizontal="center"/>
    </xf>
    <xf numFmtId="2" fontId="5" fillId="0" borderId="8" xfId="4" applyNumberFormat="1" applyFont="1" applyFill="1" applyBorder="1" applyAlignment="1">
      <alignment horizontal="center"/>
    </xf>
    <xf numFmtId="2" fontId="5" fillId="0" borderId="0" xfId="2" applyNumberFormat="1" applyFont="1" applyFill="1" applyBorder="1"/>
    <xf numFmtId="176" fontId="5" fillId="0" borderId="0" xfId="20" applyNumberFormat="1" applyFont="1" applyProtection="1"/>
    <xf numFmtId="0" fontId="18" fillId="0" borderId="0" xfId="1" applyFont="1"/>
    <xf numFmtId="0" fontId="19" fillId="0" borderId="0" xfId="3" applyFont="1" applyBorder="1"/>
    <xf numFmtId="0" fontId="20" fillId="0" borderId="0" xfId="1" applyFont="1"/>
    <xf numFmtId="0" fontId="21" fillId="0" borderId="0" xfId="18" applyFont="1"/>
    <xf numFmtId="0" fontId="1" fillId="0" borderId="0" xfId="18" applyFont="1"/>
    <xf numFmtId="177" fontId="20" fillId="0" borderId="0" xfId="1" applyNumberFormat="1" applyFont="1" applyAlignment="1">
      <alignment horizontal="right"/>
    </xf>
    <xf numFmtId="0" fontId="22" fillId="0" borderId="0" xfId="3" applyFont="1" applyBorder="1"/>
    <xf numFmtId="2" fontId="5" fillId="0" borderId="0" xfId="4" applyNumberFormat="1" applyFont="1" applyFill="1" applyBorder="1" applyProtection="1"/>
    <xf numFmtId="2" fontId="5" fillId="0" borderId="8" xfId="2" applyNumberFormat="1" applyFont="1" applyBorder="1" applyAlignment="1">
      <alignment horizontal="right"/>
    </xf>
    <xf numFmtId="2" fontId="5" fillId="0" borderId="8" xfId="3" applyNumberFormat="1" applyFont="1" applyBorder="1"/>
    <xf numFmtId="165" fontId="5" fillId="0" borderId="0" xfId="3" applyNumberFormat="1" applyFont="1" applyFill="1" applyBorder="1" applyAlignment="1" applyProtection="1">
      <alignment horizontal="right"/>
    </xf>
    <xf numFmtId="165" fontId="5" fillId="0" borderId="0" xfId="4" applyNumberFormat="1" applyFont="1" applyBorder="1"/>
    <xf numFmtId="165" fontId="5" fillId="0" borderId="8" xfId="4" applyNumberFormat="1" applyFont="1" applyBorder="1" applyAlignment="1">
      <alignment horizontal="right"/>
    </xf>
    <xf numFmtId="2" fontId="5" fillId="0" borderId="4" xfId="4" applyNumberFormat="1" applyFont="1" applyBorder="1"/>
    <xf numFmtId="165" fontId="5" fillId="0" borderId="8" xfId="4" applyNumberFormat="1" applyFont="1" applyBorder="1" applyAlignment="1">
      <alignment horizontal="center"/>
    </xf>
    <xf numFmtId="2" fontId="5" fillId="0" borderId="4" xfId="4" applyNumberFormat="1" applyFont="1" applyBorder="1" applyAlignment="1">
      <alignment horizontal="center"/>
    </xf>
    <xf numFmtId="2" fontId="5" fillId="0" borderId="4" xfId="4" applyNumberFormat="1" applyFont="1" applyFill="1" applyBorder="1" applyAlignment="1">
      <alignment horizontal="center"/>
    </xf>
    <xf numFmtId="0" fontId="5" fillId="0" borderId="11" xfId="3" applyFont="1" applyBorder="1" applyAlignment="1">
      <alignment horizontal="center" vertical="center" wrapText="1"/>
    </xf>
    <xf numFmtId="0" fontId="5" fillId="0" borderId="11" xfId="3" applyFont="1" applyBorder="1" applyAlignment="1">
      <alignment horizontal="center" vertical="top" wrapText="1"/>
    </xf>
    <xf numFmtId="0" fontId="7" fillId="0" borderId="0" xfId="21" applyNumberFormat="1" applyFont="1" applyFill="1" applyAlignment="1">
      <alignment horizontal="center"/>
    </xf>
    <xf numFmtId="0" fontId="5" fillId="0" borderId="0" xfId="3" applyFont="1" applyFill="1" applyBorder="1" applyAlignment="1">
      <alignment horizontal="left"/>
    </xf>
    <xf numFmtId="2" fontId="5" fillId="0" borderId="0" xfId="3" applyNumberFormat="1" applyFont="1" applyFill="1" applyBorder="1" applyAlignment="1" applyProtection="1">
      <alignment horizontal="right"/>
    </xf>
    <xf numFmtId="2" fontId="5" fillId="0" borderId="8" xfId="4" applyNumberFormat="1" applyFont="1" applyBorder="1" applyAlignment="1">
      <alignment horizontal="right"/>
    </xf>
    <xf numFmtId="1" fontId="5" fillId="0" borderId="18" xfId="10" applyNumberFormat="1" applyFont="1" applyBorder="1" applyAlignment="1">
      <alignment horizontal="center" vertical="center" wrapText="1"/>
    </xf>
    <xf numFmtId="1" fontId="5" fillId="0" borderId="7" xfId="10" applyNumberFormat="1" applyFont="1" applyBorder="1" applyAlignment="1">
      <alignment horizontal="center" vertical="top" wrapText="1"/>
    </xf>
    <xf numFmtId="1" fontId="5" fillId="0" borderId="6" xfId="10" applyNumberFormat="1" applyFont="1" applyBorder="1" applyAlignment="1">
      <alignment horizontal="center" vertical="top" wrapText="1"/>
    </xf>
    <xf numFmtId="1" fontId="5" fillId="0" borderId="11" xfId="10" applyNumberFormat="1" applyFont="1" applyBorder="1" applyAlignment="1">
      <alignment horizontal="center" vertical="top" wrapText="1"/>
    </xf>
    <xf numFmtId="4" fontId="5" fillId="0" borderId="0" xfId="10" applyNumberFormat="1" applyFont="1" applyBorder="1" applyAlignment="1">
      <alignment horizontal="center"/>
    </xf>
    <xf numFmtId="4" fontId="5" fillId="0" borderId="0" xfId="13" applyNumberFormat="1" applyFont="1" applyBorder="1" applyAlignment="1">
      <alignment horizontal="center"/>
    </xf>
    <xf numFmtId="2" fontId="5" fillId="0" borderId="4" xfId="13" applyNumberFormat="1" applyFont="1" applyBorder="1" applyAlignment="1">
      <alignment horizontal="center"/>
    </xf>
    <xf numFmtId="173" fontId="5" fillId="0" borderId="0" xfId="10" applyNumberFormat="1" applyFont="1" applyFill="1" applyBorder="1"/>
    <xf numFmtId="165" fontId="5" fillId="0" borderId="0" xfId="10" applyNumberFormat="1" applyFont="1" applyFill="1" applyBorder="1"/>
    <xf numFmtId="1" fontId="5" fillId="0" borderId="11" xfId="10" applyNumberFormat="1" applyFont="1" applyBorder="1" applyAlignment="1">
      <alignment horizontal="center" wrapText="1"/>
    </xf>
    <xf numFmtId="166" fontId="5" fillId="0" borderId="4" xfId="13" applyNumberFormat="1" applyFont="1" applyBorder="1" applyAlignment="1">
      <alignment horizontal="center"/>
    </xf>
    <xf numFmtId="165" fontId="5" fillId="0" borderId="4" xfId="13" applyNumberFormat="1" applyFont="1" applyBorder="1" applyAlignment="1">
      <alignment horizontal="center"/>
    </xf>
    <xf numFmtId="0" fontId="2" fillId="0" borderId="0" xfId="1" applyAlignment="1"/>
    <xf numFmtId="0" fontId="23" fillId="0" borderId="0" xfId="1" applyFont="1"/>
    <xf numFmtId="0" fontId="5" fillId="0" borderId="1" xfId="1" applyFont="1" applyBorder="1" applyAlignment="1">
      <alignment vertical="center" wrapText="1"/>
    </xf>
    <xf numFmtId="0" fontId="5" fillId="0" borderId="7" xfId="1" applyFont="1" applyBorder="1" applyAlignment="1">
      <alignment horizontal="center"/>
    </xf>
    <xf numFmtId="0" fontId="5" fillId="0" borderId="5" xfId="1" applyFont="1" applyBorder="1" applyAlignment="1">
      <alignment horizontal="center"/>
    </xf>
    <xf numFmtId="0" fontId="5" fillId="0" borderId="0" xfId="1" applyFont="1" applyBorder="1" applyAlignment="1">
      <alignment horizontal="center"/>
    </xf>
    <xf numFmtId="166" fontId="5" fillId="0" borderId="8" xfId="1" applyNumberFormat="1" applyFont="1" applyBorder="1" applyAlignment="1">
      <alignment horizontal="center"/>
    </xf>
    <xf numFmtId="39" fontId="5" fillId="0" borderId="10" xfId="23" applyNumberFormat="1" applyFont="1" applyBorder="1" applyAlignment="1" applyProtection="1">
      <alignment horizontal="center"/>
    </xf>
    <xf numFmtId="39" fontId="5" fillId="0" borderId="8" xfId="23" applyNumberFormat="1" applyFont="1" applyBorder="1" applyAlignment="1" applyProtection="1">
      <alignment horizontal="center"/>
    </xf>
    <xf numFmtId="2" fontId="5" fillId="0" borderId="0" xfId="1" applyNumberFormat="1" applyFont="1" applyFill="1" applyBorder="1"/>
    <xf numFmtId="0" fontId="5" fillId="0" borderId="0" xfId="1" applyFont="1" applyFill="1" applyBorder="1" applyAlignment="1">
      <alignment horizontal="center"/>
    </xf>
    <xf numFmtId="39" fontId="5" fillId="0" borderId="10" xfId="23" applyNumberFormat="1" applyFont="1" applyFill="1" applyBorder="1" applyAlignment="1" applyProtection="1">
      <alignment horizontal="center"/>
    </xf>
    <xf numFmtId="0" fontId="13" fillId="0" borderId="0" xfId="3" applyFont="1" applyBorder="1" applyAlignment="1"/>
    <xf numFmtId="164" fontId="5" fillId="0" borderId="0" xfId="2" applyNumberFormat="1" applyFont="1" applyBorder="1"/>
    <xf numFmtId="170" fontId="5" fillId="0" borderId="0" xfId="2" applyNumberFormat="1" applyFont="1" applyBorder="1"/>
    <xf numFmtId="39" fontId="5" fillId="0" borderId="0" xfId="23" applyNumberFormat="1" applyFont="1" applyBorder="1" applyProtection="1"/>
    <xf numFmtId="174" fontId="5" fillId="0" borderId="0" xfId="2" applyNumberFormat="1" applyFont="1" applyBorder="1"/>
    <xf numFmtId="168" fontId="5" fillId="0" borderId="0" xfId="2" applyNumberFormat="1" applyFont="1" applyBorder="1"/>
    <xf numFmtId="170" fontId="5" fillId="0" borderId="0" xfId="1" applyNumberFormat="1" applyFont="1"/>
    <xf numFmtId="0" fontId="5" fillId="0" borderId="2" xfId="1" applyFont="1" applyBorder="1" applyAlignment="1">
      <alignment vertical="top" wrapText="1"/>
    </xf>
    <xf numFmtId="178" fontId="5" fillId="0" borderId="7" xfId="1" applyNumberFormat="1" applyFont="1" applyBorder="1" applyAlignment="1">
      <alignment horizontal="center" vertical="center"/>
    </xf>
    <xf numFmtId="170" fontId="5" fillId="0" borderId="7" xfId="2" applyNumberFormat="1" applyFont="1" applyBorder="1" applyAlignment="1">
      <alignment horizontal="center"/>
    </xf>
    <xf numFmtId="39" fontId="5" fillId="0" borderId="5" xfId="23" applyNumberFormat="1" applyFont="1" applyBorder="1" applyAlignment="1" applyProtection="1">
      <alignment horizontal="center"/>
    </xf>
    <xf numFmtId="39" fontId="5" fillId="0" borderId="7" xfId="23" applyNumberFormat="1" applyFont="1" applyBorder="1" applyAlignment="1" applyProtection="1">
      <alignment horizontal="center"/>
    </xf>
    <xf numFmtId="2" fontId="5" fillId="0" borderId="10" xfId="2" applyNumberFormat="1" applyFont="1" applyBorder="1" applyAlignment="1" applyProtection="1">
      <alignment horizontal="center"/>
    </xf>
    <xf numFmtId="2" fontId="5" fillId="0" borderId="8" xfId="2" applyNumberFormat="1" applyFont="1" applyBorder="1" applyAlignment="1" applyProtection="1">
      <alignment horizontal="center"/>
    </xf>
    <xf numFmtId="0" fontId="8" fillId="0" borderId="0" xfId="1" applyFont="1" applyFill="1"/>
    <xf numFmtId="3" fontId="5" fillId="0" borderId="8" xfId="23" applyNumberFormat="1" applyFont="1" applyBorder="1" applyAlignment="1" applyProtection="1">
      <alignment horizontal="center"/>
    </xf>
    <xf numFmtId="3" fontId="7" fillId="0" borderId="12" xfId="22" applyNumberFormat="1" applyFont="1" applyBorder="1" applyAlignment="1">
      <alignment horizontal="center"/>
    </xf>
    <xf numFmtId="4" fontId="5" fillId="0" borderId="8" xfId="2" applyNumberFormat="1" applyFont="1" applyBorder="1" applyAlignment="1">
      <alignment horizontal="center"/>
    </xf>
    <xf numFmtId="3" fontId="5" fillId="0" borderId="0" xfId="1" applyNumberFormat="1" applyFont="1" applyBorder="1"/>
    <xf numFmtId="4" fontId="5" fillId="0" borderId="10" xfId="2" applyNumberFormat="1" applyFont="1" applyBorder="1" applyAlignment="1">
      <alignment horizontal="center"/>
    </xf>
    <xf numFmtId="3" fontId="5" fillId="0" borderId="10" xfId="23" applyNumberFormat="1" applyFont="1" applyBorder="1" applyAlignment="1" applyProtection="1">
      <alignment horizontal="center"/>
    </xf>
    <xf numFmtId="3" fontId="5" fillId="0" borderId="10" xfId="2" applyNumberFormat="1" applyFont="1" applyBorder="1" applyAlignment="1">
      <alignment horizontal="center"/>
    </xf>
    <xf numFmtId="3" fontId="7" fillId="0" borderId="10" xfId="18" applyNumberFormat="1" applyFont="1" applyFill="1" applyBorder="1" applyAlignment="1">
      <alignment horizontal="center"/>
    </xf>
    <xf numFmtId="4" fontId="5" fillId="0" borderId="10" xfId="2" applyNumberFormat="1" applyFont="1" applyFill="1" applyBorder="1" applyAlignment="1">
      <alignment horizontal="center"/>
    </xf>
    <xf numFmtId="3" fontId="7" fillId="0" borderId="0" xfId="18" applyNumberFormat="1" applyFont="1" applyFill="1" applyBorder="1" applyAlignment="1">
      <alignment horizontal="center"/>
    </xf>
    <xf numFmtId="0" fontId="5" fillId="0" borderId="0" xfId="1" quotePrefix="1" applyFont="1" applyFill="1" applyBorder="1"/>
    <xf numFmtId="3" fontId="5" fillId="0" borderId="0" xfId="1" applyNumberFormat="1" applyFont="1" applyFill="1" applyBorder="1"/>
    <xf numFmtId="168" fontId="5" fillId="0" borderId="0" xfId="2" applyNumberFormat="1" applyFont="1" applyBorder="1" applyAlignment="1">
      <alignment horizontal="right"/>
    </xf>
    <xf numFmtId="37" fontId="5" fillId="0" borderId="0" xfId="23" applyNumberFormat="1" applyFont="1" applyBorder="1" applyProtection="1"/>
    <xf numFmtId="4" fontId="5" fillId="0" borderId="0" xfId="2" applyNumberFormat="1" applyFont="1" applyBorder="1" applyAlignment="1">
      <alignment horizontal="center"/>
    </xf>
    <xf numFmtId="39" fontId="5" fillId="0" borderId="0" xfId="23" applyNumberFormat="1" applyFont="1" applyBorder="1" applyAlignment="1" applyProtection="1">
      <alignment horizontal="center"/>
    </xf>
    <xf numFmtId="49" fontId="5" fillId="0" borderId="0" xfId="1" applyNumberFormat="1" applyFont="1"/>
    <xf numFmtId="0" fontId="5" fillId="0" borderId="2" xfId="1" applyFont="1" applyBorder="1"/>
    <xf numFmtId="37" fontId="5" fillId="0" borderId="5" xfId="23" applyNumberFormat="1" applyFont="1" applyBorder="1" applyAlignment="1" applyProtection="1">
      <alignment horizontal="center"/>
    </xf>
    <xf numFmtId="37" fontId="5" fillId="0" borderId="7" xfId="23" applyNumberFormat="1" applyFont="1" applyBorder="1" applyAlignment="1" applyProtection="1">
      <alignment horizontal="center"/>
    </xf>
    <xf numFmtId="0" fontId="5" fillId="0" borderId="0" xfId="1" applyFont="1" applyBorder="1" applyAlignment="1">
      <alignment horizontal="left"/>
    </xf>
    <xf numFmtId="0" fontId="3" fillId="0" borderId="0" xfId="1" applyFont="1"/>
    <xf numFmtId="0" fontId="5" fillId="0" borderId="0" xfId="1" applyFont="1" applyBorder="1" applyAlignment="1">
      <alignment horizontal="center" vertical="top" wrapText="1"/>
    </xf>
    <xf numFmtId="0" fontId="4" fillId="0" borderId="0" xfId="1" applyFont="1" applyBorder="1" applyAlignment="1">
      <alignment vertical="top" wrapText="1"/>
    </xf>
    <xf numFmtId="0" fontId="4" fillId="0" borderId="0" xfId="1" applyFont="1" applyBorder="1" applyAlignment="1">
      <alignment horizontal="center" vertical="top" wrapText="1"/>
    </xf>
    <xf numFmtId="0" fontId="4" fillId="0" borderId="0" xfId="1" applyFont="1" applyAlignment="1">
      <alignment vertical="top" wrapText="1"/>
    </xf>
    <xf numFmtId="0" fontId="5" fillId="0" borderId="7" xfId="1" applyFont="1" applyBorder="1" applyAlignment="1">
      <alignment horizontal="center" vertical="top" wrapText="1"/>
    </xf>
    <xf numFmtId="0" fontId="5" fillId="0" borderId="5" xfId="1" applyFont="1" applyBorder="1" applyAlignment="1">
      <alignment horizontal="center" vertical="top" wrapText="1"/>
    </xf>
    <xf numFmtId="0" fontId="4" fillId="0" borderId="0" xfId="1" applyFont="1" applyBorder="1"/>
    <xf numFmtId="168" fontId="4" fillId="0" borderId="0" xfId="2" applyNumberFormat="1" applyFont="1" applyBorder="1"/>
    <xf numFmtId="178" fontId="4" fillId="0" borderId="0" xfId="1" applyNumberFormat="1" applyFont="1" applyBorder="1"/>
    <xf numFmtId="170" fontId="4" fillId="0" borderId="0" xfId="2" applyNumberFormat="1" applyFont="1" applyBorder="1"/>
    <xf numFmtId="0" fontId="4" fillId="0" borderId="0" xfId="1" applyFont="1" applyFill="1" applyBorder="1"/>
    <xf numFmtId="168" fontId="4" fillId="0" borderId="0" xfId="2" applyNumberFormat="1" applyFont="1" applyFill="1" applyBorder="1"/>
    <xf numFmtId="178" fontId="4" fillId="0" borderId="0" xfId="1" applyNumberFormat="1" applyFont="1" applyFill="1" applyBorder="1"/>
    <xf numFmtId="170" fontId="4" fillId="0" borderId="0" xfId="2" applyNumberFormat="1" applyFont="1" applyFill="1" applyBorder="1"/>
    <xf numFmtId="0" fontId="4" fillId="0" borderId="0" xfId="1" applyFont="1" applyFill="1"/>
    <xf numFmtId="0" fontId="24" fillId="0" borderId="0" xfId="1" applyFont="1"/>
    <xf numFmtId="0" fontId="6" fillId="0" borderId="0" xfId="1" applyFont="1" applyAlignment="1"/>
    <xf numFmtId="168" fontId="4" fillId="0" borderId="0" xfId="2" applyNumberFormat="1" applyFont="1" applyBorder="1" applyAlignment="1">
      <alignment horizontal="right"/>
    </xf>
    <xf numFmtId="37" fontId="4" fillId="0" borderId="0" xfId="23" applyNumberFormat="1" applyFont="1" applyBorder="1" applyProtection="1"/>
    <xf numFmtId="179" fontId="4" fillId="0" borderId="0" xfId="1" applyNumberFormat="1" applyFont="1" applyBorder="1"/>
    <xf numFmtId="168" fontId="4" fillId="0" borderId="0" xfId="2" applyNumberFormat="1" applyFont="1" applyFill="1" applyBorder="1" applyAlignment="1">
      <alignment horizontal="right"/>
    </xf>
    <xf numFmtId="37" fontId="4" fillId="0" borderId="0" xfId="23" applyNumberFormat="1" applyFont="1" applyFill="1" applyBorder="1" applyProtection="1"/>
    <xf numFmtId="179" fontId="4" fillId="0" borderId="0" xfId="1" applyNumberFormat="1" applyFont="1" applyFill="1" applyBorder="1"/>
    <xf numFmtId="0" fontId="8" fillId="0" borderId="0" xfId="1" applyFont="1" applyBorder="1"/>
    <xf numFmtId="0" fontId="3" fillId="0" borderId="0" xfId="1" applyFont="1" applyBorder="1" applyAlignment="1">
      <alignment vertical="center"/>
    </xf>
    <xf numFmtId="0" fontId="4" fillId="0" borderId="0" xfId="1" applyFont="1" applyBorder="1" applyAlignment="1"/>
    <xf numFmtId="0" fontId="4" fillId="0" borderId="0" xfId="1" applyFont="1" applyBorder="1" applyAlignment="1">
      <alignment wrapText="1"/>
    </xf>
    <xf numFmtId="0" fontId="25" fillId="0" borderId="0" xfId="1" applyFont="1" applyBorder="1" applyAlignment="1">
      <alignment vertical="center"/>
    </xf>
    <xf numFmtId="1" fontId="5" fillId="0" borderId="5" xfId="1" applyNumberFormat="1" applyFont="1" applyBorder="1" applyAlignment="1">
      <alignment horizontal="center" vertical="center" wrapText="1"/>
    </xf>
    <xf numFmtId="1" fontId="5" fillId="0" borderId="6" xfId="1" applyNumberFormat="1" applyFont="1" applyBorder="1" applyAlignment="1">
      <alignment horizontal="center" vertical="center" wrapText="1"/>
    </xf>
    <xf numFmtId="0" fontId="5" fillId="0" borderId="6" xfId="1" applyFont="1" applyBorder="1" applyAlignment="1">
      <alignment horizontal="center" vertical="center" wrapText="1"/>
    </xf>
    <xf numFmtId="1" fontId="5" fillId="0" borderId="7" xfId="1" applyNumberFormat="1" applyFont="1" applyBorder="1" applyAlignment="1">
      <alignment horizontal="center" vertical="center" wrapText="1"/>
    </xf>
    <xf numFmtId="165" fontId="5" fillId="0" borderId="5" xfId="1" applyNumberFormat="1" applyFont="1" applyBorder="1" applyAlignment="1">
      <alignment horizontal="center" vertical="center" wrapText="1"/>
    </xf>
    <xf numFmtId="3" fontId="7" fillId="0" borderId="4" xfId="1" applyNumberFormat="1" applyFont="1" applyBorder="1" applyAlignment="1">
      <alignment horizontal="center"/>
    </xf>
    <xf numFmtId="0" fontId="5" fillId="0" borderId="5" xfId="3" applyFont="1" applyBorder="1" applyAlignment="1">
      <alignment horizontal="center" vertical="center" wrapText="1"/>
    </xf>
    <xf numFmtId="0" fontId="5" fillId="0" borderId="5" xfId="3" applyFont="1" applyBorder="1" applyAlignment="1">
      <alignment horizontal="center" vertical="top" wrapText="1"/>
    </xf>
    <xf numFmtId="0" fontId="5" fillId="0" borderId="10" xfId="3" applyFont="1" applyFill="1" applyBorder="1" applyAlignment="1">
      <alignment horizontal="center"/>
    </xf>
    <xf numFmtId="0" fontId="26" fillId="0" borderId="0" xfId="0" applyFont="1" applyAlignment="1">
      <alignment horizontal="left"/>
    </xf>
    <xf numFmtId="177" fontId="27" fillId="0" borderId="0" xfId="0" applyNumberFormat="1" applyFont="1" applyAlignment="1">
      <alignment horizontal="right"/>
    </xf>
    <xf numFmtId="1" fontId="5" fillId="0" borderId="5" xfId="10" applyNumberFormat="1" applyFont="1" applyBorder="1" applyAlignment="1">
      <alignment horizontal="center" vertical="center" wrapText="1"/>
    </xf>
    <xf numFmtId="1" fontId="5" fillId="0" borderId="6" xfId="10" applyNumberFormat="1" applyFont="1" applyBorder="1" applyAlignment="1">
      <alignment horizontal="center" vertical="center" wrapText="1"/>
    </xf>
    <xf numFmtId="1" fontId="5" fillId="0" borderId="7" xfId="10" applyNumberFormat="1" applyFont="1" applyBorder="1" applyAlignment="1">
      <alignment horizontal="center" vertical="center" wrapText="1"/>
    </xf>
    <xf numFmtId="1" fontId="5" fillId="0" borderId="5" xfId="10" applyNumberFormat="1" applyFont="1" applyBorder="1" applyAlignment="1">
      <alignment horizontal="center" vertical="top" wrapText="1"/>
    </xf>
    <xf numFmtId="0" fontId="5" fillId="0" borderId="5" xfId="1" applyFont="1" applyBorder="1" applyAlignment="1">
      <alignment horizontal="center" vertical="center" wrapText="1"/>
    </xf>
    <xf numFmtId="0" fontId="5" fillId="0" borderId="7" xfId="1" applyFont="1" applyBorder="1" applyAlignment="1">
      <alignment horizontal="center" vertical="center" wrapText="1"/>
    </xf>
    <xf numFmtId="2" fontId="5" fillId="0" borderId="12" xfId="2" applyNumberFormat="1" applyFont="1" applyBorder="1" applyAlignment="1">
      <alignment horizontal="center"/>
    </xf>
    <xf numFmtId="0" fontId="5" fillId="0" borderId="5" xfId="1" applyFont="1" applyBorder="1" applyAlignment="1">
      <alignment vertical="top" wrapText="1"/>
    </xf>
    <xf numFmtId="0" fontId="5" fillId="0" borderId="10" xfId="1" applyFont="1" applyBorder="1" applyAlignment="1">
      <alignment horizontal="center"/>
    </xf>
    <xf numFmtId="0" fontId="5" fillId="0" borderId="10" xfId="1" applyFont="1" applyFill="1" applyBorder="1" applyAlignment="1">
      <alignment horizontal="center"/>
    </xf>
    <xf numFmtId="2" fontId="5" fillId="0" borderId="2" xfId="2" applyNumberFormat="1" applyFont="1" applyFill="1" applyBorder="1" applyAlignment="1">
      <alignment horizontal="center"/>
    </xf>
    <xf numFmtId="2" fontId="5" fillId="0" borderId="3" xfId="2" applyNumberFormat="1" applyFont="1" applyFill="1" applyBorder="1" applyAlignment="1">
      <alignment horizontal="center"/>
    </xf>
    <xf numFmtId="0" fontId="5" fillId="0" borderId="12" xfId="3" applyFont="1" applyBorder="1" applyAlignment="1">
      <alignment horizontal="center"/>
    </xf>
    <xf numFmtId="0" fontId="5" fillId="0" borderId="10" xfId="3" applyFont="1" applyBorder="1" applyAlignment="1">
      <alignment horizontal="center"/>
    </xf>
    <xf numFmtId="0" fontId="5" fillId="0" borderId="3" xfId="3" applyFont="1" applyFill="1" applyBorder="1" applyAlignment="1">
      <alignment horizontal="center"/>
    </xf>
    <xf numFmtId="2" fontId="5" fillId="0" borderId="19" xfId="2" applyNumberFormat="1" applyFont="1" applyBorder="1" applyAlignment="1">
      <alignment horizontal="center"/>
    </xf>
    <xf numFmtId="2" fontId="5" fillId="0" borderId="13" xfId="2" applyNumberFormat="1" applyFont="1" applyBorder="1" applyAlignment="1">
      <alignment horizontal="center"/>
    </xf>
    <xf numFmtId="2" fontId="5" fillId="0" borderId="9" xfId="2" applyNumberFormat="1" applyFont="1" applyBorder="1" applyAlignment="1">
      <alignment horizontal="center"/>
    </xf>
    <xf numFmtId="2" fontId="5" fillId="0" borderId="18" xfId="2" applyNumberFormat="1" applyFont="1" applyFill="1" applyBorder="1" applyAlignment="1">
      <alignment horizontal="center"/>
    </xf>
    <xf numFmtId="2" fontId="5" fillId="0" borderId="1" xfId="2" applyNumberFormat="1" applyFont="1" applyFill="1" applyBorder="1" applyAlignment="1">
      <alignment horizontal="center"/>
    </xf>
    <xf numFmtId="0" fontId="5" fillId="0" borderId="12" xfId="1" applyFont="1" applyBorder="1" applyAlignment="1">
      <alignment horizontal="center"/>
    </xf>
    <xf numFmtId="3" fontId="5" fillId="0" borderId="9" xfId="2" applyNumberFormat="1" applyFont="1" applyBorder="1" applyAlignment="1">
      <alignment horizontal="center"/>
    </xf>
    <xf numFmtId="3" fontId="5" fillId="0" borderId="3" xfId="2" applyNumberFormat="1" applyFont="1" applyBorder="1" applyAlignment="1">
      <alignment horizontal="center"/>
    </xf>
    <xf numFmtId="2" fontId="5" fillId="0" borderId="2" xfId="2" applyNumberFormat="1" applyFont="1" applyBorder="1" applyAlignment="1">
      <alignment horizontal="center"/>
    </xf>
    <xf numFmtId="2" fontId="5" fillId="0" borderId="3" xfId="2" applyNumberFormat="1" applyFont="1" applyBorder="1" applyAlignment="1">
      <alignment horizontal="center"/>
    </xf>
    <xf numFmtId="0" fontId="5" fillId="0" borderId="3" xfId="1" applyFont="1" applyBorder="1" applyAlignment="1">
      <alignment horizontal="center"/>
    </xf>
    <xf numFmtId="0" fontId="5" fillId="0" borderId="19" xfId="3" applyFont="1" applyBorder="1" applyAlignment="1">
      <alignment horizontal="center"/>
    </xf>
    <xf numFmtId="0" fontId="5" fillId="0" borderId="4" xfId="3" applyFont="1" applyBorder="1" applyAlignment="1">
      <alignment horizontal="center"/>
    </xf>
    <xf numFmtId="0" fontId="5" fillId="0" borderId="4" xfId="1" applyFont="1" applyBorder="1" applyAlignment="1">
      <alignment horizontal="center"/>
    </xf>
    <xf numFmtId="0" fontId="5" fillId="0" borderId="4" xfId="3" applyFont="1" applyFill="1" applyBorder="1" applyAlignment="1">
      <alignment horizontal="center"/>
    </xf>
    <xf numFmtId="168" fontId="5" fillId="0" borderId="5" xfId="2" applyNumberFormat="1" applyFont="1" applyBorder="1" applyAlignment="1">
      <alignment horizontal="center"/>
    </xf>
    <xf numFmtId="170" fontId="5" fillId="0" borderId="5" xfId="2" applyNumberFormat="1" applyFont="1" applyBorder="1" applyAlignment="1">
      <alignment horizontal="center"/>
    </xf>
    <xf numFmtId="0" fontId="5" fillId="0" borderId="5" xfId="1" applyFont="1" applyBorder="1"/>
    <xf numFmtId="0" fontId="5" fillId="6" borderId="7" xfId="1" applyFont="1" applyFill="1" applyBorder="1" applyAlignment="1">
      <alignment horizontal="center" vertical="center" wrapText="1"/>
    </xf>
    <xf numFmtId="3" fontId="5" fillId="0" borderId="2" xfId="2" applyNumberFormat="1" applyFont="1" applyFill="1" applyBorder="1" applyAlignment="1">
      <alignment horizontal="center"/>
    </xf>
    <xf numFmtId="166" fontId="5" fillId="0" borderId="0" xfId="1" applyNumberFormat="1" applyFont="1" applyBorder="1" applyAlignment="1">
      <alignment horizontal="center"/>
    </xf>
    <xf numFmtId="166" fontId="7" fillId="0" borderId="10" xfId="22" applyNumberFormat="1" applyFont="1" applyBorder="1" applyAlignment="1">
      <alignment horizontal="center"/>
    </xf>
    <xf numFmtId="4" fontId="5" fillId="0" borderId="10" xfId="1" applyNumberFormat="1" applyFont="1" applyBorder="1" applyAlignment="1">
      <alignment horizontal="center"/>
    </xf>
    <xf numFmtId="0" fontId="13" fillId="0" borderId="11" xfId="10" applyFont="1" applyBorder="1" applyAlignment="1">
      <alignment horizontal="centerContinuous"/>
    </xf>
    <xf numFmtId="0" fontId="13" fillId="0" borderId="11" xfId="10" applyFont="1" applyBorder="1" applyAlignment="1">
      <alignment horizontal="centerContinuous" wrapText="1"/>
    </xf>
    <xf numFmtId="165" fontId="5" fillId="0" borderId="7" xfId="10" applyNumberFormat="1" applyFont="1" applyFill="1" applyBorder="1" applyAlignment="1">
      <alignment horizontal="centerContinuous"/>
    </xf>
    <xf numFmtId="1" fontId="5" fillId="0" borderId="7" xfId="10" applyNumberFormat="1" applyFont="1" applyFill="1" applyBorder="1" applyAlignment="1">
      <alignment horizontal="center" vertical="center" wrapText="1"/>
    </xf>
    <xf numFmtId="1" fontId="5" fillId="0" borderId="7" xfId="10" applyNumberFormat="1" applyFont="1" applyFill="1" applyBorder="1" applyAlignment="1">
      <alignment horizontal="center" wrapText="1"/>
    </xf>
    <xf numFmtId="166" fontId="5" fillId="0" borderId="4" xfId="10" applyNumberFormat="1" applyFont="1" applyBorder="1" applyAlignment="1">
      <alignment horizontal="center"/>
    </xf>
    <xf numFmtId="2" fontId="5" fillId="0" borderId="8" xfId="13" applyNumberFormat="1" applyFont="1" applyFill="1" applyBorder="1" applyAlignment="1">
      <alignment horizontal="center"/>
    </xf>
    <xf numFmtId="0" fontId="5" fillId="0" borderId="12" xfId="10" applyFont="1" applyBorder="1" applyAlignment="1">
      <alignment horizontal="center"/>
    </xf>
    <xf numFmtId="0" fontId="5" fillId="0" borderId="10" xfId="10" applyFont="1" applyBorder="1" applyAlignment="1">
      <alignment horizontal="center"/>
    </xf>
    <xf numFmtId="2" fontId="5" fillId="0" borderId="8" xfId="13" applyNumberFormat="1" applyFont="1" applyBorder="1" applyAlignment="1">
      <alignment horizontal="center"/>
    </xf>
    <xf numFmtId="3" fontId="5" fillId="0" borderId="1" xfId="10" applyNumberFormat="1" applyFont="1" applyBorder="1" applyAlignment="1">
      <alignment horizontal="center"/>
    </xf>
    <xf numFmtId="174" fontId="5" fillId="0" borderId="18" xfId="10" applyNumberFormat="1" applyFont="1" applyBorder="1" applyAlignment="1">
      <alignment horizontal="center"/>
    </xf>
    <xf numFmtId="3" fontId="5" fillId="0" borderId="18" xfId="13" applyNumberFormat="1" applyFont="1" applyBorder="1" applyAlignment="1">
      <alignment horizontal="center"/>
    </xf>
    <xf numFmtId="2" fontId="5" fillId="0" borderId="1" xfId="13" applyNumberFormat="1" applyFont="1" applyBorder="1" applyAlignment="1">
      <alignment horizontal="center"/>
    </xf>
    <xf numFmtId="2" fontId="5" fillId="0" borderId="2" xfId="13" applyNumberFormat="1" applyFont="1" applyBorder="1" applyAlignment="1">
      <alignment horizontal="center"/>
    </xf>
    <xf numFmtId="0" fontId="5" fillId="0" borderId="10" xfId="3" applyFont="1" applyFill="1" applyBorder="1"/>
    <xf numFmtId="2" fontId="5" fillId="0" borderId="1" xfId="4" applyNumberFormat="1" applyFont="1" applyFill="1" applyBorder="1" applyAlignment="1" applyProtection="1">
      <alignment horizontal="center"/>
    </xf>
    <xf numFmtId="2" fontId="5" fillId="0" borderId="1" xfId="4" applyNumberFormat="1" applyFont="1" applyFill="1" applyBorder="1" applyAlignment="1">
      <alignment horizontal="center"/>
    </xf>
    <xf numFmtId="2" fontId="5" fillId="0" borderId="2" xfId="3" applyNumberFormat="1" applyFont="1" applyFill="1" applyBorder="1" applyAlignment="1">
      <alignment horizontal="center"/>
    </xf>
    <xf numFmtId="2" fontId="5" fillId="0" borderId="1" xfId="3" applyNumberFormat="1" applyFont="1" applyFill="1" applyBorder="1" applyAlignment="1" applyProtection="1">
      <alignment horizontal="center"/>
    </xf>
    <xf numFmtId="2" fontId="5" fillId="0" borderId="2" xfId="4" applyNumberFormat="1" applyFont="1" applyFill="1" applyBorder="1" applyAlignment="1">
      <alignment horizontal="center"/>
    </xf>
    <xf numFmtId="0" fontId="5" fillId="0" borderId="12" xfId="3" applyFont="1" applyFill="1" applyBorder="1" applyAlignment="1">
      <alignment horizontal="center"/>
    </xf>
    <xf numFmtId="2" fontId="5" fillId="0" borderId="13" xfId="4" applyNumberFormat="1" applyFont="1" applyFill="1" applyBorder="1" applyAlignment="1" applyProtection="1">
      <alignment horizontal="center"/>
    </xf>
    <xf numFmtId="2" fontId="5" fillId="0" borderId="13" xfId="4" applyNumberFormat="1" applyFont="1" applyBorder="1" applyAlignment="1">
      <alignment horizontal="center"/>
    </xf>
    <xf numFmtId="2" fontId="5" fillId="0" borderId="9" xfId="3" applyNumberFormat="1" applyFont="1" applyBorder="1" applyAlignment="1">
      <alignment horizontal="center"/>
    </xf>
    <xf numFmtId="2" fontId="5" fillId="0" borderId="9" xfId="4" applyNumberFormat="1" applyFont="1" applyBorder="1" applyAlignment="1">
      <alignment horizontal="center"/>
    </xf>
    <xf numFmtId="2" fontId="5" fillId="0" borderId="19" xfId="4" applyNumberFormat="1" applyFont="1" applyBorder="1" applyAlignment="1">
      <alignment horizontal="center"/>
    </xf>
    <xf numFmtId="2" fontId="5" fillId="0" borderId="13" xfId="3" applyNumberFormat="1" applyFont="1" applyBorder="1" applyAlignment="1">
      <alignment horizontal="center"/>
    </xf>
    <xf numFmtId="2" fontId="5" fillId="0" borderId="1" xfId="3" applyNumberFormat="1" applyFont="1" applyFill="1" applyBorder="1" applyAlignment="1">
      <alignment horizontal="center"/>
    </xf>
    <xf numFmtId="165" fontId="5" fillId="0" borderId="9" xfId="2" applyNumberFormat="1" applyFont="1" applyBorder="1" applyAlignment="1">
      <alignment horizontal="center"/>
    </xf>
    <xf numFmtId="3" fontId="5" fillId="0" borderId="13" xfId="2" applyNumberFormat="1" applyFont="1" applyBorder="1" applyAlignment="1">
      <alignment horizontal="center"/>
    </xf>
    <xf numFmtId="3" fontId="7" fillId="0" borderId="2" xfId="1" applyNumberFormat="1" applyFont="1" applyBorder="1" applyAlignment="1">
      <alignment horizontal="center"/>
    </xf>
    <xf numFmtId="3" fontId="7" fillId="0" borderId="18" xfId="1" applyNumberFormat="1" applyFont="1" applyBorder="1" applyAlignment="1">
      <alignment horizontal="center"/>
    </xf>
    <xf numFmtId="3" fontId="7" fillId="0" borderId="1" xfId="1" applyNumberFormat="1" applyFont="1" applyBorder="1" applyAlignment="1">
      <alignment horizontal="center"/>
    </xf>
    <xf numFmtId="3" fontId="5" fillId="0" borderId="1" xfId="2" applyNumberFormat="1" applyFont="1" applyBorder="1" applyAlignment="1">
      <alignment horizontal="center"/>
    </xf>
    <xf numFmtId="0" fontId="5" fillId="0" borderId="0" xfId="3" applyFont="1" applyBorder="1" applyAlignment="1">
      <alignment horizontal="left"/>
    </xf>
    <xf numFmtId="1" fontId="5" fillId="0" borderId="12" xfId="1" applyNumberFormat="1" applyFont="1" applyBorder="1" applyAlignment="1">
      <alignment horizontal="center" vertical="center" wrapText="1"/>
    </xf>
    <xf numFmtId="1" fontId="5" fillId="0" borderId="13" xfId="1" applyNumberFormat="1" applyFont="1" applyBorder="1" applyAlignment="1">
      <alignment horizontal="center" vertical="center" wrapText="1"/>
    </xf>
    <xf numFmtId="1" fontId="5" fillId="0" borderId="19" xfId="1" applyNumberFormat="1" applyFont="1" applyBorder="1" applyAlignment="1">
      <alignment horizontal="center" vertical="center" wrapText="1"/>
    </xf>
    <xf numFmtId="0" fontId="5" fillId="0" borderId="13" xfId="1" applyFont="1" applyBorder="1" applyAlignment="1">
      <alignment horizontal="center" vertical="center" wrapText="1"/>
    </xf>
    <xf numFmtId="1" fontId="5" fillId="0" borderId="9" xfId="1" applyNumberFormat="1" applyFont="1" applyBorder="1" applyAlignment="1">
      <alignment horizontal="center" vertical="center" wrapText="1"/>
    </xf>
    <xf numFmtId="165" fontId="5" fillId="0" borderId="12" xfId="1" applyNumberFormat="1" applyFont="1" applyBorder="1" applyAlignment="1">
      <alignment horizontal="center" vertical="center" wrapText="1"/>
    </xf>
    <xf numFmtId="1" fontId="5" fillId="0" borderId="11" xfId="1" applyNumberFormat="1" applyFont="1" applyBorder="1" applyAlignment="1">
      <alignment horizontal="center" vertical="top" wrapText="1"/>
    </xf>
    <xf numFmtId="170" fontId="5" fillId="0" borderId="8" xfId="2" applyNumberFormat="1" applyFont="1" applyBorder="1"/>
    <xf numFmtId="2" fontId="5" fillId="0" borderId="1" xfId="2" applyNumberFormat="1" applyFont="1" applyBorder="1" applyAlignment="1">
      <alignment horizontal="center"/>
    </xf>
    <xf numFmtId="2" fontId="5" fillId="0" borderId="18" xfId="2" applyNumberFormat="1" applyFont="1" applyBorder="1" applyAlignment="1">
      <alignment horizontal="center"/>
    </xf>
    <xf numFmtId="1" fontId="5" fillId="0" borderId="6" xfId="1" applyNumberFormat="1" applyFont="1" applyFill="1" applyBorder="1" applyAlignment="1">
      <alignment horizontal="center" vertical="center" wrapText="1"/>
    </xf>
    <xf numFmtId="0" fontId="5" fillId="0" borderId="6" xfId="1" applyFont="1" applyFill="1" applyBorder="1" applyAlignment="1">
      <alignment horizontal="center" vertical="center" wrapText="1"/>
    </xf>
    <xf numFmtId="1" fontId="5" fillId="0" borderId="7" xfId="1" applyNumberFormat="1" applyFont="1" applyFill="1" applyBorder="1" applyAlignment="1">
      <alignment horizontal="center" vertical="center" wrapText="1"/>
    </xf>
    <xf numFmtId="165" fontId="5" fillId="0" borderId="6" xfId="1" applyNumberFormat="1" applyFont="1" applyFill="1" applyBorder="1" applyAlignment="1">
      <alignment horizontal="center" vertical="center" wrapText="1"/>
    </xf>
    <xf numFmtId="0" fontId="5" fillId="0" borderId="10" xfId="11" applyFont="1" applyBorder="1" applyProtection="1"/>
    <xf numFmtId="37" fontId="5" fillId="0" borderId="1" xfId="11" applyNumberFormat="1" applyFont="1" applyFill="1" applyBorder="1" applyAlignment="1" applyProtection="1">
      <alignment horizontal="center"/>
    </xf>
    <xf numFmtId="37" fontId="5" fillId="0" borderId="2" xfId="11" applyNumberFormat="1" applyFont="1" applyFill="1" applyBorder="1" applyAlignment="1" applyProtection="1">
      <alignment horizontal="center"/>
    </xf>
    <xf numFmtId="3" fontId="5" fillId="0" borderId="1" xfId="2" applyNumberFormat="1" applyFont="1" applyFill="1" applyBorder="1" applyAlignment="1">
      <alignment horizontal="center"/>
    </xf>
    <xf numFmtId="2" fontId="5" fillId="0" borderId="13" xfId="3" applyNumberFormat="1" applyFont="1" applyFill="1" applyBorder="1" applyAlignment="1">
      <alignment horizontal="center"/>
    </xf>
    <xf numFmtId="2" fontId="5" fillId="0" borderId="9" xfId="3" applyNumberFormat="1" applyFont="1" applyFill="1" applyBorder="1" applyAlignment="1">
      <alignment horizontal="center"/>
    </xf>
    <xf numFmtId="172" fontId="5" fillId="0" borderId="0" xfId="11" applyNumberFormat="1" applyFont="1" applyBorder="1" applyProtection="1"/>
    <xf numFmtId="39" fontId="5" fillId="0" borderId="0" xfId="11" applyNumberFormat="1" applyFont="1" applyFill="1" applyBorder="1" applyProtection="1"/>
    <xf numFmtId="2" fontId="5" fillId="0" borderId="4" xfId="3" applyNumberFormat="1" applyFont="1" applyFill="1" applyBorder="1" applyAlignment="1">
      <alignment horizontal="center"/>
    </xf>
    <xf numFmtId="2" fontId="5" fillId="0" borderId="4" xfId="3" applyNumberFormat="1" applyFont="1" applyBorder="1" applyAlignment="1">
      <alignment horizontal="center"/>
    </xf>
    <xf numFmtId="180" fontId="27" fillId="0" borderId="0" xfId="0" applyNumberFormat="1" applyFont="1" applyAlignment="1">
      <alignment horizontal="right"/>
    </xf>
    <xf numFmtId="180" fontId="0" fillId="0" borderId="0" xfId="0" applyNumberFormat="1"/>
    <xf numFmtId="0" fontId="26" fillId="0" borderId="0" xfId="0" applyFont="1" applyBorder="1" applyAlignment="1">
      <alignment horizontal="center" wrapText="1"/>
    </xf>
    <xf numFmtId="0" fontId="26" fillId="0" borderId="0" xfId="0" applyFont="1" applyBorder="1" applyAlignment="1">
      <alignment horizontal="left"/>
    </xf>
    <xf numFmtId="177" fontId="27" fillId="0" borderId="0" xfId="0" applyNumberFormat="1" applyFont="1" applyBorder="1" applyAlignment="1">
      <alignment horizontal="right"/>
    </xf>
    <xf numFmtId="177" fontId="0" fillId="0" borderId="0" xfId="0" applyNumberFormat="1" applyBorder="1"/>
    <xf numFmtId="165" fontId="5" fillId="0" borderId="0" xfId="1" applyNumberFormat="1" applyFont="1" applyBorder="1"/>
    <xf numFmtId="2" fontId="5" fillId="0" borderId="19" xfId="3" applyNumberFormat="1" applyFont="1" applyBorder="1" applyAlignment="1">
      <alignment horizontal="center"/>
    </xf>
    <xf numFmtId="2" fontId="5" fillId="0" borderId="18" xfId="3" applyNumberFormat="1" applyFont="1" applyFill="1" applyBorder="1" applyAlignment="1">
      <alignment horizontal="center"/>
    </xf>
    <xf numFmtId="2" fontId="5" fillId="0" borderId="10" xfId="3" applyNumberFormat="1" applyFont="1" applyBorder="1" applyAlignment="1">
      <alignment horizontal="center"/>
    </xf>
    <xf numFmtId="2" fontId="5" fillId="0" borderId="10" xfId="3" applyNumberFormat="1" applyFont="1" applyFill="1" applyBorder="1" applyAlignment="1">
      <alignment horizontal="center"/>
    </xf>
    <xf numFmtId="0" fontId="5" fillId="0" borderId="1" xfId="3" applyFont="1" applyBorder="1" applyAlignment="1">
      <alignment horizontal="center"/>
    </xf>
    <xf numFmtId="169" fontId="5" fillId="0" borderId="1" xfId="4" applyNumberFormat="1" applyFont="1" applyFill="1" applyBorder="1" applyAlignment="1" applyProtection="1">
      <alignment horizontal="center"/>
    </xf>
    <xf numFmtId="169" fontId="5" fillId="0" borderId="1" xfId="4" applyNumberFormat="1" applyFont="1" applyBorder="1" applyAlignment="1">
      <alignment horizontal="center"/>
    </xf>
    <xf numFmtId="2" fontId="5" fillId="0" borderId="1" xfId="3" applyNumberFormat="1" applyFont="1" applyBorder="1" applyAlignment="1">
      <alignment horizontal="center"/>
    </xf>
    <xf numFmtId="43" fontId="5" fillId="0" borderId="1" xfId="3" applyNumberFormat="1" applyFont="1" applyBorder="1" applyAlignment="1">
      <alignment horizontal="center"/>
    </xf>
    <xf numFmtId="168" fontId="5" fillId="0" borderId="1" xfId="2" applyNumberFormat="1" applyFont="1" applyBorder="1" applyAlignment="1">
      <alignment horizontal="center"/>
    </xf>
    <xf numFmtId="0" fontId="13" fillId="0" borderId="1" xfId="3" applyFont="1" applyBorder="1" applyAlignment="1">
      <alignment horizontal="left"/>
    </xf>
    <xf numFmtId="0" fontId="5" fillId="0" borderId="13" xfId="3" applyFont="1" applyFill="1" applyBorder="1" applyAlignment="1">
      <alignment horizontal="center"/>
    </xf>
    <xf numFmtId="2" fontId="5" fillId="0" borderId="19" xfId="3" applyNumberFormat="1" applyFont="1" applyFill="1" applyBorder="1" applyAlignment="1">
      <alignment horizontal="center"/>
    </xf>
    <xf numFmtId="166" fontId="5" fillId="0" borderId="18" xfId="1" applyNumberFormat="1" applyFont="1" applyBorder="1" applyAlignment="1">
      <alignment horizontal="center"/>
    </xf>
    <xf numFmtId="165" fontId="5" fillId="0" borderId="7" xfId="1" applyNumberFormat="1" applyFont="1" applyFill="1" applyBorder="1" applyAlignment="1">
      <alignment horizontal="center" vertical="center" wrapText="1"/>
    </xf>
    <xf numFmtId="0" fontId="5" fillId="0" borderId="10" xfId="11" applyFont="1" applyBorder="1" applyAlignment="1" applyProtection="1">
      <alignment horizontal="center"/>
    </xf>
    <xf numFmtId="0" fontId="5" fillId="0" borderId="10" xfId="11" applyFont="1" applyFill="1" applyBorder="1" applyAlignment="1" applyProtection="1">
      <alignment horizontal="center"/>
    </xf>
    <xf numFmtId="0" fontId="5" fillId="0" borderId="10" xfId="10" applyFont="1" applyBorder="1"/>
    <xf numFmtId="0" fontId="5" fillId="0" borderId="10" xfId="10" applyFont="1" applyFill="1" applyBorder="1"/>
    <xf numFmtId="3" fontId="5" fillId="0" borderId="1" xfId="13" applyNumberFormat="1" applyFont="1" applyBorder="1" applyAlignment="1">
      <alignment horizontal="center"/>
    </xf>
    <xf numFmtId="2" fontId="5" fillId="0" borderId="3" xfId="13" applyNumberFormat="1" applyFont="1" applyBorder="1" applyAlignment="1">
      <alignment horizontal="center"/>
    </xf>
    <xf numFmtId="0" fontId="5" fillId="0" borderId="6" xfId="10" applyFont="1" applyBorder="1" applyAlignment="1">
      <alignment horizontal="center" vertical="center" wrapText="1"/>
    </xf>
    <xf numFmtId="0" fontId="5" fillId="0" borderId="7" xfId="10" applyFont="1" applyBorder="1" applyAlignment="1">
      <alignment horizontal="center" vertical="center" wrapText="1"/>
    </xf>
    <xf numFmtId="1" fontId="5" fillId="0" borderId="3" xfId="10" applyNumberFormat="1" applyFont="1" applyBorder="1" applyAlignment="1">
      <alignment horizontal="center" vertical="top" wrapText="1"/>
    </xf>
    <xf numFmtId="166" fontId="5" fillId="0" borderId="8" xfId="2" applyNumberFormat="1" applyFont="1" applyBorder="1" applyAlignment="1">
      <alignment horizontal="center"/>
    </xf>
    <xf numFmtId="3" fontId="5" fillId="0" borderId="1" xfId="4" applyNumberFormat="1" applyFont="1" applyFill="1" applyBorder="1" applyAlignment="1" applyProtection="1">
      <alignment horizontal="center"/>
    </xf>
    <xf numFmtId="4" fontId="5" fillId="0" borderId="1" xfId="4" applyNumberFormat="1" applyFont="1" applyFill="1" applyBorder="1" applyAlignment="1">
      <alignment horizontal="center"/>
    </xf>
    <xf numFmtId="3" fontId="5" fillId="0" borderId="1" xfId="4" applyNumberFormat="1" applyFont="1" applyFill="1" applyBorder="1" applyAlignment="1">
      <alignment horizontal="center"/>
    </xf>
    <xf numFmtId="174" fontId="5" fillId="0" borderId="1" xfId="3" applyNumberFormat="1" applyFont="1" applyFill="1" applyBorder="1" applyAlignment="1">
      <alignment horizontal="center"/>
    </xf>
    <xf numFmtId="0" fontId="5" fillId="0" borderId="12" xfId="3" applyFont="1" applyBorder="1" applyAlignment="1">
      <alignment horizontal="center" vertical="center" wrapText="1"/>
    </xf>
    <xf numFmtId="0" fontId="5" fillId="0" borderId="10" xfId="3" applyFont="1" applyFill="1" applyBorder="1" applyAlignment="1">
      <alignment horizontal="right"/>
    </xf>
    <xf numFmtId="2" fontId="5" fillId="0" borderId="0" xfId="1" applyNumberFormat="1" applyFont="1" applyFill="1" applyBorder="1" applyAlignment="1">
      <alignment horizontal="center"/>
    </xf>
    <xf numFmtId="2" fontId="5" fillId="0" borderId="1" xfId="1" applyNumberFormat="1" applyFont="1" applyFill="1" applyBorder="1" applyAlignment="1">
      <alignment horizontal="center"/>
    </xf>
    <xf numFmtId="176" fontId="17" fillId="0" borderId="0" xfId="20" applyNumberFormat="1" applyFill="1" applyProtection="1"/>
    <xf numFmtId="176" fontId="17" fillId="0" borderId="0" xfId="20" applyNumberFormat="1" applyFill="1" applyBorder="1" applyProtection="1"/>
    <xf numFmtId="4" fontId="16" fillId="0" borderId="0" xfId="1" applyNumberFormat="1" applyFont="1" applyFill="1" applyBorder="1" applyAlignment="1">
      <alignment horizontal="right"/>
    </xf>
    <xf numFmtId="0" fontId="16" fillId="0" borderId="0" xfId="1" applyFont="1" applyFill="1" applyBorder="1" applyAlignment="1">
      <alignment horizontal="right"/>
    </xf>
    <xf numFmtId="174" fontId="5" fillId="0" borderId="8" xfId="3" applyNumberFormat="1" applyFont="1" applyBorder="1" applyAlignment="1">
      <alignment horizontal="center"/>
    </xf>
    <xf numFmtId="43" fontId="5" fillId="0" borderId="8" xfId="3" applyNumberFormat="1" applyFont="1" applyBorder="1"/>
    <xf numFmtId="3" fontId="5" fillId="0" borderId="18" xfId="2" applyNumberFormat="1" applyFont="1" applyFill="1" applyBorder="1" applyAlignment="1">
      <alignment horizontal="center"/>
    </xf>
    <xf numFmtId="0" fontId="5" fillId="0" borderId="12" xfId="3" applyFont="1" applyFill="1" applyBorder="1"/>
    <xf numFmtId="2" fontId="5" fillId="0" borderId="9" xfId="3" applyNumberFormat="1" applyFont="1" applyBorder="1"/>
    <xf numFmtId="175" fontId="5" fillId="0" borderId="8" xfId="3" applyNumberFormat="1" applyFont="1" applyBorder="1" applyAlignment="1">
      <alignment horizontal="center"/>
    </xf>
    <xf numFmtId="175" fontId="5" fillId="0" borderId="8" xfId="3" applyNumberFormat="1" applyFont="1" applyFill="1" applyBorder="1" applyAlignment="1">
      <alignment horizontal="center"/>
    </xf>
    <xf numFmtId="2" fontId="5" fillId="0" borderId="12" xfId="3" applyNumberFormat="1" applyFont="1" applyBorder="1" applyAlignment="1">
      <alignment horizontal="center"/>
    </xf>
    <xf numFmtId="49" fontId="5" fillId="0" borderId="3" xfId="3" applyNumberFormat="1" applyFont="1" applyFill="1" applyBorder="1" applyAlignment="1">
      <alignment horizontal="center"/>
    </xf>
    <xf numFmtId="49" fontId="5" fillId="0" borderId="18" xfId="3" applyNumberFormat="1" applyFont="1" applyFill="1" applyBorder="1" applyAlignment="1">
      <alignment horizontal="center"/>
    </xf>
    <xf numFmtId="0" fontId="13" fillId="0" borderId="1" xfId="3" applyFont="1" applyFill="1" applyBorder="1" applyAlignment="1">
      <alignment horizontal="left"/>
    </xf>
    <xf numFmtId="181" fontId="5" fillId="0" borderId="0" xfId="10" applyNumberFormat="1" applyFont="1" applyFill="1" applyBorder="1"/>
    <xf numFmtId="0" fontId="5" fillId="0" borderId="3" xfId="3" applyFont="1" applyBorder="1" applyAlignment="1">
      <alignment horizontal="center"/>
    </xf>
    <xf numFmtId="2" fontId="5" fillId="0" borderId="18" xfId="3" applyNumberFormat="1" applyFont="1" applyBorder="1" applyAlignment="1">
      <alignment horizontal="center"/>
    </xf>
    <xf numFmtId="2" fontId="5" fillId="0" borderId="2" xfId="3" applyNumberFormat="1" applyFont="1" applyBorder="1" applyAlignment="1">
      <alignment horizontal="center"/>
    </xf>
    <xf numFmtId="0" fontId="5" fillId="0" borderId="13" xfId="3" applyFont="1" applyBorder="1" applyAlignment="1">
      <alignment horizontal="center"/>
    </xf>
    <xf numFmtId="2" fontId="5" fillId="0" borderId="19" xfId="3" applyNumberFormat="1" applyFont="1" applyFill="1" applyBorder="1" applyAlignment="1" applyProtection="1">
      <alignment horizontal="center"/>
    </xf>
    <xf numFmtId="2" fontId="5" fillId="0" borderId="4" xfId="3" applyNumberFormat="1" applyFont="1" applyFill="1" applyBorder="1" applyAlignment="1" applyProtection="1">
      <alignment horizontal="center"/>
    </xf>
    <xf numFmtId="49" fontId="5" fillId="0" borderId="18" xfId="3" applyNumberFormat="1" applyFont="1" applyBorder="1" applyAlignment="1">
      <alignment horizontal="center"/>
    </xf>
    <xf numFmtId="2" fontId="5" fillId="0" borderId="12" xfId="2" applyNumberFormat="1" applyFont="1" applyFill="1" applyBorder="1" applyAlignment="1">
      <alignment horizontal="center"/>
    </xf>
    <xf numFmtId="0" fontId="2" fillId="0" borderId="0" xfId="1" applyFont="1"/>
    <xf numFmtId="4" fontId="5" fillId="0" borderId="0" xfId="1" applyNumberFormat="1" applyFont="1" applyAlignment="1">
      <alignment horizontal="center"/>
    </xf>
    <xf numFmtId="165" fontId="5" fillId="0" borderId="0" xfId="3" applyNumberFormat="1" applyFont="1" applyBorder="1" applyAlignment="1">
      <alignment horizontal="center"/>
    </xf>
    <xf numFmtId="3" fontId="5" fillId="0" borderId="0" xfId="3" applyNumberFormat="1" applyFont="1" applyBorder="1"/>
    <xf numFmtId="0" fontId="5" fillId="0" borderId="0" xfId="10" applyFont="1" applyBorder="1" applyAlignment="1">
      <alignment horizontal="left" wrapText="1"/>
    </xf>
    <xf numFmtId="0" fontId="4" fillId="0" borderId="0" xfId="1" applyFont="1" applyBorder="1" applyAlignment="1">
      <alignment horizontal="left"/>
    </xf>
    <xf numFmtId="171" fontId="5" fillId="0" borderId="2" xfId="11" applyNumberFormat="1" applyFont="1" applyFill="1" applyBorder="1" applyAlignment="1" applyProtection="1">
      <alignment horizontal="center"/>
    </xf>
    <xf numFmtId="0" fontId="5" fillId="0" borderId="4" xfId="1" applyFont="1" applyFill="1" applyBorder="1" applyAlignment="1">
      <alignment horizontal="center"/>
    </xf>
    <xf numFmtId="0" fontId="8" fillId="0" borderId="0" xfId="1" applyFont="1" applyFill="1" applyBorder="1"/>
    <xf numFmtId="3" fontId="5" fillId="0" borderId="18" xfId="2" applyNumberFormat="1" applyFont="1" applyBorder="1" applyAlignment="1">
      <alignment horizontal="center"/>
    </xf>
    <xf numFmtId="2" fontId="5" fillId="0" borderId="4" xfId="1" applyNumberFormat="1" applyFont="1" applyFill="1" applyBorder="1" applyAlignment="1">
      <alignment horizontal="center"/>
    </xf>
    <xf numFmtId="2" fontId="5" fillId="0" borderId="18" xfId="1" applyNumberFormat="1" applyFont="1" applyFill="1" applyBorder="1" applyAlignment="1">
      <alignment horizontal="center"/>
    </xf>
    <xf numFmtId="0" fontId="13" fillId="0" borderId="0" xfId="1" applyFont="1"/>
    <xf numFmtId="0" fontId="13" fillId="0" borderId="0" xfId="1" applyFont="1" applyAlignment="1">
      <alignment horizontal="center"/>
    </xf>
    <xf numFmtId="1" fontId="13" fillId="0" borderId="0" xfId="1" applyNumberFormat="1" applyFont="1" applyAlignment="1">
      <alignment horizontal="center" vertical="top" wrapText="1"/>
    </xf>
    <xf numFmtId="166" fontId="5" fillId="0" borderId="0" xfId="3" applyNumberFormat="1" applyFont="1" applyFill="1" applyBorder="1"/>
    <xf numFmtId="3" fontId="5" fillId="0" borderId="18" xfId="10" applyNumberFormat="1" applyFont="1" applyBorder="1" applyAlignment="1">
      <alignment horizontal="center"/>
    </xf>
    <xf numFmtId="0" fontId="5" fillId="0" borderId="2" xfId="3" applyFont="1" applyFill="1" applyBorder="1" applyAlignment="1">
      <alignment horizontal="center"/>
    </xf>
    <xf numFmtId="3" fontId="7" fillId="0" borderId="9" xfId="1" applyNumberFormat="1" applyFont="1" applyFill="1" applyBorder="1" applyAlignment="1">
      <alignment horizontal="center"/>
    </xf>
    <xf numFmtId="3" fontId="7" fillId="0" borderId="8" xfId="1" applyNumberFormat="1" applyFont="1" applyFill="1" applyBorder="1" applyAlignment="1">
      <alignment horizontal="center"/>
    </xf>
    <xf numFmtId="3" fontId="7" fillId="0" borderId="2" xfId="1" applyNumberFormat="1" applyFont="1" applyFill="1" applyBorder="1" applyAlignment="1">
      <alignment horizontal="center"/>
    </xf>
    <xf numFmtId="171" fontId="5" fillId="0" borderId="19" xfId="11" applyNumberFormat="1" applyFont="1" applyFill="1" applyBorder="1" applyAlignment="1" applyProtection="1">
      <alignment horizontal="center"/>
    </xf>
    <xf numFmtId="171" fontId="5" fillId="0" borderId="4" xfId="11" applyNumberFormat="1" applyFont="1" applyFill="1" applyBorder="1" applyAlignment="1" applyProtection="1">
      <alignment horizontal="center"/>
    </xf>
    <xf numFmtId="0" fontId="14" fillId="0" borderId="6" xfId="3" applyFont="1" applyFill="1" applyBorder="1" applyAlignment="1">
      <alignment horizontal="center" vertical="top" wrapText="1"/>
    </xf>
    <xf numFmtId="0" fontId="14" fillId="0" borderId="7" xfId="3" applyFont="1" applyFill="1" applyBorder="1" applyAlignment="1">
      <alignment horizontal="center" vertical="top" wrapText="1"/>
    </xf>
    <xf numFmtId="2" fontId="5" fillId="0" borderId="1" xfId="4" applyNumberFormat="1" applyFont="1" applyBorder="1" applyAlignment="1">
      <alignment horizontal="center"/>
    </xf>
    <xf numFmtId="2" fontId="5" fillId="0" borderId="18" xfId="4" applyNumberFormat="1" applyFont="1" applyFill="1" applyBorder="1" applyAlignment="1">
      <alignment horizontal="center"/>
    </xf>
    <xf numFmtId="175" fontId="5" fillId="0" borderId="2" xfId="3" applyNumberFormat="1" applyFont="1" applyFill="1" applyBorder="1" applyAlignment="1">
      <alignment horizontal="center"/>
    </xf>
    <xf numFmtId="0" fontId="5" fillId="0" borderId="5"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18" xfId="1" applyFont="1" applyFill="1" applyBorder="1" applyAlignment="1">
      <alignment horizontal="center"/>
    </xf>
    <xf numFmtId="0" fontId="5" fillId="0" borderId="0" xfId="10" applyFont="1" applyBorder="1" applyAlignment="1">
      <alignment horizontal="left" wrapText="1"/>
    </xf>
    <xf numFmtId="2" fontId="5" fillId="0" borderId="4" xfId="3" applyNumberFormat="1" applyFont="1" applyFill="1" applyBorder="1"/>
    <xf numFmtId="166" fontId="5" fillId="0" borderId="18" xfId="13" applyNumberFormat="1" applyFont="1" applyBorder="1" applyAlignment="1">
      <alignment horizontal="center"/>
    </xf>
    <xf numFmtId="165" fontId="5" fillId="0" borderId="18" xfId="13" applyNumberFormat="1" applyFont="1" applyBorder="1" applyAlignment="1">
      <alignment horizontal="center"/>
    </xf>
    <xf numFmtId="2" fontId="5" fillId="0" borderId="2" xfId="13" applyNumberFormat="1" applyFont="1" applyFill="1" applyBorder="1" applyAlignment="1">
      <alignment horizontal="center"/>
    </xf>
    <xf numFmtId="0" fontId="5" fillId="0" borderId="4" xfId="10" applyFont="1" applyFill="1" applyBorder="1"/>
    <xf numFmtId="4" fontId="5" fillId="0" borderId="1" xfId="10" applyNumberFormat="1" applyFont="1" applyBorder="1" applyAlignment="1">
      <alignment horizontal="center"/>
    </xf>
    <xf numFmtId="4" fontId="5" fillId="0" borderId="1" xfId="13" applyNumberFormat="1" applyFont="1" applyBorder="1" applyAlignment="1">
      <alignment horizontal="center"/>
    </xf>
    <xf numFmtId="177" fontId="28" fillId="0" borderId="0" xfId="0" applyNumberFormat="1" applyFont="1" applyAlignment="1">
      <alignment horizontal="right"/>
    </xf>
    <xf numFmtId="0" fontId="2" fillId="0" borderId="4" xfId="1" applyBorder="1"/>
    <xf numFmtId="0" fontId="0" fillId="0" borderId="0" xfId="0" applyFill="1"/>
    <xf numFmtId="3" fontId="5" fillId="0" borderId="18" xfId="1" applyNumberFormat="1" applyFont="1" applyBorder="1" applyAlignment="1">
      <alignment horizontal="center"/>
    </xf>
    <xf numFmtId="0" fontId="5" fillId="6" borderId="6" xfId="3" applyFont="1" applyFill="1" applyBorder="1" applyAlignment="1">
      <alignment horizontal="center" vertical="center" wrapText="1"/>
    </xf>
    <xf numFmtId="0" fontId="5" fillId="0" borderId="0" xfId="3" applyFont="1" applyBorder="1" applyAlignment="1">
      <alignment horizontal="center"/>
    </xf>
    <xf numFmtId="0" fontId="5" fillId="0" borderId="3" xfId="10" applyFont="1" applyFill="1" applyBorder="1"/>
    <xf numFmtId="0" fontId="5" fillId="0" borderId="10" xfId="3" applyFont="1" applyBorder="1"/>
    <xf numFmtId="3" fontId="5" fillId="0" borderId="3" xfId="2" applyNumberFormat="1" applyFont="1" applyFill="1" applyBorder="1" applyAlignment="1">
      <alignment horizontal="center"/>
    </xf>
    <xf numFmtId="0" fontId="5" fillId="0" borderId="18" xfId="3" applyFont="1" applyBorder="1"/>
    <xf numFmtId="169" fontId="5" fillId="0" borderId="1" xfId="4" applyNumberFormat="1" applyFont="1" applyFill="1" applyBorder="1" applyProtection="1"/>
    <xf numFmtId="43" fontId="5" fillId="0" borderId="1" xfId="3" applyNumberFormat="1" applyFont="1" applyBorder="1"/>
    <xf numFmtId="182" fontId="5" fillId="0" borderId="0" xfId="249" applyNumberFormat="1" applyFont="1" applyBorder="1"/>
    <xf numFmtId="4" fontId="5" fillId="0" borderId="8" xfId="2" applyNumberFormat="1" applyFont="1" applyFill="1" applyBorder="1" applyAlignment="1">
      <alignment horizontal="center"/>
    </xf>
    <xf numFmtId="0" fontId="13" fillId="0" borderId="0" xfId="1" applyFont="1" applyAlignment="1">
      <alignment horizontal="center"/>
    </xf>
    <xf numFmtId="0" fontId="6" fillId="0" borderId="0" xfId="1" applyFont="1" applyAlignment="1">
      <alignment horizontal="left"/>
    </xf>
    <xf numFmtId="2" fontId="5" fillId="0" borderId="1" xfId="1" applyNumberFormat="1" applyFont="1" applyBorder="1" applyAlignment="1">
      <alignment horizontal="center"/>
    </xf>
    <xf numFmtId="49" fontId="5" fillId="0" borderId="0" xfId="3" applyNumberFormat="1" applyFont="1" applyFill="1" applyBorder="1" applyAlignment="1">
      <alignment horizontal="center"/>
    </xf>
    <xf numFmtId="49" fontId="5" fillId="0" borderId="13" xfId="3" applyNumberFormat="1" applyFont="1" applyFill="1" applyBorder="1" applyAlignment="1">
      <alignment horizontal="center"/>
    </xf>
    <xf numFmtId="1" fontId="5" fillId="0" borderId="0" xfId="1" applyNumberFormat="1" applyFont="1" applyBorder="1" applyAlignment="1">
      <alignment horizontal="center" vertical="top" wrapText="1"/>
    </xf>
    <xf numFmtId="1" fontId="5" fillId="0" borderId="0" xfId="1" applyNumberFormat="1" applyFont="1" applyFill="1" applyBorder="1" applyAlignment="1">
      <alignment horizontal="center" vertical="top" wrapText="1"/>
    </xf>
    <xf numFmtId="0" fontId="5" fillId="0" borderId="0" xfId="251" applyFont="1" applyBorder="1"/>
    <xf numFmtId="0" fontId="5" fillId="0" borderId="0" xfId="3" applyFont="1" applyBorder="1" applyAlignment="1">
      <alignment horizontal="center"/>
    </xf>
    <xf numFmtId="0" fontId="5" fillId="0" borderId="8" xfId="3" applyFont="1" applyFill="1" applyBorder="1" applyAlignment="1">
      <alignment horizontal="center"/>
    </xf>
    <xf numFmtId="166" fontId="7" fillId="0" borderId="10" xfId="1" applyNumberFormat="1" applyFont="1" applyBorder="1" applyAlignment="1">
      <alignment horizontal="center"/>
    </xf>
    <xf numFmtId="3" fontId="5" fillId="0" borderId="4" xfId="1" applyNumberFormat="1" applyFont="1" applyBorder="1" applyAlignment="1">
      <alignment horizontal="center"/>
    </xf>
    <xf numFmtId="3" fontId="5" fillId="0" borderId="19" xfId="2" applyNumberFormat="1" applyFont="1" applyFill="1" applyBorder="1" applyAlignment="1">
      <alignment horizontal="center"/>
    </xf>
    <xf numFmtId="3" fontId="5" fillId="0" borderId="13" xfId="2" applyNumberFormat="1" applyFont="1" applyFill="1" applyBorder="1" applyAlignment="1">
      <alignment horizontal="center"/>
    </xf>
    <xf numFmtId="3" fontId="5" fillId="0" borderId="19" xfId="1" applyNumberFormat="1" applyFont="1" applyBorder="1" applyAlignment="1">
      <alignment horizontal="center"/>
    </xf>
    <xf numFmtId="37" fontId="5" fillId="0" borderId="13" xfId="11" applyNumberFormat="1" applyFont="1" applyFill="1" applyBorder="1" applyAlignment="1" applyProtection="1">
      <alignment horizontal="center"/>
    </xf>
    <xf numFmtId="37" fontId="5" fillId="0" borderId="9" xfId="11" applyNumberFormat="1" applyFont="1" applyFill="1" applyBorder="1" applyAlignment="1" applyProtection="1">
      <alignment horizontal="center"/>
    </xf>
    <xf numFmtId="171" fontId="5" fillId="0" borderId="9" xfId="11" applyNumberFormat="1" applyFont="1" applyFill="1" applyBorder="1" applyAlignment="1" applyProtection="1">
      <alignment horizontal="center"/>
    </xf>
    <xf numFmtId="3" fontId="7" fillId="0" borderId="19" xfId="1" applyNumberFormat="1" applyFont="1" applyFill="1" applyBorder="1" applyAlignment="1">
      <alignment horizontal="center"/>
    </xf>
    <xf numFmtId="0" fontId="5" fillId="0" borderId="12" xfId="11" applyFont="1" applyBorder="1" applyProtection="1"/>
    <xf numFmtId="3" fontId="5" fillId="0" borderId="4" xfId="10" applyNumberFormat="1" applyFont="1" applyBorder="1" applyAlignment="1">
      <alignment horizontal="center"/>
    </xf>
    <xf numFmtId="0" fontId="5" fillId="0" borderId="12" xfId="10" applyFont="1" applyBorder="1"/>
    <xf numFmtId="3" fontId="5" fillId="0" borderId="19" xfId="10" applyNumberFormat="1" applyFont="1" applyBorder="1" applyAlignment="1">
      <alignment horizontal="center"/>
    </xf>
    <xf numFmtId="3" fontId="5" fillId="0" borderId="13" xfId="10" applyNumberFormat="1" applyFont="1" applyBorder="1" applyAlignment="1">
      <alignment horizontal="center"/>
    </xf>
    <xf numFmtId="3" fontId="5" fillId="0" borderId="9" xfId="10" applyNumberFormat="1" applyFont="1" applyBorder="1" applyAlignment="1">
      <alignment horizontal="center"/>
    </xf>
    <xf numFmtId="3" fontId="5" fillId="0" borderId="2" xfId="10" applyNumberFormat="1" applyFont="1" applyBorder="1" applyAlignment="1">
      <alignment horizontal="center"/>
    </xf>
    <xf numFmtId="174" fontId="5" fillId="0" borderId="19" xfId="10" applyNumberFormat="1" applyFont="1" applyBorder="1" applyAlignment="1">
      <alignment horizontal="center"/>
    </xf>
    <xf numFmtId="174" fontId="5" fillId="0" borderId="2" xfId="10" applyNumberFormat="1" applyFont="1" applyBorder="1" applyAlignment="1">
      <alignment horizontal="center"/>
    </xf>
    <xf numFmtId="3" fontId="5" fillId="0" borderId="19" xfId="13" applyNumberFormat="1" applyFont="1" applyBorder="1" applyAlignment="1">
      <alignment horizontal="center"/>
    </xf>
    <xf numFmtId="3" fontId="5" fillId="0" borderId="13" xfId="13" applyNumberFormat="1" applyFont="1" applyBorder="1" applyAlignment="1">
      <alignment horizontal="center"/>
    </xf>
    <xf numFmtId="3" fontId="5" fillId="0" borderId="9" xfId="13" applyNumberFormat="1" applyFont="1" applyBorder="1" applyAlignment="1">
      <alignment horizontal="center"/>
    </xf>
    <xf numFmtId="3" fontId="5" fillId="0" borderId="8" xfId="13" applyNumberFormat="1" applyFont="1" applyBorder="1" applyAlignment="1">
      <alignment horizontal="center"/>
    </xf>
    <xf numFmtId="3" fontId="5" fillId="0" borderId="2" xfId="13" applyNumberFormat="1" applyFont="1" applyBorder="1" applyAlignment="1">
      <alignment horizontal="center"/>
    </xf>
    <xf numFmtId="2" fontId="5" fillId="0" borderId="19" xfId="13" applyNumberFormat="1" applyFont="1" applyBorder="1" applyAlignment="1">
      <alignment horizontal="center"/>
    </xf>
    <xf numFmtId="2" fontId="5" fillId="0" borderId="13" xfId="13" applyNumberFormat="1" applyFont="1" applyBorder="1" applyAlignment="1">
      <alignment horizontal="center"/>
    </xf>
    <xf numFmtId="2" fontId="5" fillId="0" borderId="9" xfId="13" applyNumberFormat="1" applyFont="1" applyBorder="1" applyAlignment="1">
      <alignment horizontal="center"/>
    </xf>
    <xf numFmtId="0" fontId="0" fillId="0" borderId="0" xfId="0" applyAlignment="1">
      <alignment horizontal="center"/>
    </xf>
    <xf numFmtId="165" fontId="0" fillId="0" borderId="0" xfId="0" applyNumberFormat="1" applyAlignment="1">
      <alignment horizontal="center"/>
    </xf>
    <xf numFmtId="0" fontId="5" fillId="0" borderId="18" xfId="3" applyFont="1" applyFill="1" applyBorder="1" applyAlignment="1">
      <alignment horizontal="right"/>
    </xf>
    <xf numFmtId="0" fontId="5" fillId="0" borderId="18" xfId="3" applyFont="1" applyFill="1" applyBorder="1"/>
    <xf numFmtId="0" fontId="5" fillId="0" borderId="4" xfId="3" applyFont="1" applyFill="1" applyBorder="1"/>
    <xf numFmtId="3" fontId="5" fillId="0" borderId="19" xfId="2" applyNumberFormat="1" applyFont="1" applyBorder="1" applyAlignment="1">
      <alignment horizontal="center"/>
    </xf>
    <xf numFmtId="4" fontId="5" fillId="0" borderId="13" xfId="4" applyNumberFormat="1" applyFont="1" applyFill="1" applyBorder="1" applyAlignment="1">
      <alignment horizontal="center"/>
    </xf>
    <xf numFmtId="46" fontId="5" fillId="0" borderId="12" xfId="3" applyNumberFormat="1" applyFont="1" applyFill="1" applyBorder="1" applyAlignment="1">
      <alignment horizontal="center"/>
    </xf>
    <xf numFmtId="0" fontId="5" fillId="0" borderId="18" xfId="10" applyFont="1" applyBorder="1" applyAlignment="1">
      <alignment horizontal="center"/>
    </xf>
    <xf numFmtId="4" fontId="5" fillId="0" borderId="10" xfId="1" applyNumberFormat="1" applyFont="1" applyFill="1" applyBorder="1" applyAlignment="1">
      <alignment horizontal="center"/>
    </xf>
    <xf numFmtId="166" fontId="5" fillId="0" borderId="12" xfId="1" applyNumberFormat="1" applyFont="1" applyBorder="1" applyAlignment="1">
      <alignment horizontal="center"/>
    </xf>
    <xf numFmtId="166" fontId="5" fillId="0" borderId="10" xfId="1" applyNumberFormat="1" applyFont="1" applyBorder="1" applyAlignment="1">
      <alignment horizontal="center"/>
    </xf>
    <xf numFmtId="4" fontId="5" fillId="0" borderId="12" xfId="1" applyNumberFormat="1" applyFont="1" applyBorder="1" applyAlignment="1">
      <alignment horizontal="center"/>
    </xf>
    <xf numFmtId="183" fontId="5" fillId="0" borderId="12" xfId="248" applyNumberFormat="1" applyFont="1" applyBorder="1" applyAlignment="1">
      <alignment horizontal="center"/>
    </xf>
    <xf numFmtId="183" fontId="5" fillId="0" borderId="10" xfId="248" applyNumberFormat="1" applyFont="1" applyBorder="1" applyAlignment="1">
      <alignment horizontal="center"/>
    </xf>
    <xf numFmtId="166" fontId="7" fillId="0" borderId="12" xfId="22" applyNumberFormat="1" applyFont="1" applyBorder="1" applyAlignment="1">
      <alignment horizontal="center"/>
    </xf>
    <xf numFmtId="166" fontId="5" fillId="0" borderId="10" xfId="1" applyNumberFormat="1" applyFont="1" applyFill="1" applyBorder="1" applyAlignment="1">
      <alignment horizontal="center"/>
    </xf>
    <xf numFmtId="166" fontId="5" fillId="0" borderId="3" xfId="1" applyNumberFormat="1" applyFont="1" applyFill="1" applyBorder="1" applyAlignment="1">
      <alignment horizontal="center"/>
    </xf>
    <xf numFmtId="0" fontId="5" fillId="0" borderId="18" xfId="1" applyFont="1" applyBorder="1" applyAlignment="1">
      <alignment horizontal="center"/>
    </xf>
    <xf numFmtId="0" fontId="5" fillId="0" borderId="18" xfId="3" applyFont="1" applyFill="1" applyBorder="1" applyAlignment="1">
      <alignment horizontal="center"/>
    </xf>
    <xf numFmtId="165" fontId="5" fillId="0" borderId="13" xfId="3" applyNumberFormat="1" applyFont="1" applyFill="1" applyBorder="1" applyAlignment="1" applyProtection="1">
      <alignment horizontal="center"/>
    </xf>
    <xf numFmtId="165" fontId="5" fillId="0" borderId="19" xfId="3" applyNumberFormat="1" applyFont="1" applyFill="1" applyBorder="1" applyAlignment="1" applyProtection="1">
      <alignment horizontal="center"/>
    </xf>
    <xf numFmtId="2" fontId="7" fillId="0" borderId="4" xfId="0" applyNumberFormat="1" applyFont="1" applyBorder="1" applyAlignment="1">
      <alignment horizontal="center"/>
    </xf>
    <xf numFmtId="2" fontId="7" fillId="0" borderId="8" xfId="0" applyNumberFormat="1" applyFont="1" applyBorder="1" applyAlignment="1">
      <alignment horizontal="center"/>
    </xf>
    <xf numFmtId="2" fontId="7" fillId="0" borderId="18" xfId="0" applyNumberFormat="1" applyFont="1" applyBorder="1" applyAlignment="1">
      <alignment horizontal="center"/>
    </xf>
    <xf numFmtId="2" fontId="7" fillId="0" borderId="0" xfId="0" applyNumberFormat="1" applyFont="1" applyBorder="1" applyAlignment="1">
      <alignment horizontal="center"/>
    </xf>
    <xf numFmtId="3" fontId="7" fillId="0" borderId="9" xfId="0" applyNumberFormat="1" applyFont="1" applyBorder="1" applyAlignment="1">
      <alignment horizontal="center"/>
    </xf>
    <xf numFmtId="3" fontId="7" fillId="0" borderId="8" xfId="0" applyNumberFormat="1" applyFont="1" applyBorder="1" applyAlignment="1">
      <alignment horizontal="center"/>
    </xf>
    <xf numFmtId="3" fontId="7" fillId="0" borderId="2" xfId="0" applyNumberFormat="1" applyFont="1" applyBorder="1" applyAlignment="1">
      <alignment horizontal="center"/>
    </xf>
    <xf numFmtId="0" fontId="5" fillId="0" borderId="19" xfId="3" applyFont="1" applyFill="1" applyBorder="1" applyAlignment="1">
      <alignment horizontal="center"/>
    </xf>
    <xf numFmtId="1" fontId="27" fillId="0" borderId="0" xfId="0" applyNumberFormat="1" applyFont="1" applyFill="1" applyBorder="1" applyAlignment="1">
      <alignment horizontal="right"/>
    </xf>
    <xf numFmtId="177" fontId="27" fillId="0" borderId="0" xfId="0" applyNumberFormat="1" applyFont="1" applyFill="1" applyBorder="1" applyAlignment="1">
      <alignment horizontal="right"/>
    </xf>
    <xf numFmtId="1" fontId="0" fillId="0" borderId="0" xfId="0" applyNumberFormat="1"/>
    <xf numFmtId="1" fontId="27" fillId="0" borderId="0" xfId="0" applyNumberFormat="1" applyFont="1" applyFill="1" applyAlignment="1">
      <alignment horizontal="right"/>
    </xf>
    <xf numFmtId="177" fontId="27" fillId="0" borderId="0" xfId="0" applyNumberFormat="1" applyFont="1" applyFill="1" applyAlignment="1">
      <alignment horizontal="right"/>
    </xf>
    <xf numFmtId="0" fontId="5" fillId="0" borderId="4" xfId="3" applyFont="1" applyBorder="1"/>
    <xf numFmtId="3" fontId="5" fillId="0" borderId="10" xfId="2" applyNumberFormat="1" applyFont="1" applyFill="1" applyBorder="1" applyAlignment="1">
      <alignment horizontal="center"/>
    </xf>
    <xf numFmtId="3" fontId="7" fillId="0" borderId="4" xfId="18" applyNumberFormat="1" applyFont="1" applyFill="1" applyBorder="1" applyAlignment="1">
      <alignment horizontal="center"/>
    </xf>
    <xf numFmtId="181" fontId="5" fillId="0" borderId="0" xfId="10" applyNumberFormat="1" applyFont="1" applyBorder="1"/>
    <xf numFmtId="0" fontId="5" fillId="0" borderId="0" xfId="3" applyFont="1" applyBorder="1" applyAlignment="1">
      <alignment horizontal="left" wrapText="1"/>
    </xf>
    <xf numFmtId="0" fontId="5" fillId="0" borderId="0" xfId="10" applyFont="1" applyBorder="1" applyAlignment="1">
      <alignment horizontal="left" wrapText="1"/>
    </xf>
    <xf numFmtId="0" fontId="5" fillId="0" borderId="0" xfId="3" applyFont="1" applyBorder="1" applyAlignment="1">
      <alignment horizontal="center"/>
    </xf>
    <xf numFmtId="0" fontId="5" fillId="0" borderId="0" xfId="3" applyFont="1" applyBorder="1" applyAlignment="1">
      <alignment wrapText="1"/>
    </xf>
    <xf numFmtId="3" fontId="7" fillId="0" borderId="1" xfId="1" applyNumberFormat="1" applyFont="1" applyFill="1" applyBorder="1" applyAlignment="1">
      <alignment horizontal="center"/>
    </xf>
    <xf numFmtId="3" fontId="7" fillId="0" borderId="3" xfId="5" applyNumberFormat="1" applyFont="1" applyFill="1" applyBorder="1" applyAlignment="1">
      <alignment horizontal="center"/>
    </xf>
    <xf numFmtId="165" fontId="7" fillId="0" borderId="3" xfId="8" applyNumberFormat="1" applyFont="1" applyFill="1" applyBorder="1" applyAlignment="1">
      <alignment horizontal="center"/>
    </xf>
    <xf numFmtId="165" fontId="5" fillId="0" borderId="2" xfId="2" applyNumberFormat="1" applyFont="1" applyBorder="1" applyAlignment="1">
      <alignment horizontal="center"/>
    </xf>
    <xf numFmtId="3" fontId="5" fillId="0" borderId="2" xfId="2" applyNumberFormat="1" applyFont="1" applyBorder="1" applyAlignment="1">
      <alignment horizontal="center"/>
    </xf>
    <xf numFmtId="177" fontId="27" fillId="0" borderId="0" xfId="269" applyNumberFormat="1" applyFont="1" applyFill="1" applyAlignment="1">
      <alignment horizontal="center"/>
    </xf>
    <xf numFmtId="3" fontId="7" fillId="0" borderId="2" xfId="12" applyNumberFormat="1" applyFont="1" applyFill="1" applyBorder="1" applyAlignment="1">
      <alignment horizontal="center"/>
    </xf>
    <xf numFmtId="0" fontId="5" fillId="0" borderId="2" xfId="3" applyFont="1" applyFill="1" applyBorder="1"/>
    <xf numFmtId="0" fontId="5" fillId="0" borderId="4" xfId="11" applyFont="1" applyFill="1" applyBorder="1" applyAlignment="1" applyProtection="1">
      <alignment horizontal="center"/>
    </xf>
    <xf numFmtId="0" fontId="5" fillId="0" borderId="3" xfId="11" applyFont="1" applyFill="1" applyBorder="1" applyAlignment="1" applyProtection="1">
      <alignment horizontal="center"/>
    </xf>
    <xf numFmtId="2" fontId="5" fillId="0" borderId="3" xfId="3" applyNumberFormat="1" applyFont="1" applyFill="1" applyBorder="1" applyAlignment="1">
      <alignment horizontal="center"/>
    </xf>
    <xf numFmtId="2" fontId="5" fillId="0" borderId="12" xfId="3" applyNumberFormat="1" applyFont="1" applyFill="1" applyBorder="1" applyAlignment="1">
      <alignment horizontal="center"/>
    </xf>
    <xf numFmtId="0" fontId="5" fillId="0" borderId="1" xfId="3" applyFont="1" applyFill="1" applyBorder="1" applyAlignment="1">
      <alignment horizontal="center"/>
    </xf>
    <xf numFmtId="0" fontId="2" fillId="0" borderId="2" xfId="1" applyBorder="1" applyAlignment="1">
      <alignment horizontal="center"/>
    </xf>
    <xf numFmtId="0" fontId="5" fillId="0" borderId="2" xfId="3" applyFont="1" applyBorder="1" applyAlignment="1">
      <alignment horizontal="center"/>
    </xf>
    <xf numFmtId="0" fontId="20" fillId="0" borderId="0" xfId="269" applyAlignment="1">
      <alignment horizontal="center"/>
    </xf>
    <xf numFmtId="0" fontId="5" fillId="0" borderId="1" xfId="1" applyFont="1" applyFill="1" applyBorder="1" applyAlignment="1">
      <alignment horizontal="center"/>
    </xf>
    <xf numFmtId="0" fontId="20" fillId="0" borderId="8" xfId="269" applyBorder="1" applyAlignment="1">
      <alignment horizontal="center"/>
    </xf>
    <xf numFmtId="0" fontId="20" fillId="0" borderId="2" xfId="269" applyBorder="1" applyAlignment="1">
      <alignment horizontal="center"/>
    </xf>
    <xf numFmtId="2" fontId="5" fillId="0" borderId="10" xfId="1" applyNumberFormat="1" applyFont="1" applyBorder="1" applyAlignment="1">
      <alignment horizontal="center" vertical="center"/>
    </xf>
    <xf numFmtId="39" fontId="5" fillId="0" borderId="2" xfId="23" applyNumberFormat="1" applyFont="1" applyFill="1" applyBorder="1" applyAlignment="1" applyProtection="1">
      <alignment horizontal="center"/>
    </xf>
    <xf numFmtId="4" fontId="5" fillId="0" borderId="2" xfId="1" applyNumberFormat="1" applyFont="1" applyFill="1" applyBorder="1" applyAlignment="1">
      <alignment horizontal="center"/>
    </xf>
    <xf numFmtId="166" fontId="7" fillId="0" borderId="2" xfId="22" applyNumberFormat="1" applyFont="1" applyBorder="1" applyAlignment="1">
      <alignment horizontal="center"/>
    </xf>
    <xf numFmtId="166" fontId="7" fillId="0" borderId="3" xfId="18" applyNumberFormat="1" applyFont="1" applyFill="1" applyBorder="1" applyAlignment="1">
      <alignment horizontal="center" vertical="center"/>
    </xf>
    <xf numFmtId="39" fontId="5" fillId="0" borderId="8" xfId="23" applyNumberFormat="1" applyFont="1" applyFill="1" applyBorder="1" applyAlignment="1" applyProtection="1">
      <alignment horizontal="center"/>
    </xf>
    <xf numFmtId="4" fontId="5" fillId="0" borderId="2" xfId="2" applyNumberFormat="1" applyFont="1" applyFill="1" applyBorder="1" applyAlignment="1">
      <alignment horizontal="center"/>
    </xf>
    <xf numFmtId="3" fontId="7" fillId="0" borderId="2" xfId="18" applyNumberFormat="1" applyFont="1" applyFill="1" applyBorder="1" applyAlignment="1">
      <alignment horizontal="center"/>
    </xf>
    <xf numFmtId="3" fontId="7" fillId="0" borderId="2" xfId="22" applyNumberFormat="1" applyFont="1" applyBorder="1" applyAlignment="1">
      <alignment horizontal="center"/>
    </xf>
    <xf numFmtId="3" fontId="7" fillId="0" borderId="3" xfId="18" applyNumberFormat="1" applyFont="1" applyFill="1" applyBorder="1" applyAlignment="1">
      <alignment horizontal="center"/>
    </xf>
    <xf numFmtId="4" fontId="5" fillId="0" borderId="8" xfId="1" applyNumberFormat="1" applyFont="1" applyFill="1" applyBorder="1" applyAlignment="1">
      <alignment horizontal="center"/>
    </xf>
    <xf numFmtId="166" fontId="7" fillId="0" borderId="2" xfId="18" applyNumberFormat="1" applyFont="1" applyFill="1" applyBorder="1" applyAlignment="1">
      <alignment horizontal="center" vertical="center"/>
    </xf>
    <xf numFmtId="3" fontId="7" fillId="0" borderId="8" xfId="1" applyNumberFormat="1" applyFont="1" applyBorder="1" applyAlignment="1">
      <alignment horizontal="center"/>
    </xf>
    <xf numFmtId="3" fontId="7" fillId="0" borderId="10" xfId="1" applyNumberFormat="1" applyFont="1" applyBorder="1" applyAlignment="1">
      <alignment horizontal="center"/>
    </xf>
    <xf numFmtId="3" fontId="7" fillId="0" borderId="0" xfId="1" applyNumberFormat="1" applyFont="1" applyBorder="1" applyAlignment="1">
      <alignment horizontal="center"/>
    </xf>
    <xf numFmtId="3" fontId="7" fillId="0" borderId="4" xfId="1" applyNumberFormat="1" applyFont="1" applyBorder="1" applyAlignment="1">
      <alignment horizontal="center"/>
    </xf>
    <xf numFmtId="0" fontId="5" fillId="0" borderId="10" xfId="1" applyFont="1" applyBorder="1" applyAlignment="1">
      <alignment horizontal="center"/>
    </xf>
    <xf numFmtId="0" fontId="5" fillId="0" borderId="10" xfId="1" applyFont="1" applyFill="1" applyBorder="1" applyAlignment="1">
      <alignment horizontal="center"/>
    </xf>
    <xf numFmtId="2" fontId="5" fillId="0" borderId="0" xfId="268" applyNumberFormat="1" applyFont="1" applyFill="1" applyBorder="1" applyAlignment="1">
      <alignment horizontal="center"/>
    </xf>
    <xf numFmtId="2" fontId="5" fillId="0" borderId="8" xfId="268" applyNumberFormat="1" applyFont="1" applyFill="1" applyBorder="1" applyAlignment="1">
      <alignment horizontal="center"/>
    </xf>
    <xf numFmtId="0" fontId="5" fillId="0" borderId="4" xfId="268" applyFont="1" applyFill="1" applyBorder="1" applyAlignment="1">
      <alignment horizontal="center"/>
    </xf>
    <xf numFmtId="2" fontId="5" fillId="0" borderId="2" xfId="268" applyNumberFormat="1" applyFont="1" applyFill="1" applyBorder="1" applyAlignment="1">
      <alignment horizontal="center"/>
    </xf>
    <xf numFmtId="2" fontId="5" fillId="0" borderId="1" xfId="268" applyNumberFormat="1" applyFont="1" applyFill="1" applyBorder="1" applyAlignment="1">
      <alignment horizontal="center"/>
    </xf>
    <xf numFmtId="2" fontId="5" fillId="0" borderId="4" xfId="268" applyNumberFormat="1" applyFont="1" applyFill="1" applyBorder="1" applyAlignment="1">
      <alignment horizontal="center"/>
    </xf>
    <xf numFmtId="2" fontId="5" fillId="0" borderId="18" xfId="268" applyNumberFormat="1" applyFont="1" applyFill="1" applyBorder="1" applyAlignment="1">
      <alignment horizontal="center"/>
    </xf>
    <xf numFmtId="2" fontId="5" fillId="0" borderId="10" xfId="268" applyNumberFormat="1" applyFont="1" applyFill="1" applyBorder="1" applyAlignment="1">
      <alignment horizontal="center"/>
    </xf>
    <xf numFmtId="49" fontId="5" fillId="0" borderId="18" xfId="268" applyNumberFormat="1" applyFont="1" applyFill="1" applyBorder="1" applyAlignment="1">
      <alignment horizontal="center"/>
    </xf>
    <xf numFmtId="0" fontId="13" fillId="0" borderId="1" xfId="268" applyFont="1" applyFill="1" applyBorder="1" applyAlignment="1">
      <alignment horizontal="left"/>
    </xf>
    <xf numFmtId="165" fontId="5" fillId="0" borderId="0" xfId="3" applyNumberFormat="1" applyFont="1" applyBorder="1" applyAlignment="1"/>
    <xf numFmtId="165" fontId="5" fillId="0" borderId="0" xfId="3" applyNumberFormat="1" applyFont="1" applyFill="1" applyBorder="1" applyAlignment="1"/>
    <xf numFmtId="178" fontId="5" fillId="0" borderId="0" xfId="3" applyNumberFormat="1" applyFont="1" applyBorder="1" applyAlignment="1"/>
    <xf numFmtId="178" fontId="5" fillId="0" borderId="0" xfId="2" applyNumberFormat="1" applyFont="1" applyBorder="1" applyAlignment="1"/>
    <xf numFmtId="178" fontId="5" fillId="0" borderId="0" xfId="2" applyNumberFormat="1" applyFont="1" applyFill="1" applyBorder="1" applyAlignment="1"/>
    <xf numFmtId="0" fontId="5" fillId="0" borderId="0" xfId="3" applyFont="1" applyFill="1" applyBorder="1" applyAlignment="1"/>
    <xf numFmtId="0" fontId="16" fillId="0" borderId="0" xfId="1" applyFont="1" applyFill="1" applyBorder="1" applyAlignment="1"/>
    <xf numFmtId="174" fontId="13" fillId="0" borderId="0" xfId="3" applyNumberFormat="1" applyFont="1" applyBorder="1" applyAlignment="1">
      <alignment horizontal="left"/>
    </xf>
    <xf numFmtId="165" fontId="5" fillId="0" borderId="0" xfId="3" applyNumberFormat="1" applyFont="1" applyFill="1" applyBorder="1"/>
    <xf numFmtId="0" fontId="5" fillId="0" borderId="4" xfId="10" applyFont="1" applyBorder="1" applyAlignment="1">
      <alignment horizontal="center"/>
    </xf>
    <xf numFmtId="0" fontId="5" fillId="0" borderId="2" xfId="10" applyFont="1" applyBorder="1" applyAlignment="1">
      <alignment horizontal="center"/>
    </xf>
    <xf numFmtId="166" fontId="5" fillId="0" borderId="3" xfId="10" applyNumberFormat="1" applyFont="1" applyBorder="1" applyAlignment="1">
      <alignment horizontal="center"/>
    </xf>
    <xf numFmtId="0" fontId="5" fillId="0" borderId="0" xfId="10" applyFont="1" applyBorder="1" applyProtection="1">
      <protection hidden="1"/>
    </xf>
    <xf numFmtId="165" fontId="5" fillId="0" borderId="0" xfId="10" applyNumberFormat="1" applyFont="1" applyBorder="1" applyProtection="1">
      <protection hidden="1"/>
    </xf>
    <xf numFmtId="174" fontId="5" fillId="0" borderId="0" xfId="10" applyNumberFormat="1" applyFont="1" applyBorder="1" applyProtection="1">
      <protection hidden="1"/>
    </xf>
    <xf numFmtId="0" fontId="0" fillId="0" borderId="0" xfId="0" applyProtection="1"/>
    <xf numFmtId="0" fontId="5" fillId="0" borderId="0" xfId="10" applyFont="1" applyBorder="1" applyProtection="1"/>
    <xf numFmtId="0" fontId="5" fillId="0" borderId="0" xfId="251" applyFont="1" applyBorder="1" applyProtection="1"/>
    <xf numFmtId="10" fontId="0" fillId="0" borderId="0" xfId="0" applyNumberFormat="1" applyProtection="1"/>
    <xf numFmtId="0" fontId="5" fillId="0" borderId="0" xfId="251" applyFont="1" applyFill="1" applyBorder="1" applyProtection="1"/>
    <xf numFmtId="2" fontId="5" fillId="0" borderId="3" xfId="1" applyNumberFormat="1" applyFont="1" applyBorder="1" applyAlignment="1">
      <alignment horizontal="center" vertical="center"/>
    </xf>
    <xf numFmtId="0" fontId="5" fillId="0" borderId="0" xfId="3" applyFont="1" applyBorder="1" applyAlignment="1">
      <alignment horizontal="center"/>
    </xf>
    <xf numFmtId="0" fontId="0" fillId="0" borderId="0" xfId="0"/>
    <xf numFmtId="3" fontId="7" fillId="0" borderId="1" xfId="5" applyNumberFormat="1" applyFont="1" applyFill="1" applyBorder="1" applyAlignment="1">
      <alignment horizontal="center"/>
    </xf>
    <xf numFmtId="3" fontId="7" fillId="0" borderId="1" xfId="6" applyNumberFormat="1" applyFont="1" applyFill="1" applyBorder="1" applyAlignment="1">
      <alignment horizontal="center"/>
    </xf>
    <xf numFmtId="3" fontId="7" fillId="0" borderId="2" xfId="7" applyNumberFormat="1" applyFont="1" applyFill="1" applyBorder="1" applyAlignment="1">
      <alignment horizontal="center"/>
    </xf>
    <xf numFmtId="3" fontId="7" fillId="0" borderId="0" xfId="0" applyNumberFormat="1" applyFont="1" applyAlignment="1">
      <alignment horizontal="center"/>
    </xf>
    <xf numFmtId="3" fontId="7" fillId="0" borderId="1" xfId="0" applyNumberFormat="1" applyFont="1" applyBorder="1" applyAlignment="1">
      <alignment horizontal="center"/>
    </xf>
    <xf numFmtId="0" fontId="4" fillId="0" borderId="0" xfId="1" applyFont="1" applyBorder="1" applyAlignment="1">
      <alignment horizontal="left" vertical="top" wrapText="1"/>
    </xf>
    <xf numFmtId="0" fontId="4" fillId="0" borderId="0" xfId="1" applyFont="1" applyBorder="1" applyAlignment="1">
      <alignment horizontal="left" wrapText="1"/>
    </xf>
    <xf numFmtId="0" fontId="5" fillId="0" borderId="0" xfId="10" applyFont="1" applyBorder="1" applyAlignment="1">
      <alignment horizontal="left" wrapText="1"/>
    </xf>
    <xf numFmtId="0" fontId="6" fillId="0" borderId="0" xfId="1" applyFont="1" applyBorder="1" applyAlignment="1">
      <alignment horizontal="left"/>
    </xf>
    <xf numFmtId="0" fontId="5" fillId="0" borderId="0" xfId="3" applyFont="1" applyBorder="1" applyAlignment="1">
      <alignment horizontal="left" wrapText="1"/>
    </xf>
    <xf numFmtId="0" fontId="6" fillId="0" borderId="0" xfId="1" applyFont="1" applyAlignment="1">
      <alignment horizontal="left"/>
    </xf>
    <xf numFmtId="0" fontId="13" fillId="0" borderId="0" xfId="1" applyFont="1" applyAlignment="1">
      <alignment horizontal="center"/>
    </xf>
    <xf numFmtId="0" fontId="13" fillId="0" borderId="11" xfId="10" applyFont="1" applyBorder="1" applyAlignment="1">
      <alignment horizontal="center"/>
    </xf>
    <xf numFmtId="0" fontId="13" fillId="0" borderId="6" xfId="10" applyFont="1" applyBorder="1" applyAlignment="1">
      <alignment horizontal="center"/>
    </xf>
    <xf numFmtId="0" fontId="13" fillId="0" borderId="7" xfId="10" applyFont="1" applyBorder="1" applyAlignment="1">
      <alignment horizontal="center"/>
    </xf>
    <xf numFmtId="0" fontId="6" fillId="0" borderId="0" xfId="10" applyFont="1" applyBorder="1" applyAlignment="1">
      <alignment horizontal="left"/>
    </xf>
    <xf numFmtId="0" fontId="5" fillId="0" borderId="0" xfId="3" applyFont="1" applyBorder="1" applyAlignment="1">
      <alignment horizontal="center"/>
    </xf>
    <xf numFmtId="0" fontId="13" fillId="0" borderId="11" xfId="3" applyFont="1" applyBorder="1" applyAlignment="1">
      <alignment horizontal="center"/>
    </xf>
    <xf numFmtId="0" fontId="13" fillId="0" borderId="6" xfId="3" applyFont="1" applyBorder="1" applyAlignment="1">
      <alignment horizontal="center"/>
    </xf>
    <xf numFmtId="0" fontId="13" fillId="0" borderId="7" xfId="3" applyFont="1" applyBorder="1" applyAlignment="1">
      <alignment horizontal="center"/>
    </xf>
    <xf numFmtId="0" fontId="5" fillId="0" borderId="0" xfId="3" applyFont="1" applyBorder="1" applyAlignment="1">
      <alignment wrapText="1"/>
    </xf>
    <xf numFmtId="166" fontId="7" fillId="0" borderId="2" xfId="1" applyNumberFormat="1" applyFont="1" applyFill="1" applyBorder="1" applyAlignment="1">
      <alignment horizontal="center"/>
    </xf>
    <xf numFmtId="2" fontId="2" fillId="0" borderId="0" xfId="1" applyNumberFormat="1"/>
    <xf numFmtId="0" fontId="5" fillId="0" borderId="0" xfId="3" applyFont="1" applyBorder="1" applyAlignment="1">
      <alignment vertical="center"/>
    </xf>
    <xf numFmtId="2" fontId="5" fillId="0" borderId="0" xfId="1" applyNumberFormat="1" applyFont="1" applyBorder="1" applyAlignment="1">
      <alignment vertical="center"/>
    </xf>
    <xf numFmtId="185" fontId="7" fillId="0" borderId="0" xfId="248" applyNumberFormat="1" applyFont="1" applyAlignment="1">
      <alignment vertical="center"/>
    </xf>
    <xf numFmtId="185" fontId="7" fillId="0" borderId="1" xfId="248" applyNumberFormat="1" applyFont="1" applyBorder="1" applyAlignment="1">
      <alignment vertical="center"/>
    </xf>
    <xf numFmtId="165" fontId="5" fillId="0" borderId="0" xfId="1" applyNumberFormat="1" applyFont="1" applyBorder="1" applyAlignment="1">
      <alignment horizontal="center" vertical="center"/>
    </xf>
    <xf numFmtId="0" fontId="5" fillId="0" borderId="0" xfId="1" applyFont="1" applyBorder="1" applyAlignment="1">
      <alignment horizontal="center" vertical="center"/>
    </xf>
    <xf numFmtId="0" fontId="7" fillId="0" borderId="0" xfId="0" applyFont="1" applyAlignment="1">
      <alignment horizontal="center"/>
    </xf>
    <xf numFmtId="2" fontId="5" fillId="0" borderId="8" xfId="1" applyNumberFormat="1" applyFont="1" applyBorder="1" applyAlignment="1">
      <alignment horizontal="center" vertical="center"/>
    </xf>
    <xf numFmtId="0" fontId="5" fillId="0" borderId="9" xfId="3" applyFont="1" applyFill="1" applyBorder="1" applyAlignment="1">
      <alignment horizontal="center" vertical="top" wrapText="1"/>
    </xf>
  </cellXfs>
  <cellStyles count="270">
    <cellStyle name="Comma" xfId="248" builtinId="3"/>
    <cellStyle name="Comma 2" xfId="2"/>
    <cellStyle name="Comma 2 2" xfId="250"/>
    <cellStyle name="Comma 3" xfId="24"/>
    <cellStyle name="Comma 3 2" xfId="253"/>
    <cellStyle name="Comma 4" xfId="25"/>
    <cellStyle name="Comma 4 2" xfId="254"/>
    <cellStyle name="Comma 5" xfId="26"/>
    <cellStyle name="Comma 5 2" xfId="255"/>
    <cellStyle name="Comma 6" xfId="27"/>
    <cellStyle name="Comma 6 2" xfId="256"/>
    <cellStyle name="Comma_Book2" xfId="4"/>
    <cellStyle name="Comma_websitetables(apr2002 update for monitor)" xfId="13"/>
    <cellStyle name="Normal" xfId="0" builtinId="0"/>
    <cellStyle name="Normal 10" xfId="12"/>
    <cellStyle name="Normal 10 2" xfId="28"/>
    <cellStyle name="Normal 10 2 2" xfId="29"/>
    <cellStyle name="Normal 10 2 2 2" xfId="18"/>
    <cellStyle name="Normal 10 2 2 2 2" xfId="30"/>
    <cellStyle name="Normal 10 2 2 3" xfId="31"/>
    <cellStyle name="Normal 10 2 3" xfId="32"/>
    <cellStyle name="Normal 10 2 3 2" xfId="33"/>
    <cellStyle name="Normal 10 2 4" xfId="34"/>
    <cellStyle name="Normal 10 3" xfId="35"/>
    <cellStyle name="Normal 10 3 2" xfId="36"/>
    <cellStyle name="Normal 10 3 2 2" xfId="37"/>
    <cellStyle name="Normal 10 3 3" xfId="38"/>
    <cellStyle name="Normal 10 4" xfId="39"/>
    <cellStyle name="Normal 10 4 2" xfId="40"/>
    <cellStyle name="Normal 10 5" xfId="41"/>
    <cellStyle name="Normal 11" xfId="15"/>
    <cellStyle name="Normal 11 2" xfId="42"/>
    <cellStyle name="Normal 11 2 2" xfId="43"/>
    <cellStyle name="Normal 11 2 2 2" xfId="44"/>
    <cellStyle name="Normal 11 2 2 2 2" xfId="45"/>
    <cellStyle name="Normal 11 2 2 3" xfId="46"/>
    <cellStyle name="Normal 11 2 3" xfId="47"/>
    <cellStyle name="Normal 11 2 3 2" xfId="48"/>
    <cellStyle name="Normal 11 2 4" xfId="49"/>
    <cellStyle name="Normal 11 3" xfId="50"/>
    <cellStyle name="Normal 11 3 2" xfId="51"/>
    <cellStyle name="Normal 11 3 2 2" xfId="52"/>
    <cellStyle name="Normal 11 3 3" xfId="53"/>
    <cellStyle name="Normal 11 4" xfId="54"/>
    <cellStyle name="Normal 11 4 2" xfId="55"/>
    <cellStyle name="Normal 11 5" xfId="56"/>
    <cellStyle name="Normal 12" xfId="14"/>
    <cellStyle name="Normal 12 2" xfId="57"/>
    <cellStyle name="Normal 12 2 2" xfId="58"/>
    <cellStyle name="Normal 12 2 2 2" xfId="59"/>
    <cellStyle name="Normal 12 2 2 2 2" xfId="60"/>
    <cellStyle name="Normal 12 2 2 3" xfId="61"/>
    <cellStyle name="Normal 12 2 3" xfId="62"/>
    <cellStyle name="Normal 12 2 3 2" xfId="63"/>
    <cellStyle name="Normal 12 2 4" xfId="64"/>
    <cellStyle name="Normal 12 3" xfId="65"/>
    <cellStyle name="Normal 12 3 2" xfId="66"/>
    <cellStyle name="Normal 12 3 2 2" xfId="67"/>
    <cellStyle name="Normal 12 3 3" xfId="68"/>
    <cellStyle name="Normal 12 4" xfId="69"/>
    <cellStyle name="Normal 12 4 2" xfId="70"/>
    <cellStyle name="Normal 12 5" xfId="71"/>
    <cellStyle name="Normal 13" xfId="72"/>
    <cellStyle name="Normal 13 2" xfId="73"/>
    <cellStyle name="Normal 13 2 2" xfId="74"/>
    <cellStyle name="Normal 13 2 2 2" xfId="75"/>
    <cellStyle name="Normal 13 2 2 2 2" xfId="76"/>
    <cellStyle name="Normal 13 2 2 3" xfId="77"/>
    <cellStyle name="Normal 13 2 3" xfId="78"/>
    <cellStyle name="Normal 13 2 3 2" xfId="79"/>
    <cellStyle name="Normal 13 2 4" xfId="80"/>
    <cellStyle name="Normal 13 3" xfId="81"/>
    <cellStyle name="Normal 13 3 2" xfId="82"/>
    <cellStyle name="Normal 13 3 2 2" xfId="83"/>
    <cellStyle name="Normal 13 3 3" xfId="84"/>
    <cellStyle name="Normal 13 4" xfId="85"/>
    <cellStyle name="Normal 13 4 2" xfId="86"/>
    <cellStyle name="Normal 13 5" xfId="87"/>
    <cellStyle name="Normal 14" xfId="88"/>
    <cellStyle name="Normal 14 2" xfId="89"/>
    <cellStyle name="Normal 14 2 2" xfId="90"/>
    <cellStyle name="Normal 14 2 2 2" xfId="91"/>
    <cellStyle name="Normal 14 2 2 2 2" xfId="92"/>
    <cellStyle name="Normal 14 2 2 3" xfId="93"/>
    <cellStyle name="Normal 14 2 3" xfId="94"/>
    <cellStyle name="Normal 14 2 3 2" xfId="95"/>
    <cellStyle name="Normal 14 2 4" xfId="96"/>
    <cellStyle name="Normal 14 3" xfId="97"/>
    <cellStyle name="Normal 14 3 2" xfId="98"/>
    <cellStyle name="Normal 14 3 2 2" xfId="99"/>
    <cellStyle name="Normal 14 3 3" xfId="100"/>
    <cellStyle name="Normal 14 4" xfId="101"/>
    <cellStyle name="Normal 14 4 2" xfId="102"/>
    <cellStyle name="Normal 14 5" xfId="103"/>
    <cellStyle name="Normal 15" xfId="104"/>
    <cellStyle name="Normal 15 2" xfId="257"/>
    <cellStyle name="Normal 16" xfId="105"/>
    <cellStyle name="Normal 16 2" xfId="106"/>
    <cellStyle name="Normal 16 2 2" xfId="107"/>
    <cellStyle name="Normal 16 2 2 2" xfId="108"/>
    <cellStyle name="Normal 16 2 2 2 2" xfId="109"/>
    <cellStyle name="Normal 16 2 2 3" xfId="110"/>
    <cellStyle name="Normal 16 2 3" xfId="111"/>
    <cellStyle name="Normal 16 2 3 2" xfId="112"/>
    <cellStyle name="Normal 16 2 4" xfId="113"/>
    <cellStyle name="Normal 16 3" xfId="114"/>
    <cellStyle name="Normal 16 3 2" xfId="115"/>
    <cellStyle name="Normal 16 3 2 2" xfId="116"/>
    <cellStyle name="Normal 16 3 3" xfId="117"/>
    <cellStyle name="Normal 16 4" xfId="118"/>
    <cellStyle name="Normal 16 4 2" xfId="119"/>
    <cellStyle name="Normal 16 5" xfId="120"/>
    <cellStyle name="Normal 17" xfId="121"/>
    <cellStyle name="Normal 17 2" xfId="122"/>
    <cellStyle name="Normal 17 2 2" xfId="123"/>
    <cellStyle name="Normal 17 2 2 2" xfId="124"/>
    <cellStyle name="Normal 17 2 2 2 2" xfId="125"/>
    <cellStyle name="Normal 17 2 2 3" xfId="126"/>
    <cellStyle name="Normal 17 2 3" xfId="127"/>
    <cellStyle name="Normal 17 2 3 2" xfId="128"/>
    <cellStyle name="Normal 17 2 4" xfId="129"/>
    <cellStyle name="Normal 17 3" xfId="130"/>
    <cellStyle name="Normal 17 3 2" xfId="131"/>
    <cellStyle name="Normal 17 3 2 2" xfId="132"/>
    <cellStyle name="Normal 17 3 3" xfId="133"/>
    <cellStyle name="Normal 17 4" xfId="134"/>
    <cellStyle name="Normal 17 4 2" xfId="135"/>
    <cellStyle name="Normal 17 5" xfId="136"/>
    <cellStyle name="Normal 18" xfId="137"/>
    <cellStyle name="Normal 18 2" xfId="138"/>
    <cellStyle name="Normal 18 2 2" xfId="259"/>
    <cellStyle name="Normal 18 3" xfId="258"/>
    <cellStyle name="Normal 19" xfId="139"/>
    <cellStyle name="Normal 19 2" xfId="21"/>
    <cellStyle name="Normal 19 2 2" xfId="140"/>
    <cellStyle name="Normal 19 2 2 2" xfId="141"/>
    <cellStyle name="Normal 19 2 2 2 2" xfId="142"/>
    <cellStyle name="Normal 19 2 2 3" xfId="143"/>
    <cellStyle name="Normal 19 2 3" xfId="144"/>
    <cellStyle name="Normal 19 2 3 2" xfId="145"/>
    <cellStyle name="Normal 19 2 4" xfId="146"/>
    <cellStyle name="Normal 19 3" xfId="147"/>
    <cellStyle name="Normal 19 3 2" xfId="148"/>
    <cellStyle name="Normal 19 3 2 2" xfId="149"/>
    <cellStyle name="Normal 19 3 3" xfId="150"/>
    <cellStyle name="Normal 19 4" xfId="151"/>
    <cellStyle name="Normal 19 4 2" xfId="152"/>
    <cellStyle name="Normal 19 5" xfId="153"/>
    <cellStyle name="Normal 2" xfId="1"/>
    <cellStyle name="Normal 2 2" xfId="5"/>
    <cellStyle name="Normal 2 2 2" xfId="154"/>
    <cellStyle name="Normal 2 2 2 2" xfId="155"/>
    <cellStyle name="Normal 2 2 2 2 2" xfId="156"/>
    <cellStyle name="Normal 2 2 2 3" xfId="157"/>
    <cellStyle name="Normal 2 2 3" xfId="158"/>
    <cellStyle name="Normal 2 2 3 2" xfId="159"/>
    <cellStyle name="Normal 2 2 4" xfId="160"/>
    <cellStyle name="Normal 2 3" xfId="161"/>
    <cellStyle name="Normal 2 3 2" xfId="162"/>
    <cellStyle name="Normal 2 3 2 2" xfId="163"/>
    <cellStyle name="Normal 2 3 3" xfId="164"/>
    <cellStyle name="Normal 2 4" xfId="165"/>
    <cellStyle name="Normal 2 4 2" xfId="166"/>
    <cellStyle name="Normal 2 5" xfId="167"/>
    <cellStyle name="Normal 20" xfId="168"/>
    <cellStyle name="Normal 20 2" xfId="169"/>
    <cellStyle name="Normal 20 2 2" xfId="170"/>
    <cellStyle name="Normal 20 3" xfId="171"/>
    <cellStyle name="Normal 21" xfId="172"/>
    <cellStyle name="Normal 21 2" xfId="173"/>
    <cellStyle name="Normal 21 2 2" xfId="261"/>
    <cellStyle name="Normal 21 3" xfId="174"/>
    <cellStyle name="Normal 21 3 2" xfId="262"/>
    <cellStyle name="Normal 21 4" xfId="260"/>
    <cellStyle name="Normal 22" xfId="17"/>
    <cellStyle name="Normal 22 2" xfId="175"/>
    <cellStyle name="Normal 23" xfId="22"/>
    <cellStyle name="Normal 24" xfId="176"/>
    <cellStyle name="Normal 24 2" xfId="263"/>
    <cellStyle name="Normal 25" xfId="269"/>
    <cellStyle name="Normal 3" xfId="16"/>
    <cellStyle name="Normal 3 2" xfId="177"/>
    <cellStyle name="Normal 3 2 2" xfId="264"/>
    <cellStyle name="Normal 3 3" xfId="178"/>
    <cellStyle name="Normal 3 3 2" xfId="265"/>
    <cellStyle name="Normal 3 4" xfId="252"/>
    <cellStyle name="Normal 4" xfId="19"/>
    <cellStyle name="Normal 4 2" xfId="179"/>
    <cellStyle name="Normal 4 2 2" xfId="180"/>
    <cellStyle name="Normal 4 2 2 2" xfId="181"/>
    <cellStyle name="Normal 4 2 3" xfId="182"/>
    <cellStyle name="Normal 4 3" xfId="183"/>
    <cellStyle name="Normal 4 3 2" xfId="184"/>
    <cellStyle name="Normal 4 4" xfId="185"/>
    <cellStyle name="Normal 5" xfId="186"/>
    <cellStyle name="Normal 5 2" xfId="187"/>
    <cellStyle name="Normal 5 2 2" xfId="267"/>
    <cellStyle name="Normal 5 3" xfId="266"/>
    <cellStyle name="Normal 6" xfId="6"/>
    <cellStyle name="Normal 6 2" xfId="188"/>
    <cellStyle name="Normal 6 2 2" xfId="189"/>
    <cellStyle name="Normal 6 2 2 2" xfId="190"/>
    <cellStyle name="Normal 6 2 2 2 2" xfId="191"/>
    <cellStyle name="Normal 6 2 2 3" xfId="192"/>
    <cellStyle name="Normal 6 2 3" xfId="193"/>
    <cellStyle name="Normal 6 2 3 2" xfId="194"/>
    <cellStyle name="Normal 6 2 4" xfId="195"/>
    <cellStyle name="Normal 6 3" xfId="196"/>
    <cellStyle name="Normal 6 3 2" xfId="197"/>
    <cellStyle name="Normal 6 3 2 2" xfId="198"/>
    <cellStyle name="Normal 6 3 3" xfId="199"/>
    <cellStyle name="Normal 6 4" xfId="200"/>
    <cellStyle name="Normal 6 4 2" xfId="201"/>
    <cellStyle name="Normal 6 5" xfId="202"/>
    <cellStyle name="Normal 7" xfId="8"/>
    <cellStyle name="Normal 7 2" xfId="203"/>
    <cellStyle name="Normal 7 2 2" xfId="204"/>
    <cellStyle name="Normal 7 2 2 2" xfId="205"/>
    <cellStyle name="Normal 7 2 2 2 2" xfId="206"/>
    <cellStyle name="Normal 7 2 2 3" xfId="207"/>
    <cellStyle name="Normal 7 2 3" xfId="208"/>
    <cellStyle name="Normal 7 2 3 2" xfId="209"/>
    <cellStyle name="Normal 7 2 4" xfId="210"/>
    <cellStyle name="Normal 7 3" xfId="211"/>
    <cellStyle name="Normal 7 3 2" xfId="212"/>
    <cellStyle name="Normal 7 3 2 2" xfId="213"/>
    <cellStyle name="Normal 7 3 3" xfId="214"/>
    <cellStyle name="Normal 7 4" xfId="215"/>
    <cellStyle name="Normal 7 4 2" xfId="216"/>
    <cellStyle name="Normal 7 5" xfId="217"/>
    <cellStyle name="Normal 8" xfId="9"/>
    <cellStyle name="Normal 8 2" xfId="218"/>
    <cellStyle name="Normal 8 2 2" xfId="219"/>
    <cellStyle name="Normal 8 2 2 2" xfId="220"/>
    <cellStyle name="Normal 8 2 2 2 2" xfId="221"/>
    <cellStyle name="Normal 8 2 2 3" xfId="222"/>
    <cellStyle name="Normal 8 2 3" xfId="223"/>
    <cellStyle name="Normal 8 2 3 2" xfId="224"/>
    <cellStyle name="Normal 8 2 4" xfId="225"/>
    <cellStyle name="Normal 8 3" xfId="226"/>
    <cellStyle name="Normal 8 3 2" xfId="227"/>
    <cellStyle name="Normal 8 3 2 2" xfId="228"/>
    <cellStyle name="Normal 8 3 3" xfId="229"/>
    <cellStyle name="Normal 8 4" xfId="230"/>
    <cellStyle name="Normal 8 4 2" xfId="231"/>
    <cellStyle name="Normal 8 5" xfId="232"/>
    <cellStyle name="Normal 9" xfId="7"/>
    <cellStyle name="Normal 9 2" xfId="233"/>
    <cellStyle name="Normal 9 2 2" xfId="234"/>
    <cellStyle name="Normal 9 2 2 2" xfId="235"/>
    <cellStyle name="Normal 9 2 2 2 2" xfId="236"/>
    <cellStyle name="Normal 9 2 2 3" xfId="237"/>
    <cellStyle name="Normal 9 2 3" xfId="238"/>
    <cellStyle name="Normal 9 2 3 2" xfId="239"/>
    <cellStyle name="Normal 9 2 4" xfId="240"/>
    <cellStyle name="Normal 9 3" xfId="241"/>
    <cellStyle name="Normal 9 3 2" xfId="242"/>
    <cellStyle name="Normal 9 3 2 2" xfId="243"/>
    <cellStyle name="Normal 9 3 3" xfId="244"/>
    <cellStyle name="Normal 9 4" xfId="245"/>
    <cellStyle name="Normal 9 4 2" xfId="246"/>
    <cellStyle name="Normal 9 5" xfId="247"/>
    <cellStyle name="Normal_Book2" xfId="3"/>
    <cellStyle name="Normal_Book2 3" xfId="268"/>
    <cellStyle name="Normal_Income trends US" xfId="11"/>
    <cellStyle name="Normal_T5&amp;T5A" xfId="20"/>
    <cellStyle name="Normal_UR US" xfId="23"/>
    <cellStyle name="Normal_websitetables(apr2002 update for monitor)" xfId="10"/>
    <cellStyle name="Normal_websitetables(apr2002 update for monitor) 2" xfId="251"/>
    <cellStyle name="Percent" xfId="249"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hartsheet" Target="chartsheets/sheet1.xml"/><Relationship Id="rId39" Type="http://schemas.openxmlformats.org/officeDocument/2006/relationships/chartsheet" Target="chartsheets/sheet1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hartsheet" Target="chartsheets/sheet9.xml"/><Relationship Id="rId42" Type="http://schemas.openxmlformats.org/officeDocument/2006/relationships/chartsheet" Target="chartsheets/sheet17.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hartsheet" Target="chartsheets/sheet8.xml"/><Relationship Id="rId38" Type="http://schemas.openxmlformats.org/officeDocument/2006/relationships/chartsheet" Target="chartsheets/sheet13.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hartsheet" Target="chartsheets/sheet4.xml"/><Relationship Id="rId41" Type="http://schemas.openxmlformats.org/officeDocument/2006/relationships/chartsheet" Target="chart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hartsheet" Target="chartsheets/sheet7.xml"/><Relationship Id="rId37" Type="http://schemas.openxmlformats.org/officeDocument/2006/relationships/chartsheet" Target="chartsheets/sheet12.xml"/><Relationship Id="rId40" Type="http://schemas.openxmlformats.org/officeDocument/2006/relationships/chartsheet" Target="chartsheets/sheet15.xml"/><Relationship Id="rId45" Type="http://schemas.openxmlformats.org/officeDocument/2006/relationships/chartsheet" Target="chartsheets/sheet2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hartsheet" Target="chartsheets/sheet3.xml"/><Relationship Id="rId36" Type="http://schemas.openxmlformats.org/officeDocument/2006/relationships/chartsheet" Target="chartsheets/sheet11.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hartsheet" Target="chartsheets/sheet6.xml"/><Relationship Id="rId44" Type="http://schemas.openxmlformats.org/officeDocument/2006/relationships/chartsheet" Target="chart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hartsheet" Target="chartsheets/sheet2.xml"/><Relationship Id="rId30" Type="http://schemas.openxmlformats.org/officeDocument/2006/relationships/chartsheet" Target="chartsheets/sheet5.xml"/><Relationship Id="rId35" Type="http://schemas.openxmlformats.org/officeDocument/2006/relationships/chartsheet" Target="chartsheets/sheet10.xml"/><Relationship Id="rId43" Type="http://schemas.openxmlformats.org/officeDocument/2006/relationships/chartsheet" Target="chartsheets/sheet18.xml"/><Relationship Id="rId48"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lang="en-CA" sz="1400" b="1" i="0" u="none" strike="noStrike" baseline="0">
                <a:solidFill>
                  <a:srgbClr val="000000"/>
                </a:solidFill>
                <a:latin typeface="Times New Roman"/>
                <a:ea typeface="Times New Roman"/>
                <a:cs typeface="Times New Roman"/>
              </a:defRPr>
            </a:pPr>
            <a:r>
              <a:rPr lang="en-CA"/>
              <a:t>Chart 1: Relative Aggregate Income Levels in Canada, 1961-2014</a:t>
            </a:r>
          </a:p>
          <a:p>
            <a:pPr>
              <a:defRPr lang="en-CA" sz="1400" b="1" i="0" u="none" strike="noStrike" baseline="0">
                <a:solidFill>
                  <a:srgbClr val="000000"/>
                </a:solidFill>
                <a:latin typeface="Times New Roman"/>
                <a:ea typeface="Times New Roman"/>
                <a:cs typeface="Times New Roman"/>
              </a:defRPr>
            </a:pPr>
            <a:r>
              <a:rPr lang="en-CA"/>
              <a:t> (Canada as % of the United States)</a:t>
            </a:r>
          </a:p>
        </c:rich>
      </c:tx>
      <c:layout/>
      <c:spPr>
        <a:noFill/>
        <a:ln w="25400">
          <a:noFill/>
        </a:ln>
      </c:spPr>
    </c:title>
    <c:plotArea>
      <c:layout>
        <c:manualLayout>
          <c:layoutTarget val="inner"/>
          <c:xMode val="edge"/>
          <c:yMode val="edge"/>
          <c:x val="8.8174580184166448E-2"/>
          <c:y val="0.1003257328990228"/>
          <c:w val="0.84785353335850178"/>
          <c:h val="0.80642779587404956"/>
        </c:manualLayout>
      </c:layout>
      <c:lineChart>
        <c:grouping val="standard"/>
        <c:ser>
          <c:idx val="4"/>
          <c:order val="0"/>
          <c:tx>
            <c:strRef>
              <c:f>'T3'!$O$4</c:f>
              <c:strCache>
                <c:ptCount val="1"/>
                <c:pt idx="0">
                  <c:v>GDP per capita</c:v>
                </c:pt>
              </c:strCache>
            </c:strRef>
          </c:tx>
          <c:spPr>
            <a:ln cmpd="sng">
              <a:solidFill>
                <a:schemeClr val="tx1">
                  <a:lumMod val="50000"/>
                  <a:lumOff val="50000"/>
                </a:schemeClr>
              </a:solidFill>
              <a:prstDash val="lgDash"/>
            </a:ln>
          </c:spPr>
          <c:marker>
            <c:symbol val="none"/>
          </c:marker>
          <c:cat>
            <c:numRef>
              <c:f>'T3'!$A$14:$A$59</c:f>
              <c:numCache>
                <c:formatCode>General</c:formatCode>
                <c:ptCount val="46"/>
                <c:pt idx="0">
                  <c:v>1969</c:v>
                </c:pt>
                <c:pt idx="1">
                  <c:v>1970</c:v>
                </c:pt>
                <c:pt idx="2">
                  <c:v>1971</c:v>
                </c:pt>
                <c:pt idx="3">
                  <c:v>1972</c:v>
                </c:pt>
                <c:pt idx="4">
                  <c:v>1973</c:v>
                </c:pt>
                <c:pt idx="5">
                  <c:v>1974</c:v>
                </c:pt>
                <c:pt idx="6">
                  <c:v>1975</c:v>
                </c:pt>
                <c:pt idx="7">
                  <c:v>1976</c:v>
                </c:pt>
                <c:pt idx="8">
                  <c:v>1977</c:v>
                </c:pt>
                <c:pt idx="9">
                  <c:v>1978</c:v>
                </c:pt>
                <c:pt idx="10">
                  <c:v>1979</c:v>
                </c:pt>
                <c:pt idx="11">
                  <c:v>1980</c:v>
                </c:pt>
                <c:pt idx="12">
                  <c:v>1981</c:v>
                </c:pt>
                <c:pt idx="13">
                  <c:v>1982</c:v>
                </c:pt>
                <c:pt idx="14">
                  <c:v>1983</c:v>
                </c:pt>
                <c:pt idx="15">
                  <c:v>1984</c:v>
                </c:pt>
                <c:pt idx="16">
                  <c:v>1985</c:v>
                </c:pt>
                <c:pt idx="17">
                  <c:v>1986</c:v>
                </c:pt>
                <c:pt idx="18">
                  <c:v>1987</c:v>
                </c:pt>
                <c:pt idx="19">
                  <c:v>1988</c:v>
                </c:pt>
                <c:pt idx="20">
                  <c:v>1989</c:v>
                </c:pt>
                <c:pt idx="21">
                  <c:v>1990</c:v>
                </c:pt>
                <c:pt idx="22">
                  <c:v>1991</c:v>
                </c:pt>
                <c:pt idx="23">
                  <c:v>1992</c:v>
                </c:pt>
                <c:pt idx="24">
                  <c:v>1993</c:v>
                </c:pt>
                <c:pt idx="25">
                  <c:v>1994</c:v>
                </c:pt>
                <c:pt idx="26">
                  <c:v>1995</c:v>
                </c:pt>
                <c:pt idx="27">
                  <c:v>1996</c:v>
                </c:pt>
                <c:pt idx="28">
                  <c:v>1997</c:v>
                </c:pt>
                <c:pt idx="29">
                  <c:v>1998</c:v>
                </c:pt>
                <c:pt idx="30">
                  <c:v>1999</c:v>
                </c:pt>
                <c:pt idx="31">
                  <c:v>2000</c:v>
                </c:pt>
                <c:pt idx="32">
                  <c:v>2001</c:v>
                </c:pt>
                <c:pt idx="33">
                  <c:v>2002</c:v>
                </c:pt>
                <c:pt idx="34">
                  <c:v>2003</c:v>
                </c:pt>
                <c:pt idx="35">
                  <c:v>2004</c:v>
                </c:pt>
                <c:pt idx="36">
                  <c:v>2005</c:v>
                </c:pt>
                <c:pt idx="37">
                  <c:v>2006</c:v>
                </c:pt>
                <c:pt idx="38">
                  <c:v>2007</c:v>
                </c:pt>
                <c:pt idx="39">
                  <c:v>2008</c:v>
                </c:pt>
                <c:pt idx="40">
                  <c:v>2009</c:v>
                </c:pt>
                <c:pt idx="41">
                  <c:v>2010</c:v>
                </c:pt>
                <c:pt idx="42">
                  <c:v>2011</c:v>
                </c:pt>
                <c:pt idx="43">
                  <c:v>2012</c:v>
                </c:pt>
                <c:pt idx="44">
                  <c:v>2013</c:v>
                </c:pt>
                <c:pt idx="45">
                  <c:v>2014</c:v>
                </c:pt>
              </c:numCache>
            </c:numRef>
          </c:cat>
          <c:val>
            <c:numRef>
              <c:f>'T3'!$O$14:$O$59</c:f>
              <c:numCache>
                <c:formatCode>0.00</c:formatCode>
                <c:ptCount val="46"/>
                <c:pt idx="0">
                  <c:v>85.720328639417048</c:v>
                </c:pt>
                <c:pt idx="1">
                  <c:v>87.934998017056586</c:v>
                </c:pt>
                <c:pt idx="2">
                  <c:v>87.862333042697145</c:v>
                </c:pt>
                <c:pt idx="3">
                  <c:v>87.197652575664932</c:v>
                </c:pt>
                <c:pt idx="4">
                  <c:v>88.07594443496302</c:v>
                </c:pt>
                <c:pt idx="5">
                  <c:v>91.355908850907994</c:v>
                </c:pt>
                <c:pt idx="6">
                  <c:v>92.763824231413267</c:v>
                </c:pt>
                <c:pt idx="7">
                  <c:v>92.259611157078908</c:v>
                </c:pt>
                <c:pt idx="8">
                  <c:v>91.078549449814801</c:v>
                </c:pt>
                <c:pt idx="9">
                  <c:v>89.729125657793517</c:v>
                </c:pt>
                <c:pt idx="10">
                  <c:v>90.394774029790824</c:v>
                </c:pt>
                <c:pt idx="11">
                  <c:v>92.503103551847801</c:v>
                </c:pt>
                <c:pt idx="12">
                  <c:v>93.123189955918946</c:v>
                </c:pt>
                <c:pt idx="13">
                  <c:v>91.831262227548265</c:v>
                </c:pt>
                <c:pt idx="14">
                  <c:v>89.991564501372153</c:v>
                </c:pt>
                <c:pt idx="15">
                  <c:v>88.480179254524671</c:v>
                </c:pt>
                <c:pt idx="16">
                  <c:v>88.812878458410893</c:v>
                </c:pt>
                <c:pt idx="17">
                  <c:v>87.564297408884244</c:v>
                </c:pt>
                <c:pt idx="18">
                  <c:v>87.791840984528363</c:v>
                </c:pt>
                <c:pt idx="19">
                  <c:v>87.865543062383736</c:v>
                </c:pt>
                <c:pt idx="20">
                  <c:v>86.099126085783297</c:v>
                </c:pt>
                <c:pt idx="21">
                  <c:v>84.195554193915939</c:v>
                </c:pt>
                <c:pt idx="22">
                  <c:v>82.515862378479525</c:v>
                </c:pt>
                <c:pt idx="23">
                  <c:v>80.541000545281733</c:v>
                </c:pt>
                <c:pt idx="24">
                  <c:v>80.506031311015263</c:v>
                </c:pt>
                <c:pt idx="25">
                  <c:v>81.065542800115225</c:v>
                </c:pt>
                <c:pt idx="26">
                  <c:v>81.219169037612431</c:v>
                </c:pt>
                <c:pt idx="27">
                  <c:v>79.607165496624859</c:v>
                </c:pt>
                <c:pt idx="28">
                  <c:v>79.615520906482786</c:v>
                </c:pt>
                <c:pt idx="29">
                  <c:v>79.64469354290199</c:v>
                </c:pt>
                <c:pt idx="30">
                  <c:v>80.128603478349433</c:v>
                </c:pt>
                <c:pt idx="31">
                  <c:v>80.185848936265032</c:v>
                </c:pt>
                <c:pt idx="32">
                  <c:v>80.681215264209044</c:v>
                </c:pt>
                <c:pt idx="33">
                  <c:v>80.441360195729843</c:v>
                </c:pt>
                <c:pt idx="34">
                  <c:v>80.991982037365844</c:v>
                </c:pt>
                <c:pt idx="35">
                  <c:v>80.47826708079873</c:v>
                </c:pt>
                <c:pt idx="36">
                  <c:v>81.600126978847356</c:v>
                </c:pt>
                <c:pt idx="37">
                  <c:v>81.625085805129984</c:v>
                </c:pt>
                <c:pt idx="38">
                  <c:v>81.857707850587857</c:v>
                </c:pt>
                <c:pt idx="39">
                  <c:v>83.094253917378126</c:v>
                </c:pt>
                <c:pt idx="40">
                  <c:v>82.628325471845542</c:v>
                </c:pt>
                <c:pt idx="41">
                  <c:v>83.022610012278207</c:v>
                </c:pt>
                <c:pt idx="42">
                  <c:v>83.768412057266957</c:v>
                </c:pt>
                <c:pt idx="43">
                  <c:v>82.395906438151073</c:v>
                </c:pt>
                <c:pt idx="44">
                  <c:v>81.962554747601587</c:v>
                </c:pt>
                <c:pt idx="45">
                  <c:v>81.168949324231505</c:v>
                </c:pt>
              </c:numCache>
            </c:numRef>
          </c:val>
        </c:ser>
        <c:ser>
          <c:idx val="5"/>
          <c:order val="1"/>
          <c:tx>
            <c:strRef>
              <c:f>'T3'!$P$4</c:f>
              <c:strCache>
                <c:ptCount val="1"/>
                <c:pt idx="0">
                  <c:v>PI per capita</c:v>
                </c:pt>
              </c:strCache>
            </c:strRef>
          </c:tx>
          <c:spPr>
            <a:ln>
              <a:solidFill>
                <a:schemeClr val="accent5">
                  <a:lumMod val="50000"/>
                </a:schemeClr>
              </a:solidFill>
              <a:prstDash val="sysDash"/>
            </a:ln>
          </c:spPr>
          <c:marker>
            <c:symbol val="none"/>
          </c:marker>
          <c:cat>
            <c:numRef>
              <c:f>'T3'!$A$14:$A$59</c:f>
              <c:numCache>
                <c:formatCode>General</c:formatCode>
                <c:ptCount val="46"/>
                <c:pt idx="0">
                  <c:v>1969</c:v>
                </c:pt>
                <c:pt idx="1">
                  <c:v>1970</c:v>
                </c:pt>
                <c:pt idx="2">
                  <c:v>1971</c:v>
                </c:pt>
                <c:pt idx="3">
                  <c:v>1972</c:v>
                </c:pt>
                <c:pt idx="4">
                  <c:v>1973</c:v>
                </c:pt>
                <c:pt idx="5">
                  <c:v>1974</c:v>
                </c:pt>
                <c:pt idx="6">
                  <c:v>1975</c:v>
                </c:pt>
                <c:pt idx="7">
                  <c:v>1976</c:v>
                </c:pt>
                <c:pt idx="8">
                  <c:v>1977</c:v>
                </c:pt>
                <c:pt idx="9">
                  <c:v>1978</c:v>
                </c:pt>
                <c:pt idx="10">
                  <c:v>1979</c:v>
                </c:pt>
                <c:pt idx="11">
                  <c:v>1980</c:v>
                </c:pt>
                <c:pt idx="12">
                  <c:v>1981</c:v>
                </c:pt>
                <c:pt idx="13">
                  <c:v>1982</c:v>
                </c:pt>
                <c:pt idx="14">
                  <c:v>1983</c:v>
                </c:pt>
                <c:pt idx="15">
                  <c:v>1984</c:v>
                </c:pt>
                <c:pt idx="16">
                  <c:v>1985</c:v>
                </c:pt>
                <c:pt idx="17">
                  <c:v>1986</c:v>
                </c:pt>
                <c:pt idx="18">
                  <c:v>1987</c:v>
                </c:pt>
                <c:pt idx="19">
                  <c:v>1988</c:v>
                </c:pt>
                <c:pt idx="20">
                  <c:v>1989</c:v>
                </c:pt>
                <c:pt idx="21">
                  <c:v>1990</c:v>
                </c:pt>
                <c:pt idx="22">
                  <c:v>1991</c:v>
                </c:pt>
                <c:pt idx="23">
                  <c:v>1992</c:v>
                </c:pt>
                <c:pt idx="24">
                  <c:v>1993</c:v>
                </c:pt>
                <c:pt idx="25">
                  <c:v>1994</c:v>
                </c:pt>
                <c:pt idx="26">
                  <c:v>1995</c:v>
                </c:pt>
                <c:pt idx="27">
                  <c:v>1996</c:v>
                </c:pt>
                <c:pt idx="28">
                  <c:v>1997</c:v>
                </c:pt>
                <c:pt idx="29">
                  <c:v>1998</c:v>
                </c:pt>
                <c:pt idx="30">
                  <c:v>1999</c:v>
                </c:pt>
                <c:pt idx="31">
                  <c:v>2000</c:v>
                </c:pt>
                <c:pt idx="32">
                  <c:v>2001</c:v>
                </c:pt>
                <c:pt idx="33">
                  <c:v>2002</c:v>
                </c:pt>
                <c:pt idx="34">
                  <c:v>2003</c:v>
                </c:pt>
                <c:pt idx="35">
                  <c:v>2004</c:v>
                </c:pt>
                <c:pt idx="36">
                  <c:v>2005</c:v>
                </c:pt>
                <c:pt idx="37">
                  <c:v>2006</c:v>
                </c:pt>
                <c:pt idx="38">
                  <c:v>2007</c:v>
                </c:pt>
                <c:pt idx="39">
                  <c:v>2008</c:v>
                </c:pt>
                <c:pt idx="40">
                  <c:v>2009</c:v>
                </c:pt>
                <c:pt idx="41">
                  <c:v>2010</c:v>
                </c:pt>
                <c:pt idx="42">
                  <c:v>2011</c:v>
                </c:pt>
                <c:pt idx="43">
                  <c:v>2012</c:v>
                </c:pt>
                <c:pt idx="44">
                  <c:v>2013</c:v>
                </c:pt>
                <c:pt idx="45">
                  <c:v>2014</c:v>
                </c:pt>
              </c:numCache>
            </c:numRef>
          </c:cat>
          <c:val>
            <c:numRef>
              <c:f>'T3'!$P$14:$P$59</c:f>
              <c:numCache>
                <c:formatCode>0.00</c:formatCode>
                <c:ptCount val="46"/>
                <c:pt idx="0">
                  <c:v>143.98582070594756</c:v>
                </c:pt>
                <c:pt idx="1">
                  <c:v>139.33821875522153</c:v>
                </c:pt>
                <c:pt idx="2">
                  <c:v>138.29795237769099</c:v>
                </c:pt>
                <c:pt idx="3">
                  <c:v>133.40105924901508</c:v>
                </c:pt>
                <c:pt idx="4">
                  <c:v>132.96752033801141</c:v>
                </c:pt>
                <c:pt idx="5">
                  <c:v>141.72659610111705</c:v>
                </c:pt>
                <c:pt idx="6">
                  <c:v>142.4563778459318</c:v>
                </c:pt>
                <c:pt idx="7">
                  <c:v>139.99865066086258</c:v>
                </c:pt>
                <c:pt idx="8">
                  <c:v>131.91572592206629</c:v>
                </c:pt>
                <c:pt idx="9">
                  <c:v>122.8583146150924</c:v>
                </c:pt>
                <c:pt idx="10">
                  <c:v>121.172522581192</c:v>
                </c:pt>
                <c:pt idx="11">
                  <c:v>123.87251957463687</c:v>
                </c:pt>
                <c:pt idx="12">
                  <c:v>122.75164519043584</c:v>
                </c:pt>
                <c:pt idx="13">
                  <c:v>117.58428524436914</c:v>
                </c:pt>
                <c:pt idx="14">
                  <c:v>109.06488012507674</c:v>
                </c:pt>
                <c:pt idx="15">
                  <c:v>103.86860862665344</c:v>
                </c:pt>
                <c:pt idx="16">
                  <c:v>102.05150358942774</c:v>
                </c:pt>
                <c:pt idx="17">
                  <c:v>99.089285485791123</c:v>
                </c:pt>
                <c:pt idx="18">
                  <c:v>97.118515078569729</c:v>
                </c:pt>
                <c:pt idx="19">
                  <c:v>95.30444604441827</c:v>
                </c:pt>
                <c:pt idx="20">
                  <c:v>92.661138027735191</c:v>
                </c:pt>
                <c:pt idx="21">
                  <c:v>92.370554090416618</c:v>
                </c:pt>
                <c:pt idx="22">
                  <c:v>93.41839746959451</c:v>
                </c:pt>
                <c:pt idx="23">
                  <c:v>87.202221274571428</c:v>
                </c:pt>
                <c:pt idx="24">
                  <c:v>87.075239303058993</c:v>
                </c:pt>
                <c:pt idx="25">
                  <c:v>86.659183159901119</c:v>
                </c:pt>
                <c:pt idx="26">
                  <c:v>84.784196996660071</c:v>
                </c:pt>
                <c:pt idx="27">
                  <c:v>79.18762337792765</c:v>
                </c:pt>
                <c:pt idx="28">
                  <c:v>77.899769821463778</c:v>
                </c:pt>
                <c:pt idx="29">
                  <c:v>76.987875372714427</c:v>
                </c:pt>
                <c:pt idx="30">
                  <c:v>78.133695525173167</c:v>
                </c:pt>
                <c:pt idx="31">
                  <c:v>77.48697037715533</c:v>
                </c:pt>
                <c:pt idx="32">
                  <c:v>76.820552142652431</c:v>
                </c:pt>
                <c:pt idx="33">
                  <c:v>77.270507344437249</c:v>
                </c:pt>
                <c:pt idx="34">
                  <c:v>77.726403136010916</c:v>
                </c:pt>
                <c:pt idx="35">
                  <c:v>78.621989063230728</c:v>
                </c:pt>
                <c:pt idx="36">
                  <c:v>79.894606497522005</c:v>
                </c:pt>
                <c:pt idx="37">
                  <c:v>79.745246177002187</c:v>
                </c:pt>
                <c:pt idx="38">
                  <c:v>80.053223891573708</c:v>
                </c:pt>
                <c:pt idx="39">
                  <c:v>80.177436649445838</c:v>
                </c:pt>
                <c:pt idx="40">
                  <c:v>81.60458123105559</c:v>
                </c:pt>
                <c:pt idx="41">
                  <c:v>81.372752920640025</c:v>
                </c:pt>
                <c:pt idx="42">
                  <c:v>80.5530284793725</c:v>
                </c:pt>
                <c:pt idx="43">
                  <c:v>80.340770838795478</c:v>
                </c:pt>
                <c:pt idx="44">
                  <c:v>82.276890165061772</c:v>
                </c:pt>
                <c:pt idx="45">
                  <c:v>80.927574297793512</c:v>
                </c:pt>
              </c:numCache>
            </c:numRef>
          </c:val>
        </c:ser>
        <c:ser>
          <c:idx val="0"/>
          <c:order val="2"/>
          <c:tx>
            <c:strRef>
              <c:f>'T3'!$Q$4</c:f>
              <c:strCache>
                <c:ptCount val="1"/>
                <c:pt idx="0">
                  <c:v>PDI per capita</c:v>
                </c:pt>
              </c:strCache>
            </c:strRef>
          </c:tx>
          <c:marker>
            <c:symbol val="none"/>
          </c:marker>
          <c:cat>
            <c:numRef>
              <c:f>'T3'!$A$14:$A$59</c:f>
              <c:numCache>
                <c:formatCode>General</c:formatCode>
                <c:ptCount val="46"/>
                <c:pt idx="0">
                  <c:v>1969</c:v>
                </c:pt>
                <c:pt idx="1">
                  <c:v>1970</c:v>
                </c:pt>
                <c:pt idx="2">
                  <c:v>1971</c:v>
                </c:pt>
                <c:pt idx="3">
                  <c:v>1972</c:v>
                </c:pt>
                <c:pt idx="4">
                  <c:v>1973</c:v>
                </c:pt>
                <c:pt idx="5">
                  <c:v>1974</c:v>
                </c:pt>
                <c:pt idx="6">
                  <c:v>1975</c:v>
                </c:pt>
                <c:pt idx="7">
                  <c:v>1976</c:v>
                </c:pt>
                <c:pt idx="8">
                  <c:v>1977</c:v>
                </c:pt>
                <c:pt idx="9">
                  <c:v>1978</c:v>
                </c:pt>
                <c:pt idx="10">
                  <c:v>1979</c:v>
                </c:pt>
                <c:pt idx="11">
                  <c:v>1980</c:v>
                </c:pt>
                <c:pt idx="12">
                  <c:v>1981</c:v>
                </c:pt>
                <c:pt idx="13">
                  <c:v>1982</c:v>
                </c:pt>
                <c:pt idx="14">
                  <c:v>1983</c:v>
                </c:pt>
                <c:pt idx="15">
                  <c:v>1984</c:v>
                </c:pt>
                <c:pt idx="16">
                  <c:v>1985</c:v>
                </c:pt>
                <c:pt idx="17">
                  <c:v>1986</c:v>
                </c:pt>
                <c:pt idx="18">
                  <c:v>1987</c:v>
                </c:pt>
                <c:pt idx="19">
                  <c:v>1988</c:v>
                </c:pt>
                <c:pt idx="20">
                  <c:v>1989</c:v>
                </c:pt>
                <c:pt idx="21">
                  <c:v>1990</c:v>
                </c:pt>
                <c:pt idx="22">
                  <c:v>1991</c:v>
                </c:pt>
                <c:pt idx="23">
                  <c:v>1992</c:v>
                </c:pt>
                <c:pt idx="24">
                  <c:v>1993</c:v>
                </c:pt>
                <c:pt idx="25">
                  <c:v>1994</c:v>
                </c:pt>
                <c:pt idx="26">
                  <c:v>1995</c:v>
                </c:pt>
                <c:pt idx="27">
                  <c:v>1996</c:v>
                </c:pt>
                <c:pt idx="28">
                  <c:v>1997</c:v>
                </c:pt>
                <c:pt idx="29">
                  <c:v>1998</c:v>
                </c:pt>
                <c:pt idx="30">
                  <c:v>1999</c:v>
                </c:pt>
                <c:pt idx="31">
                  <c:v>2000</c:v>
                </c:pt>
                <c:pt idx="32">
                  <c:v>2001</c:v>
                </c:pt>
                <c:pt idx="33">
                  <c:v>2002</c:v>
                </c:pt>
                <c:pt idx="34">
                  <c:v>2003</c:v>
                </c:pt>
                <c:pt idx="35">
                  <c:v>2004</c:v>
                </c:pt>
                <c:pt idx="36">
                  <c:v>2005</c:v>
                </c:pt>
                <c:pt idx="37">
                  <c:v>2006</c:v>
                </c:pt>
                <c:pt idx="38">
                  <c:v>2007</c:v>
                </c:pt>
                <c:pt idx="39">
                  <c:v>2008</c:v>
                </c:pt>
                <c:pt idx="40">
                  <c:v>2009</c:v>
                </c:pt>
                <c:pt idx="41">
                  <c:v>2010</c:v>
                </c:pt>
                <c:pt idx="42">
                  <c:v>2011</c:v>
                </c:pt>
                <c:pt idx="43">
                  <c:v>2012</c:v>
                </c:pt>
                <c:pt idx="44">
                  <c:v>2013</c:v>
                </c:pt>
                <c:pt idx="45">
                  <c:v>2014</c:v>
                </c:pt>
              </c:numCache>
            </c:numRef>
          </c:cat>
          <c:val>
            <c:numRef>
              <c:f>'T3'!$Q$14:$Q$59</c:f>
              <c:numCache>
                <c:formatCode>0.00</c:formatCode>
                <c:ptCount val="46"/>
                <c:pt idx="0">
                  <c:v>123.3029429358149</c:v>
                </c:pt>
                <c:pt idx="1">
                  <c:v>116.14895734252563</c:v>
                </c:pt>
                <c:pt idx="2">
                  <c:v>113.40819517952418</c:v>
                </c:pt>
                <c:pt idx="3">
                  <c:v>111.42429662393387</c:v>
                </c:pt>
                <c:pt idx="4">
                  <c:v>110.52702957856371</c:v>
                </c:pt>
                <c:pt idx="5">
                  <c:v>117.54210097233823</c:v>
                </c:pt>
                <c:pt idx="6">
                  <c:v>117.11630767052799</c:v>
                </c:pt>
                <c:pt idx="7">
                  <c:v>115.22317952860558</c:v>
                </c:pt>
                <c:pt idx="8">
                  <c:v>109.15824567256153</c:v>
                </c:pt>
                <c:pt idx="9">
                  <c:v>103.34096204040949</c:v>
                </c:pt>
                <c:pt idx="10">
                  <c:v>102.87842656334934</c:v>
                </c:pt>
                <c:pt idx="11">
                  <c:v>105.0334554332492</c:v>
                </c:pt>
                <c:pt idx="12">
                  <c:v>103.75792589449171</c:v>
                </c:pt>
                <c:pt idx="13">
                  <c:v>99.008497237339157</c:v>
                </c:pt>
                <c:pt idx="14">
                  <c:v>90.885910150643795</c:v>
                </c:pt>
                <c:pt idx="15">
                  <c:v>86.347768814537744</c:v>
                </c:pt>
                <c:pt idx="16">
                  <c:v>85.054097510138249</c:v>
                </c:pt>
                <c:pt idx="17">
                  <c:v>81.31019474330698</c:v>
                </c:pt>
                <c:pt idx="18">
                  <c:v>79.403316221488737</c:v>
                </c:pt>
                <c:pt idx="19">
                  <c:v>76.88668575856039</c:v>
                </c:pt>
                <c:pt idx="20">
                  <c:v>75.414609562325126</c:v>
                </c:pt>
                <c:pt idx="21">
                  <c:v>73.859628867951656</c:v>
                </c:pt>
                <c:pt idx="22">
                  <c:v>74.538476330789322</c:v>
                </c:pt>
                <c:pt idx="23">
                  <c:v>69.770943188700954</c:v>
                </c:pt>
                <c:pt idx="24">
                  <c:v>70.810461336778971</c:v>
                </c:pt>
                <c:pt idx="25">
                  <c:v>70.177540391102639</c:v>
                </c:pt>
                <c:pt idx="26">
                  <c:v>68.102558080232797</c:v>
                </c:pt>
                <c:pt idx="27">
                  <c:v>63.864669670022337</c:v>
                </c:pt>
                <c:pt idx="28">
                  <c:v>63.343518746375175</c:v>
                </c:pt>
                <c:pt idx="29">
                  <c:v>62.616108971256338</c:v>
                </c:pt>
                <c:pt idx="30">
                  <c:v>64.134595743976135</c:v>
                </c:pt>
                <c:pt idx="31">
                  <c:v>63.550471546188078</c:v>
                </c:pt>
                <c:pt idx="32">
                  <c:v>62.938659785271902</c:v>
                </c:pt>
                <c:pt idx="33">
                  <c:v>62.854886061861578</c:v>
                </c:pt>
                <c:pt idx="34">
                  <c:v>62.764556824772832</c:v>
                </c:pt>
                <c:pt idx="35">
                  <c:v>63.270379568005161</c:v>
                </c:pt>
                <c:pt idx="36">
                  <c:v>64.510556928461085</c:v>
                </c:pt>
                <c:pt idx="37">
                  <c:v>64.776933303497046</c:v>
                </c:pt>
                <c:pt idx="38">
                  <c:v>64.76393213092885</c:v>
                </c:pt>
                <c:pt idx="39">
                  <c:v>65.325064043812176</c:v>
                </c:pt>
                <c:pt idx="40">
                  <c:v>65.905785073451881</c:v>
                </c:pt>
                <c:pt idx="41">
                  <c:v>66.377838627010078</c:v>
                </c:pt>
                <c:pt idx="42">
                  <c:v>66.297834918193644</c:v>
                </c:pt>
                <c:pt idx="43">
                  <c:v>65.137795063519007</c:v>
                </c:pt>
                <c:pt idx="44">
                  <c:v>68.316629590635074</c:v>
                </c:pt>
                <c:pt idx="45">
                  <c:v>67.395727682876299</c:v>
                </c:pt>
              </c:numCache>
            </c:numRef>
          </c:val>
        </c:ser>
        <c:marker val="1"/>
        <c:axId val="191560704"/>
        <c:axId val="195109632"/>
      </c:lineChart>
      <c:catAx>
        <c:axId val="191560704"/>
        <c:scaling>
          <c:orientation val="minMax"/>
        </c:scaling>
        <c:axPos val="b"/>
        <c:numFmt formatCode="General" sourceLinked="1"/>
        <c:majorTickMark val="in"/>
        <c:tickLblPos val="nextTo"/>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195109632"/>
        <c:crosses val="autoZero"/>
        <c:auto val="1"/>
        <c:lblAlgn val="ctr"/>
        <c:lblOffset val="100"/>
        <c:tickLblSkip val="5"/>
        <c:tickMarkSkip val="1"/>
      </c:catAx>
      <c:valAx>
        <c:axId val="195109632"/>
        <c:scaling>
          <c:orientation val="minMax"/>
          <c:max val="100"/>
          <c:min val="60"/>
        </c:scaling>
        <c:axPos val="l"/>
        <c:majorGridlines>
          <c:spPr>
            <a:ln w="3175">
              <a:solidFill>
                <a:srgbClr val="000000"/>
              </a:solidFill>
              <a:prstDash val="solid"/>
            </a:ln>
          </c:spPr>
        </c:majorGridlines>
        <c:title>
          <c:tx>
            <c:rich>
              <a:bodyPr rot="0" vert="horz"/>
              <a:lstStyle/>
              <a:p>
                <a:pPr algn="ctr">
                  <a:defRPr lang="en-CA" sz="1150" b="1" i="0" u="none" strike="noStrike" baseline="0">
                    <a:solidFill>
                      <a:srgbClr val="000000"/>
                    </a:solidFill>
                    <a:latin typeface="Times New Roman"/>
                    <a:ea typeface="Times New Roman"/>
                    <a:cs typeface="Times New Roman"/>
                  </a:defRPr>
                </a:pPr>
                <a:r>
                  <a:rPr lang="en-CA"/>
                  <a:t>%</a:t>
                </a:r>
              </a:p>
            </c:rich>
          </c:tx>
          <c:layout>
            <c:manualLayout>
              <c:xMode val="edge"/>
              <c:yMode val="edge"/>
              <c:x val="4.1392100234962294E-2"/>
              <c:y val="3.8577547513401346E-2"/>
            </c:manualLayout>
          </c:layout>
          <c:spPr>
            <a:noFill/>
            <a:ln w="25400">
              <a:noFill/>
            </a:ln>
          </c:spPr>
        </c:title>
        <c:numFmt formatCode="#,##0.0" sourceLinked="0"/>
        <c:tickLblPos val="nextTo"/>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191560704"/>
        <c:crosses val="autoZero"/>
        <c:crossBetween val="midCat"/>
      </c:valAx>
      <c:spPr>
        <a:noFill/>
        <a:ln w="25400">
          <a:noFill/>
        </a:ln>
      </c:spPr>
    </c:plotArea>
    <c:legend>
      <c:legendPos val="r"/>
      <c:layout>
        <c:manualLayout>
          <c:xMode val="edge"/>
          <c:yMode val="edge"/>
          <c:x val="0.7648018914023742"/>
          <c:y val="9.8992194379611528E-2"/>
          <c:w val="0.14005202526941657"/>
          <c:h val="0.10480802277565469"/>
        </c:manualLayout>
      </c:layout>
      <c:spPr>
        <a:solidFill>
          <a:srgbClr val="FFFFFF"/>
        </a:solidFill>
        <a:ln w="3175">
          <a:solidFill>
            <a:srgbClr val="000000"/>
          </a:solidFill>
          <a:prstDash val="solid"/>
        </a:ln>
      </c:spPr>
      <c:txPr>
        <a:bodyPr/>
        <a:lstStyle/>
        <a:p>
          <a:pPr>
            <a:defRPr lang="en-CA" sz="920" b="0" i="0" u="none" strike="noStrike" baseline="0">
              <a:solidFill>
                <a:srgbClr val="000000"/>
              </a:solidFill>
              <a:latin typeface="Times New Roman"/>
              <a:ea typeface="Times New Roman"/>
              <a:cs typeface="Times New Roman"/>
            </a:defRPr>
          </a:pPr>
          <a:endParaRPr lang="en-US"/>
        </a:p>
      </c:txPr>
    </c:legend>
    <c:dispBlanksAs val="gap"/>
  </c:chart>
  <c:spPr>
    <a:noFill/>
    <a:ln w="9525">
      <a:noFill/>
    </a:ln>
  </c:spPr>
  <c:txPr>
    <a:bodyPr/>
    <a:lstStyle/>
    <a:p>
      <a:pPr>
        <a:defRPr sz="1200" b="0" i="0" u="none" strike="noStrike" baseline="0">
          <a:solidFill>
            <a:srgbClr val="000000"/>
          </a:solidFill>
          <a:latin typeface="Times New Roman"/>
          <a:ea typeface="Times New Roman"/>
          <a:cs typeface="Times New Roman"/>
        </a:defRPr>
      </a:pPr>
      <a:endParaRPr lang="en-US"/>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lang="en-CA" sz="1400" b="1" i="0" u="none" strike="noStrike" baseline="0">
                <a:solidFill>
                  <a:srgbClr val="000000"/>
                </a:solidFill>
                <a:latin typeface="Times New Roman"/>
                <a:ea typeface="Times New Roman"/>
                <a:cs typeface="Times New Roman"/>
              </a:defRPr>
            </a:pPr>
            <a:r>
              <a:rPr lang="en-CA"/>
              <a:t>Chart 6: Employment in Canada and the United States, 1989-2014,</a:t>
            </a:r>
            <a:r>
              <a:rPr lang="en-CA" baseline="0"/>
              <a:t> 1989=100</a:t>
            </a:r>
            <a:endParaRPr lang="en-CA"/>
          </a:p>
        </c:rich>
      </c:tx>
      <c:layout>
        <c:manualLayout>
          <c:xMode val="edge"/>
          <c:yMode val="edge"/>
          <c:x val="0.16203188728216544"/>
          <c:y val="3.2030401737242135E-2"/>
        </c:manualLayout>
      </c:layout>
      <c:spPr>
        <a:noFill/>
        <a:ln w="25400">
          <a:noFill/>
        </a:ln>
      </c:spPr>
    </c:title>
    <c:plotArea>
      <c:layout>
        <c:manualLayout>
          <c:layoutTarget val="inner"/>
          <c:xMode val="edge"/>
          <c:yMode val="edge"/>
          <c:x val="8.7504634779384527E-2"/>
          <c:y val="0.12214983713355049"/>
          <c:w val="0.83648498331479471"/>
          <c:h val="0.74104234527687363"/>
        </c:manualLayout>
      </c:layout>
      <c:lineChart>
        <c:grouping val="standard"/>
        <c:ser>
          <c:idx val="6"/>
          <c:order val="0"/>
          <c:tx>
            <c:v>Canada</c:v>
          </c:tx>
          <c:spPr>
            <a:ln>
              <a:solidFill>
                <a:schemeClr val="tx1"/>
              </a:solidFill>
            </a:ln>
          </c:spPr>
          <c:marker>
            <c:symbol val="none"/>
          </c:marker>
          <c:dLbls>
            <c:delete val="1"/>
          </c:dLbls>
          <c:cat>
            <c:numRef>
              <c:f>T8A!$A$17:$A$42</c:f>
              <c:numCache>
                <c:formatCode>General</c:formatCode>
                <c:ptCount val="26"/>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numCache>
            </c:numRef>
          </c:cat>
          <c:val>
            <c:numRef>
              <c:f>'T8'!$P$18:$P$43</c:f>
              <c:numCache>
                <c:formatCode>General</c:formatCode>
                <c:ptCount val="26"/>
              </c:numCache>
            </c:numRef>
          </c:val>
        </c:ser>
        <c:ser>
          <c:idx val="5"/>
          <c:order val="1"/>
          <c:tx>
            <c:v>United States</c:v>
          </c:tx>
          <c:spPr>
            <a:ln cmpd="sng">
              <a:solidFill>
                <a:schemeClr val="accent4">
                  <a:lumMod val="75000"/>
                </a:schemeClr>
              </a:solidFill>
              <a:prstDash val="lgDash"/>
            </a:ln>
          </c:spPr>
          <c:marker>
            <c:symbol val="none"/>
          </c:marker>
          <c:dLbls>
            <c:delete val="1"/>
          </c:dLbls>
          <c:cat>
            <c:numRef>
              <c:f>T8A!$A$17:$A$42</c:f>
              <c:numCache>
                <c:formatCode>General</c:formatCode>
                <c:ptCount val="26"/>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numCache>
            </c:numRef>
          </c:cat>
          <c:val>
            <c:numRef>
              <c:f>'T9'!$Q$18:$Q$43</c:f>
              <c:numCache>
                <c:formatCode>General</c:formatCode>
                <c:ptCount val="26"/>
                <c:pt idx="0">
                  <c:v>100</c:v>
                </c:pt>
                <c:pt idx="1">
                  <c:v>101.23655639072113</c:v>
                </c:pt>
                <c:pt idx="2">
                  <c:v>100.32043087726474</c:v>
                </c:pt>
                <c:pt idx="3">
                  <c:v>100.98004124695335</c:v>
                </c:pt>
                <c:pt idx="4">
                  <c:v>102.48589592814167</c:v>
                </c:pt>
                <c:pt idx="5">
                  <c:v>104.87293552180805</c:v>
                </c:pt>
                <c:pt idx="6">
                  <c:v>106.44100151693341</c:v>
                </c:pt>
                <c:pt idx="7">
                  <c:v>107.98179679910007</c:v>
                </c:pt>
                <c:pt idx="8">
                  <c:v>110.41059467198447</c:v>
                </c:pt>
                <c:pt idx="9">
                  <c:v>112.03405430280718</c:v>
                </c:pt>
                <c:pt idx="10">
                  <c:v>113.75977910722503</c:v>
                </c:pt>
                <c:pt idx="11">
                  <c:v>116.65984898842699</c:v>
                </c:pt>
                <c:pt idx="12">
                  <c:v>116.69564179918528</c:v>
                </c:pt>
                <c:pt idx="13">
                  <c:v>116.31385181776346</c:v>
                </c:pt>
                <c:pt idx="14">
                  <c:v>117.37996625249272</c:v>
                </c:pt>
                <c:pt idx="15">
                  <c:v>118.67191627891123</c:v>
                </c:pt>
                <c:pt idx="16">
                  <c:v>120.7836921136507</c:v>
                </c:pt>
                <c:pt idx="17">
                  <c:v>123.0821018902013</c:v>
                </c:pt>
                <c:pt idx="18">
                  <c:v>124.46268173373558</c:v>
                </c:pt>
                <c:pt idx="19">
                  <c:v>123.87891803446335</c:v>
                </c:pt>
                <c:pt idx="20">
                  <c:v>119.20454739138586</c:v>
                </c:pt>
                <c:pt idx="21">
                  <c:v>118.51170084027885</c:v>
                </c:pt>
                <c:pt idx="22">
                  <c:v>119.19772971314619</c:v>
                </c:pt>
                <c:pt idx="23">
                  <c:v>121.41347514104072</c:v>
                </c:pt>
                <c:pt idx="24">
                  <c:v>122.65770141978149</c:v>
                </c:pt>
                <c:pt idx="25">
                  <c:v>124.68255185696511</c:v>
                </c:pt>
              </c:numCache>
            </c:numRef>
          </c:val>
        </c:ser>
        <c:dLbls>
          <c:showVal val="1"/>
        </c:dLbls>
        <c:marker val="1"/>
        <c:axId val="196799872"/>
        <c:axId val="194819200"/>
      </c:lineChart>
      <c:catAx>
        <c:axId val="196799872"/>
        <c:scaling>
          <c:orientation val="minMax"/>
        </c:scaling>
        <c:axPos val="b"/>
        <c:numFmt formatCode="General" sourceLinked="1"/>
        <c:majorTickMark val="in"/>
        <c:tickLblPos val="low"/>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194819200"/>
        <c:crossesAt val="100"/>
        <c:lblAlgn val="ctr"/>
        <c:lblOffset val="100"/>
        <c:tickLblSkip val="1"/>
        <c:tickMarkSkip val="1"/>
      </c:catAx>
      <c:valAx>
        <c:axId val="194819200"/>
        <c:scaling>
          <c:orientation val="minMax"/>
          <c:max val="140"/>
          <c:min val="90"/>
        </c:scaling>
        <c:axPos val="l"/>
        <c:majorGridlines>
          <c:spPr>
            <a:ln w="3175">
              <a:solidFill>
                <a:srgbClr val="000000"/>
              </a:solidFill>
              <a:prstDash val="solid"/>
            </a:ln>
          </c:spPr>
        </c:majorGridlines>
        <c:title>
          <c:tx>
            <c:rich>
              <a:bodyPr/>
              <a:lstStyle/>
              <a:p>
                <a:pPr>
                  <a:defRPr lang="en-CA" sz="1000" b="0" i="0" u="none" strike="noStrike" baseline="0">
                    <a:solidFill>
                      <a:srgbClr val="000000"/>
                    </a:solidFill>
                    <a:latin typeface="Times New Roman"/>
                    <a:ea typeface="Times New Roman"/>
                    <a:cs typeface="Times New Roman"/>
                  </a:defRPr>
                </a:pPr>
                <a:r>
                  <a:rPr lang="en-CA"/>
                  <a:t>1989=100</a:t>
                </a:r>
              </a:p>
            </c:rich>
          </c:tx>
          <c:layout>
            <c:manualLayout>
              <c:xMode val="edge"/>
              <c:yMode val="edge"/>
              <c:x val="1.260659992584353E-2"/>
              <c:y val="0.43322475570032581"/>
            </c:manualLayout>
          </c:layout>
          <c:spPr>
            <a:noFill/>
            <a:ln w="25400">
              <a:noFill/>
            </a:ln>
          </c:spPr>
        </c:title>
        <c:numFmt formatCode="0" sourceLinked="0"/>
        <c:majorTickMark val="cross"/>
        <c:tickLblPos val="nextTo"/>
        <c:txPr>
          <a:bodyPr rot="0" vert="horz"/>
          <a:lstStyle/>
          <a:p>
            <a:pPr>
              <a:defRPr/>
            </a:pPr>
            <a:endParaRPr lang="en-US"/>
          </a:p>
        </c:txPr>
        <c:crossAx val="196799872"/>
        <c:crosses val="autoZero"/>
        <c:crossBetween val="between"/>
        <c:majorUnit val="5"/>
      </c:valAx>
      <c:spPr>
        <a:noFill/>
        <a:ln w="25400">
          <a:noFill/>
        </a:ln>
      </c:spPr>
    </c:plotArea>
    <c:legend>
      <c:legendPos val="r"/>
      <c:layout>
        <c:manualLayout>
          <c:xMode val="edge"/>
          <c:yMode val="edge"/>
          <c:x val="9.8998887652947717E-2"/>
          <c:y val="0.13246471226927253"/>
          <c:w val="0.249106414534669"/>
          <c:h val="0.17883197825027572"/>
        </c:manualLayout>
      </c:layout>
      <c:spPr>
        <a:solidFill>
          <a:srgbClr val="FFFFFF"/>
        </a:solidFill>
        <a:ln w="3175">
          <a:solidFill>
            <a:srgbClr val="000000"/>
          </a:solidFill>
          <a:prstDash val="solid"/>
        </a:ln>
      </c:spPr>
      <c:txPr>
        <a:bodyPr/>
        <a:lstStyle/>
        <a:p>
          <a:pPr>
            <a:defRPr lang="en-CA" sz="920" b="0" i="0" u="none" strike="noStrike" baseline="0">
              <a:solidFill>
                <a:srgbClr val="000000"/>
              </a:solidFill>
              <a:latin typeface="Times New Roman"/>
              <a:ea typeface="Times New Roman"/>
              <a:cs typeface="Times New Roman"/>
            </a:defRPr>
          </a:pPr>
          <a:endParaRPr lang="en-US"/>
        </a:p>
      </c:txPr>
    </c:legend>
    <c:dispBlanksAs val="gap"/>
  </c:chart>
  <c:spPr>
    <a:noFill/>
    <a:ln w="9525">
      <a:noFill/>
    </a:ln>
  </c:spPr>
  <c:txPr>
    <a:bodyPr/>
    <a:lstStyle/>
    <a:p>
      <a:pPr>
        <a:defRPr sz="1000" b="0" i="0" u="none" strike="noStrike" baseline="0">
          <a:solidFill>
            <a:srgbClr val="000000"/>
          </a:solidFill>
          <a:latin typeface="Times New Roman"/>
          <a:ea typeface="Times New Roman"/>
          <a:cs typeface="Times New Roman"/>
        </a:defRPr>
      </a:pPr>
      <a:endParaRPr lang="en-US"/>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lang="en-CA" sz="1400" b="1" i="0" u="none" strike="noStrike" baseline="0">
                <a:solidFill>
                  <a:srgbClr val="000000"/>
                </a:solidFill>
                <a:latin typeface="Times New Roman"/>
                <a:ea typeface="Times New Roman"/>
                <a:cs typeface="Times New Roman"/>
              </a:defRPr>
            </a:pPr>
            <a:r>
              <a:rPr lang="en-CA"/>
              <a:t>Chart 6: </a:t>
            </a:r>
            <a:r>
              <a:rPr lang="en-CA" sz="1400" b="1" i="0" u="none" strike="noStrike" baseline="0"/>
              <a:t>Annual % Change in </a:t>
            </a:r>
            <a:r>
              <a:rPr lang="en-CA"/>
              <a:t>Employment in Canada and the United States, 1989-2014</a:t>
            </a:r>
          </a:p>
        </c:rich>
      </c:tx>
      <c:layout>
        <c:manualLayout>
          <c:xMode val="edge"/>
          <c:yMode val="edge"/>
          <c:x val="0.11753800519095291"/>
          <c:y val="2.9858849077090202E-2"/>
        </c:manualLayout>
      </c:layout>
      <c:spPr>
        <a:noFill/>
        <a:ln w="25400">
          <a:noFill/>
        </a:ln>
      </c:spPr>
    </c:title>
    <c:plotArea>
      <c:layout>
        <c:manualLayout>
          <c:layoutTarget val="inner"/>
          <c:xMode val="edge"/>
          <c:yMode val="edge"/>
          <c:x val="8.7504634779384527E-2"/>
          <c:y val="0.12214983713355049"/>
          <c:w val="0.83648498331479471"/>
          <c:h val="0.74104234527687363"/>
        </c:manualLayout>
      </c:layout>
      <c:barChart>
        <c:barDir val="col"/>
        <c:grouping val="clustered"/>
        <c:ser>
          <c:idx val="4"/>
          <c:order val="0"/>
          <c:tx>
            <c:v>Canada</c:v>
          </c:tx>
          <c:spPr>
            <a:solidFill>
              <a:srgbClr val="0070C0"/>
            </a:solidFill>
          </c:spPr>
          <c:cat>
            <c:numRef>
              <c:f>T8A!$A$17:$A$42</c:f>
              <c:numCache>
                <c:formatCode>General</c:formatCode>
                <c:ptCount val="26"/>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numCache>
            </c:numRef>
          </c:cat>
          <c:val>
            <c:numRef>
              <c:f>T8A!$E$17:$E$42</c:f>
              <c:numCache>
                <c:formatCode>0.00</c:formatCode>
                <c:ptCount val="26"/>
                <c:pt idx="0">
                  <c:v>2.2334458316616042</c:v>
                </c:pt>
                <c:pt idx="1">
                  <c:v>0.68025116966264187</c:v>
                </c:pt>
                <c:pt idx="2">
                  <c:v>-1.7449325873612851</c:v>
                </c:pt>
                <c:pt idx="3">
                  <c:v>-0.9762510404269058</c:v>
                </c:pt>
                <c:pt idx="4">
                  <c:v>0.53103740828607182</c:v>
                </c:pt>
                <c:pt idx="5">
                  <c:v>2.0605748042571204</c:v>
                </c:pt>
                <c:pt idx="6">
                  <c:v>1.8061265896440546</c:v>
                </c:pt>
                <c:pt idx="7">
                  <c:v>0.91599608934345533</c:v>
                </c:pt>
                <c:pt idx="8">
                  <c:v>2.1305928995141254</c:v>
                </c:pt>
                <c:pt idx="9">
                  <c:v>2.5013316599414743</c:v>
                </c:pt>
                <c:pt idx="10">
                  <c:v>2.5627335824879869</c:v>
                </c:pt>
                <c:pt idx="11">
                  <c:v>2.4862051015096354</c:v>
                </c:pt>
                <c:pt idx="12">
                  <c:v>1.1682480342956987</c:v>
                </c:pt>
                <c:pt idx="13">
                  <c:v>2.3275896694380775</c:v>
                </c:pt>
                <c:pt idx="14">
                  <c:v>2.412680967427506</c:v>
                </c:pt>
                <c:pt idx="15">
                  <c:v>1.7061968610065894</c:v>
                </c:pt>
                <c:pt idx="16">
                  <c:v>1.2869147960657805</c:v>
                </c:pt>
                <c:pt idx="17">
                  <c:v>1.704006399325338</c:v>
                </c:pt>
                <c:pt idx="18">
                  <c:v>2.277230741090754</c:v>
                </c:pt>
                <c:pt idx="19">
                  <c:v>1.3645305514158059</c:v>
                </c:pt>
                <c:pt idx="20">
                  <c:v>-1.5996330253647693</c:v>
                </c:pt>
                <c:pt idx="21">
                  <c:v>1.4206396165408415</c:v>
                </c:pt>
                <c:pt idx="22">
                  <c:v>1.4979728455591219</c:v>
                </c:pt>
                <c:pt idx="23">
                  <c:v>1.2802052973211486</c:v>
                </c:pt>
                <c:pt idx="24">
                  <c:v>1.3838331145417211</c:v>
                </c:pt>
                <c:pt idx="25">
                  <c:v>0.62536399463972892</c:v>
                </c:pt>
              </c:numCache>
            </c:numRef>
          </c:val>
        </c:ser>
        <c:ser>
          <c:idx val="7"/>
          <c:order val="1"/>
          <c:tx>
            <c:v>United States</c:v>
          </c:tx>
          <c:spPr>
            <a:solidFill>
              <a:schemeClr val="accent4">
                <a:lumMod val="60000"/>
                <a:lumOff val="40000"/>
              </a:schemeClr>
            </a:solidFill>
          </c:spPr>
          <c:cat>
            <c:numRef>
              <c:f>T8A!$A$17:$A$42</c:f>
              <c:numCache>
                <c:formatCode>General</c:formatCode>
                <c:ptCount val="26"/>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numCache>
            </c:numRef>
          </c:cat>
          <c:val>
            <c:numRef>
              <c:f>T9A!$E$17:$E$42</c:f>
              <c:numCache>
                <c:formatCode>0.00</c:formatCode>
                <c:ptCount val="26"/>
                <c:pt idx="0">
                  <c:v>2.0649224131932367</c:v>
                </c:pt>
                <c:pt idx="1">
                  <c:v>1.2365563907211399</c:v>
                </c:pt>
                <c:pt idx="2">
                  <c:v>-0.90493547599606039</c:v>
                </c:pt>
                <c:pt idx="3">
                  <c:v>0.65750352537419932</c:v>
                </c:pt>
                <c:pt idx="4">
                  <c:v>1.4912399149309659</c:v>
                </c:pt>
                <c:pt idx="5">
                  <c:v>2.3291396070148598</c:v>
                </c:pt>
                <c:pt idx="6">
                  <c:v>1.4952055907687307</c:v>
                </c:pt>
                <c:pt idx="7">
                  <c:v>1.4475580464371498</c:v>
                </c:pt>
                <c:pt idx="8">
                  <c:v>2.249266028980017</c:v>
                </c:pt>
                <c:pt idx="9">
                  <c:v>1.4703839207150464</c:v>
                </c:pt>
                <c:pt idx="10">
                  <c:v>1.5403573629081946</c:v>
                </c:pt>
                <c:pt idx="11">
                  <c:v>2.5492928203284189</c:v>
                </c:pt>
                <c:pt idx="12">
                  <c:v>3.0681345011724655E-2</c:v>
                </c:pt>
                <c:pt idx="13">
                  <c:v>-0.32716730079674006</c:v>
                </c:pt>
                <c:pt idx="14">
                  <c:v>0.91658424002637651</c:v>
                </c:pt>
                <c:pt idx="15">
                  <c:v>1.1006563280478598</c:v>
                </c:pt>
                <c:pt idx="16">
                  <c:v>1.779507655186281</c:v>
                </c:pt>
                <c:pt idx="17">
                  <c:v>1.9029139913920836</c:v>
                </c:pt>
                <c:pt idx="18">
                  <c:v>1.1216739252355863</c:v>
                </c:pt>
                <c:pt idx="19">
                  <c:v>-0.46902709401767922</c:v>
                </c:pt>
                <c:pt idx="20">
                  <c:v>-3.7733382864847758</c:v>
                </c:pt>
                <c:pt idx="21">
                  <c:v>-0.5812249333342866</c:v>
                </c:pt>
                <c:pt idx="22">
                  <c:v>0.57887016050163953</c:v>
                </c:pt>
                <c:pt idx="23">
                  <c:v>1.8588822398101081</c:v>
                </c:pt>
                <c:pt idx="24">
                  <c:v>1.0247843390491966</c:v>
                </c:pt>
                <c:pt idx="25">
                  <c:v>1.6508139429857775</c:v>
                </c:pt>
              </c:numCache>
            </c:numRef>
          </c:val>
        </c:ser>
        <c:axId val="196480384"/>
        <c:axId val="196501504"/>
      </c:barChart>
      <c:catAx>
        <c:axId val="196480384"/>
        <c:scaling>
          <c:orientation val="minMax"/>
        </c:scaling>
        <c:axPos val="b"/>
        <c:numFmt formatCode="General" sourceLinked="1"/>
        <c:majorTickMark val="in"/>
        <c:tickLblPos val="low"/>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196501504"/>
        <c:crossesAt val="0"/>
        <c:lblAlgn val="ctr"/>
        <c:lblOffset val="100"/>
        <c:tickLblSkip val="1"/>
        <c:tickMarkSkip val="1"/>
      </c:catAx>
      <c:valAx>
        <c:axId val="196501504"/>
        <c:scaling>
          <c:orientation val="minMax"/>
          <c:min val="-4"/>
        </c:scaling>
        <c:axPos val="l"/>
        <c:majorGridlines>
          <c:spPr>
            <a:ln w="3175">
              <a:solidFill>
                <a:srgbClr val="000000"/>
              </a:solidFill>
              <a:prstDash val="solid"/>
            </a:ln>
          </c:spPr>
        </c:majorGridlines>
        <c:title>
          <c:tx>
            <c:rich>
              <a:bodyPr/>
              <a:lstStyle/>
              <a:p>
                <a:pPr>
                  <a:defRPr lang="en-CA" sz="1000" b="0" i="0" u="none" strike="noStrike" baseline="0">
                    <a:solidFill>
                      <a:srgbClr val="000000"/>
                    </a:solidFill>
                    <a:latin typeface="Times New Roman"/>
                    <a:ea typeface="Times New Roman"/>
                    <a:cs typeface="Times New Roman"/>
                  </a:defRPr>
                </a:pPr>
                <a:r>
                  <a:rPr lang="en-CA"/>
                  <a:t>1989=100</a:t>
                </a:r>
              </a:p>
            </c:rich>
          </c:tx>
          <c:layout>
            <c:manualLayout>
              <c:xMode val="edge"/>
              <c:yMode val="edge"/>
              <c:x val="1.260659992584353E-2"/>
              <c:y val="0.43322475570032581"/>
            </c:manualLayout>
          </c:layout>
          <c:spPr>
            <a:noFill/>
            <a:ln w="25400">
              <a:noFill/>
            </a:ln>
          </c:spPr>
        </c:title>
        <c:numFmt formatCode="0.0" sourceLinked="0"/>
        <c:majorTickMark val="in"/>
        <c:tickLblPos val="nextTo"/>
        <c:txPr>
          <a:bodyPr rot="0" vert="horz"/>
          <a:lstStyle/>
          <a:p>
            <a:pPr>
              <a:defRPr/>
            </a:pPr>
            <a:endParaRPr lang="en-US"/>
          </a:p>
        </c:txPr>
        <c:crossAx val="196480384"/>
        <c:crosses val="autoZero"/>
        <c:crossBetween val="between"/>
      </c:valAx>
      <c:spPr>
        <a:noFill/>
        <a:ln w="25400">
          <a:noFill/>
        </a:ln>
      </c:spPr>
    </c:plotArea>
    <c:legend>
      <c:legendPos val="r"/>
      <c:layout>
        <c:manualLayout>
          <c:xMode val="edge"/>
          <c:yMode val="edge"/>
          <c:x val="0.10196514645902872"/>
          <c:y val="0.78827361563518183"/>
          <c:w val="0.20016314423433446"/>
          <c:h val="5.2881923961459222E-2"/>
        </c:manualLayout>
      </c:layout>
      <c:spPr>
        <a:solidFill>
          <a:srgbClr val="FFFFFF"/>
        </a:solidFill>
        <a:ln w="3175">
          <a:solidFill>
            <a:srgbClr val="000000"/>
          </a:solidFill>
          <a:prstDash val="solid"/>
        </a:ln>
      </c:spPr>
      <c:txPr>
        <a:bodyPr/>
        <a:lstStyle/>
        <a:p>
          <a:pPr>
            <a:defRPr lang="en-CA" sz="920" b="0" i="0" u="none" strike="noStrike" baseline="0">
              <a:solidFill>
                <a:srgbClr val="000000"/>
              </a:solidFill>
              <a:latin typeface="Times New Roman"/>
              <a:ea typeface="Times New Roman"/>
              <a:cs typeface="Times New Roman"/>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Times New Roman"/>
          <a:ea typeface="Times New Roman"/>
          <a:cs typeface="Times New Roman"/>
        </a:defRPr>
      </a:pPr>
      <a:endParaRPr lang="en-US"/>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lang="en-CA" sz="1400" b="1" i="0" u="none" strike="noStrike" baseline="0">
                <a:solidFill>
                  <a:srgbClr val="000000"/>
                </a:solidFill>
                <a:latin typeface="Times New Roman"/>
                <a:ea typeface="Times New Roman"/>
                <a:cs typeface="Times New Roman"/>
              </a:defRPr>
            </a:pPr>
            <a:r>
              <a:rPr lang="en-CA"/>
              <a:t>Chart 7: Official Unemployment Rate in Canada and the United States, 1989-2014</a:t>
            </a:r>
          </a:p>
        </c:rich>
      </c:tx>
      <c:layout>
        <c:manualLayout>
          <c:xMode val="edge"/>
          <c:yMode val="edge"/>
          <c:x val="0.16314423433444591"/>
          <c:y val="2.6058631921824206E-2"/>
        </c:manualLayout>
      </c:layout>
      <c:spPr>
        <a:noFill/>
        <a:ln w="25400">
          <a:noFill/>
        </a:ln>
      </c:spPr>
    </c:title>
    <c:plotArea>
      <c:layout>
        <c:manualLayout>
          <c:layoutTarget val="inner"/>
          <c:xMode val="edge"/>
          <c:yMode val="edge"/>
          <c:x val="6.8965517241379309E-2"/>
          <c:y val="0.12214983713355049"/>
          <c:w val="0.85984427141268949"/>
          <c:h val="0.73941368078175007"/>
        </c:manualLayout>
      </c:layout>
      <c:barChart>
        <c:barDir val="col"/>
        <c:grouping val="clustered"/>
        <c:ser>
          <c:idx val="2"/>
          <c:order val="0"/>
          <c:tx>
            <c:v>UR, Canada</c:v>
          </c:tx>
          <c:spPr>
            <a:solidFill>
              <a:srgbClr val="0070C0"/>
            </a:solidFill>
          </c:spPr>
          <c:dLbls>
            <c:delete val="1"/>
          </c:dLbls>
          <c:cat>
            <c:numRef>
              <c:f>'T9'!$A$18:$A$43</c:f>
              <c:numCache>
                <c:formatCode>General</c:formatCode>
                <c:ptCount val="26"/>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numCache>
            </c:numRef>
          </c:cat>
          <c:val>
            <c:numRef>
              <c:f>'T8'!$K$18:$K$43</c:f>
              <c:numCache>
                <c:formatCode>0.00</c:formatCode>
                <c:ptCount val="26"/>
                <c:pt idx="0">
                  <c:v>7.5029183156336288</c:v>
                </c:pt>
                <c:pt idx="1">
                  <c:v>8.1543256675932927</c:v>
                </c:pt>
                <c:pt idx="2">
                  <c:v>10.312831389183458</c:v>
                </c:pt>
                <c:pt idx="3">
                  <c:v>11.21820578450723</c:v>
                </c:pt>
                <c:pt idx="4">
                  <c:v>11.366139141877618</c:v>
                </c:pt>
                <c:pt idx="5">
                  <c:v>10.380128996843693</c:v>
                </c:pt>
                <c:pt idx="6">
                  <c:v>9.4715485900246446</c:v>
                </c:pt>
                <c:pt idx="7">
                  <c:v>9.6256036207140401</c:v>
                </c:pt>
                <c:pt idx="8">
                  <c:v>9.0892808575844626</c:v>
                </c:pt>
                <c:pt idx="9">
                  <c:v>8.2827333150520346</c:v>
                </c:pt>
                <c:pt idx="10">
                  <c:v>7.5612729372513803</c:v>
                </c:pt>
                <c:pt idx="11">
                  <c:v>6.8375259475181878</c:v>
                </c:pt>
                <c:pt idx="12">
                  <c:v>7.2276735809216248</c:v>
                </c:pt>
                <c:pt idx="13">
                  <c:v>7.670423658174176</c:v>
                </c:pt>
                <c:pt idx="14">
                  <c:v>7.5802747554416809</c:v>
                </c:pt>
                <c:pt idx="15">
                  <c:v>7.1561023966412032</c:v>
                </c:pt>
                <c:pt idx="16">
                  <c:v>6.751357383646635</c:v>
                </c:pt>
                <c:pt idx="17">
                  <c:v>6.3081949982291583</c:v>
                </c:pt>
                <c:pt idx="18">
                  <c:v>6.0329712803679154</c:v>
                </c:pt>
                <c:pt idx="19">
                  <c:v>6.147613370424339</c:v>
                </c:pt>
                <c:pt idx="20">
                  <c:v>8.34698203848661</c:v>
                </c:pt>
                <c:pt idx="21">
                  <c:v>8.0223526669810337</c:v>
                </c:pt>
                <c:pt idx="22">
                  <c:v>7.5068334255196891</c:v>
                </c:pt>
                <c:pt idx="23">
                  <c:v>7.3122781662451386</c:v>
                </c:pt>
                <c:pt idx="24">
                  <c:v>7.0899854480885507</c:v>
                </c:pt>
                <c:pt idx="25" formatCode="#,##0.00;\-#,##0.00">
                  <c:v>6.9128931524905974</c:v>
                </c:pt>
              </c:numCache>
            </c:numRef>
          </c:val>
        </c:ser>
        <c:ser>
          <c:idx val="3"/>
          <c:order val="1"/>
          <c:tx>
            <c:v>UR, US</c:v>
          </c:tx>
          <c:spPr>
            <a:solidFill>
              <a:schemeClr val="accent4">
                <a:lumMod val="60000"/>
                <a:lumOff val="40000"/>
              </a:schemeClr>
            </a:solidFill>
          </c:spPr>
          <c:dLbls>
            <c:delete val="1"/>
          </c:dLbls>
          <c:cat>
            <c:numRef>
              <c:f>'T9'!$A$18:$A$43</c:f>
              <c:numCache>
                <c:formatCode>General</c:formatCode>
                <c:ptCount val="26"/>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numCache>
            </c:numRef>
          </c:cat>
          <c:val>
            <c:numRef>
              <c:f>'T9'!$K$18:$K$43</c:f>
              <c:numCache>
                <c:formatCode>0.00</c:formatCode>
                <c:ptCount val="26"/>
                <c:pt idx="0">
                  <c:v>5.2700837174757202</c:v>
                </c:pt>
                <c:pt idx="1">
                  <c:v>5.5999682136045772</c:v>
                </c:pt>
                <c:pt idx="2">
                  <c:v>6.8288667626992536</c:v>
                </c:pt>
                <c:pt idx="3">
                  <c:v>7.5040006244877251</c:v>
                </c:pt>
                <c:pt idx="4">
                  <c:v>6.9195046439628483</c:v>
                </c:pt>
                <c:pt idx="5">
                  <c:v>6.1012086436332558</c:v>
                </c:pt>
                <c:pt idx="6">
                  <c:v>5.5962026847260855</c:v>
                </c:pt>
                <c:pt idx="7">
                  <c:v>5.4022979924296157</c:v>
                </c:pt>
                <c:pt idx="8">
                  <c:v>4.9443494721087031</c:v>
                </c:pt>
                <c:pt idx="9">
                  <c:v>4.5106883702686797</c:v>
                </c:pt>
                <c:pt idx="10">
                  <c:v>4.2190459789908727</c:v>
                </c:pt>
                <c:pt idx="11">
                  <c:v>3.9920607646072819</c:v>
                </c:pt>
                <c:pt idx="12">
                  <c:v>4.7316570887890128</c:v>
                </c:pt>
                <c:pt idx="13">
                  <c:v>5.7833953459475502</c:v>
                </c:pt>
                <c:pt idx="14">
                  <c:v>5.9886697153777897</c:v>
                </c:pt>
                <c:pt idx="15">
                  <c:v>5.5284563876771529</c:v>
                </c:pt>
                <c:pt idx="16">
                  <c:v>5.0837128315028135</c:v>
                </c:pt>
                <c:pt idx="17">
                  <c:v>4.6233193332805032</c:v>
                </c:pt>
                <c:pt idx="18">
                  <c:v>4.6223975340247119</c:v>
                </c:pt>
                <c:pt idx="19">
                  <c:v>5.7840258738584591</c:v>
                </c:pt>
                <c:pt idx="20">
                  <c:v>9.2544536855626642</c:v>
                </c:pt>
                <c:pt idx="21">
                  <c:v>9.6335670515761365</c:v>
                </c:pt>
                <c:pt idx="22">
                  <c:v>8.9488793558004645</c:v>
                </c:pt>
                <c:pt idx="23">
                  <c:v>8.0696886594612032</c:v>
                </c:pt>
                <c:pt idx="24">
                  <c:v>7.3750394172045635</c:v>
                </c:pt>
                <c:pt idx="25">
                  <c:v>6.1678275034953369</c:v>
                </c:pt>
              </c:numCache>
            </c:numRef>
          </c:val>
        </c:ser>
        <c:dLbls>
          <c:showVal val="1"/>
        </c:dLbls>
        <c:gapWidth val="80"/>
        <c:axId val="197084288"/>
        <c:axId val="197085824"/>
      </c:barChart>
      <c:catAx>
        <c:axId val="197084288"/>
        <c:scaling>
          <c:orientation val="minMax"/>
        </c:scaling>
        <c:axPos val="b"/>
        <c:numFmt formatCode="General" sourceLinked="1"/>
        <c:majorTickMark val="in"/>
        <c:tickLblPos val="low"/>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197085824"/>
        <c:crosses val="autoZero"/>
        <c:lblAlgn val="ctr"/>
        <c:lblOffset val="100"/>
        <c:tickLblSkip val="1"/>
        <c:tickMarkSkip val="1"/>
      </c:catAx>
      <c:valAx>
        <c:axId val="197085824"/>
        <c:scaling>
          <c:orientation val="minMax"/>
          <c:max val="16"/>
          <c:min val="0"/>
        </c:scaling>
        <c:axPos val="l"/>
        <c:majorGridlines>
          <c:spPr>
            <a:ln w="3175">
              <a:solidFill>
                <a:srgbClr val="000000"/>
              </a:solidFill>
              <a:prstDash val="solid"/>
            </a:ln>
          </c:spPr>
        </c:majorGridlines>
        <c:title>
          <c:tx>
            <c:rich>
              <a:bodyPr/>
              <a:lstStyle/>
              <a:p>
                <a:pPr>
                  <a:defRPr lang="en-CA" sz="1000" b="0" i="0" u="none" strike="noStrike" baseline="0">
                    <a:solidFill>
                      <a:srgbClr val="000000"/>
                    </a:solidFill>
                    <a:latin typeface="Times New Roman"/>
                    <a:ea typeface="Times New Roman"/>
                    <a:cs typeface="Times New Roman"/>
                  </a:defRPr>
                </a:pPr>
                <a:r>
                  <a:rPr lang="en-CA"/>
                  <a:t>Annual</a:t>
                </a:r>
                <a:r>
                  <a:rPr lang="en-CA" baseline="0"/>
                  <a:t> Rate of Change,</a:t>
                </a:r>
                <a:r>
                  <a:rPr lang="en-CA"/>
                  <a:t> %</a:t>
                </a:r>
              </a:p>
            </c:rich>
          </c:tx>
          <c:layout>
            <c:manualLayout>
              <c:xMode val="edge"/>
              <c:yMode val="edge"/>
              <c:x val="1.0011123470522802E-2"/>
              <c:y val="0.39847991313790027"/>
            </c:manualLayout>
          </c:layout>
          <c:spPr>
            <a:noFill/>
            <a:ln w="25400">
              <a:noFill/>
            </a:ln>
          </c:spPr>
        </c:title>
        <c:numFmt formatCode="0.0" sourceLinked="0"/>
        <c:majorTickMark val="cross"/>
        <c:tickLblPos val="nextTo"/>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197084288"/>
        <c:crosses val="autoZero"/>
        <c:crossBetween val="between"/>
      </c:valAx>
      <c:spPr>
        <a:noFill/>
        <a:ln w="25400">
          <a:noFill/>
        </a:ln>
      </c:spPr>
    </c:plotArea>
    <c:legend>
      <c:legendPos val="r"/>
      <c:layout>
        <c:manualLayout>
          <c:xMode val="edge"/>
          <c:yMode val="edge"/>
          <c:x val="0.10678531701891017"/>
          <c:y val="0.13463626492942454"/>
          <c:w val="8.9196803680964068E-2"/>
          <c:h val="6.9872015183769787E-2"/>
        </c:manualLayout>
      </c:layout>
      <c:spPr>
        <a:solidFill>
          <a:srgbClr val="FFFFFF"/>
        </a:solidFill>
        <a:ln w="3175">
          <a:solidFill>
            <a:srgbClr val="000000"/>
          </a:solidFill>
          <a:prstDash val="solid"/>
        </a:ln>
      </c:spPr>
      <c:txPr>
        <a:bodyPr/>
        <a:lstStyle/>
        <a:p>
          <a:pPr>
            <a:defRPr lang="en-CA" sz="920" b="0" i="0" u="none" strike="noStrike" baseline="0">
              <a:solidFill>
                <a:srgbClr val="000000"/>
              </a:solidFill>
              <a:latin typeface="Times New Roman"/>
              <a:ea typeface="Times New Roman"/>
              <a:cs typeface="Times New Roman"/>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Times New Roman"/>
          <a:ea typeface="Times New Roman"/>
          <a:cs typeface="Times New Roman"/>
        </a:defRPr>
      </a:pPr>
      <a:endParaRPr lang="en-US"/>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lang="en-CA" sz="1400" b="1" i="0" u="none" strike="noStrike" baseline="0">
                <a:solidFill>
                  <a:srgbClr val="000000"/>
                </a:solidFill>
                <a:latin typeface="Times New Roman"/>
                <a:ea typeface="Times New Roman"/>
                <a:cs typeface="Times New Roman"/>
              </a:defRPr>
            </a:pPr>
            <a:r>
              <a:rPr lang="en-CA"/>
              <a:t>Chart 8: Real GDP in Canada and the United States, 1989-2014, 1989 =100</a:t>
            </a:r>
          </a:p>
        </c:rich>
      </c:tx>
      <c:layout>
        <c:manualLayout>
          <c:xMode val="edge"/>
          <c:yMode val="edge"/>
          <c:x val="0.19132369299221358"/>
          <c:y val="3.2573289902280152E-2"/>
        </c:manualLayout>
      </c:layout>
      <c:spPr>
        <a:noFill/>
        <a:ln w="25400">
          <a:noFill/>
        </a:ln>
      </c:spPr>
    </c:title>
    <c:plotArea>
      <c:layout>
        <c:manualLayout>
          <c:layoutTarget val="inner"/>
          <c:xMode val="edge"/>
          <c:yMode val="edge"/>
          <c:x val="7.4156470152021481E-2"/>
          <c:y val="0.11563517915309462"/>
          <c:w val="0.85873192436040835"/>
          <c:h val="0.73778501628665416"/>
        </c:manualLayout>
      </c:layout>
      <c:lineChart>
        <c:grouping val="standard"/>
        <c:ser>
          <c:idx val="6"/>
          <c:order val="0"/>
          <c:tx>
            <c:v>Canada</c:v>
          </c:tx>
          <c:spPr>
            <a:ln>
              <a:solidFill>
                <a:schemeClr val="tx1"/>
              </a:solidFill>
            </a:ln>
          </c:spPr>
          <c:marker>
            <c:symbol val="none"/>
          </c:marker>
          <c:dLbls>
            <c:delete val="1"/>
          </c:dLbls>
          <c:cat>
            <c:numRef>
              <c:f>'T6'!$A$49:$A$74</c:f>
              <c:numCache>
                <c:formatCode>General</c:formatCode>
                <c:ptCount val="26"/>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numCache>
            </c:numRef>
          </c:cat>
          <c:val>
            <c:numRef>
              <c:f>'T4'!$K$33:$K$58</c:f>
              <c:numCache>
                <c:formatCode>0.000</c:formatCode>
                <c:ptCount val="26"/>
              </c:numCache>
            </c:numRef>
          </c:val>
        </c:ser>
        <c:ser>
          <c:idx val="7"/>
          <c:order val="1"/>
          <c:tx>
            <c:v>United States</c:v>
          </c:tx>
          <c:spPr>
            <a:ln>
              <a:solidFill>
                <a:schemeClr val="tx2"/>
              </a:solidFill>
              <a:prstDash val="lgDash"/>
            </a:ln>
          </c:spPr>
          <c:marker>
            <c:symbol val="none"/>
          </c:marker>
          <c:dLbls>
            <c:delete val="1"/>
          </c:dLbls>
          <c:cat>
            <c:numRef>
              <c:f>'T6'!$A$49:$A$74</c:f>
              <c:numCache>
                <c:formatCode>General</c:formatCode>
                <c:ptCount val="26"/>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numCache>
            </c:numRef>
          </c:cat>
          <c:val>
            <c:numRef>
              <c:f>'T5'!$J$33:$J$58</c:f>
              <c:numCache>
                <c:formatCode>0.000</c:formatCode>
                <c:ptCount val="26"/>
              </c:numCache>
            </c:numRef>
          </c:val>
        </c:ser>
        <c:dLbls>
          <c:showVal val="1"/>
        </c:dLbls>
        <c:marker val="1"/>
        <c:axId val="196419584"/>
        <c:axId val="196421120"/>
      </c:lineChart>
      <c:catAx>
        <c:axId val="196419584"/>
        <c:scaling>
          <c:orientation val="minMax"/>
        </c:scaling>
        <c:axPos val="b"/>
        <c:numFmt formatCode="General" sourceLinked="1"/>
        <c:majorTickMark val="in"/>
        <c:tickLblPos val="low"/>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196421120"/>
        <c:crossesAt val="100"/>
        <c:lblAlgn val="ctr"/>
        <c:lblOffset val="100"/>
        <c:tickLblSkip val="1"/>
        <c:tickMarkSkip val="1"/>
      </c:catAx>
      <c:valAx>
        <c:axId val="196421120"/>
        <c:scaling>
          <c:orientation val="minMax"/>
          <c:max val="185"/>
          <c:min val="90"/>
        </c:scaling>
        <c:axPos val="l"/>
        <c:majorGridlines>
          <c:spPr>
            <a:ln w="3175">
              <a:solidFill>
                <a:srgbClr val="000000"/>
              </a:solidFill>
              <a:prstDash val="solid"/>
            </a:ln>
          </c:spPr>
        </c:majorGridlines>
        <c:title>
          <c:tx>
            <c:rich>
              <a:bodyPr/>
              <a:lstStyle/>
              <a:p>
                <a:pPr>
                  <a:defRPr lang="en-CA" sz="1000" b="0" i="0" u="none" strike="noStrike" baseline="0">
                    <a:solidFill>
                      <a:srgbClr val="000000"/>
                    </a:solidFill>
                    <a:latin typeface="Times New Roman"/>
                    <a:ea typeface="Times New Roman"/>
                    <a:cs typeface="Times New Roman"/>
                  </a:defRPr>
                </a:pPr>
                <a:r>
                  <a:rPr lang="en-CA"/>
                  <a:t>1989=100</a:t>
                </a:r>
              </a:p>
            </c:rich>
          </c:tx>
          <c:layout>
            <c:manualLayout>
              <c:xMode val="edge"/>
              <c:yMode val="edge"/>
              <c:x val="6.6740823136818934E-3"/>
              <c:y val="0.4060803474484258"/>
            </c:manualLayout>
          </c:layout>
          <c:spPr>
            <a:noFill/>
            <a:ln w="25400">
              <a:noFill/>
            </a:ln>
          </c:spPr>
        </c:title>
        <c:numFmt formatCode="0" sourceLinked="0"/>
        <c:majorTickMark val="cross"/>
        <c:tickLblPos val="nextTo"/>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196419584"/>
        <c:crosses val="autoZero"/>
        <c:crossBetween val="between"/>
        <c:majorUnit val="10"/>
      </c:valAx>
      <c:spPr>
        <a:noFill/>
        <a:ln w="25400">
          <a:noFill/>
        </a:ln>
      </c:spPr>
    </c:plotArea>
    <c:legend>
      <c:legendPos val="r"/>
      <c:layout>
        <c:manualLayout>
          <c:xMode val="edge"/>
          <c:yMode val="edge"/>
          <c:x val="9.1583240637745589E-2"/>
          <c:y val="0.12757871878393037"/>
          <c:w val="0.249106414534669"/>
          <c:h val="6.1568134602067254E-2"/>
        </c:manualLayout>
      </c:layout>
      <c:spPr>
        <a:solidFill>
          <a:srgbClr val="FFFFFF"/>
        </a:solidFill>
        <a:ln w="3175">
          <a:solidFill>
            <a:srgbClr val="000000"/>
          </a:solidFill>
          <a:prstDash val="solid"/>
        </a:ln>
      </c:spPr>
      <c:txPr>
        <a:bodyPr/>
        <a:lstStyle/>
        <a:p>
          <a:pPr>
            <a:defRPr lang="en-CA" sz="920" b="0" i="0" u="none" strike="noStrike" baseline="0">
              <a:solidFill>
                <a:srgbClr val="000000"/>
              </a:solidFill>
              <a:latin typeface="Times New Roman"/>
              <a:ea typeface="Times New Roman"/>
              <a:cs typeface="Times New Roman"/>
            </a:defRPr>
          </a:pPr>
          <a:endParaRPr lang="en-US"/>
        </a:p>
      </c:txPr>
    </c:legend>
    <c:dispBlanksAs val="gap"/>
  </c:chart>
  <c:spPr>
    <a:noFill/>
    <a:ln w="9525">
      <a:noFill/>
    </a:ln>
  </c:spPr>
  <c:txPr>
    <a:bodyPr/>
    <a:lstStyle/>
    <a:p>
      <a:pPr>
        <a:defRPr sz="1000" b="0" i="0" u="none" strike="noStrike" baseline="0">
          <a:solidFill>
            <a:srgbClr val="000000"/>
          </a:solidFill>
          <a:latin typeface="Times New Roman"/>
          <a:ea typeface="Times New Roman"/>
          <a:cs typeface="Times New Roman"/>
        </a:defRPr>
      </a:pPr>
      <a:endParaRPr lang="en-US"/>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lang="en-CA" sz="1400" b="1" i="0" u="none" strike="noStrike" baseline="0">
                <a:solidFill>
                  <a:srgbClr val="000000"/>
                </a:solidFill>
                <a:latin typeface="Times New Roman"/>
                <a:ea typeface="Times New Roman"/>
                <a:cs typeface="Times New Roman"/>
              </a:defRPr>
            </a:pPr>
            <a:r>
              <a:rPr lang="en-CA"/>
              <a:t>Chart 8: </a:t>
            </a:r>
            <a:r>
              <a:rPr lang="en-CA" sz="1400" b="1" i="0" u="none" strike="noStrike" baseline="0"/>
              <a:t>Annual % Change in </a:t>
            </a:r>
            <a:r>
              <a:rPr lang="en-CA"/>
              <a:t>Real GDP in Canada and the United States, 1989-2014</a:t>
            </a:r>
          </a:p>
        </c:rich>
      </c:tx>
      <c:layout>
        <c:manualLayout>
          <c:xMode val="edge"/>
          <c:yMode val="edge"/>
          <c:x val="0.16907675194660735"/>
          <c:y val="3.0401737242128229E-2"/>
        </c:manualLayout>
      </c:layout>
      <c:spPr>
        <a:noFill/>
        <a:ln w="25400">
          <a:noFill/>
        </a:ln>
      </c:spPr>
    </c:title>
    <c:plotArea>
      <c:layout>
        <c:manualLayout>
          <c:layoutTarget val="inner"/>
          <c:xMode val="edge"/>
          <c:yMode val="edge"/>
          <c:x val="7.4156470152021509E-2"/>
          <c:y val="0.11563517915309462"/>
          <c:w val="0.85873192436040846"/>
          <c:h val="0.73778501628665438"/>
        </c:manualLayout>
      </c:layout>
      <c:barChart>
        <c:barDir val="col"/>
        <c:grouping val="clustered"/>
        <c:ser>
          <c:idx val="4"/>
          <c:order val="0"/>
          <c:tx>
            <c:v>Canada</c:v>
          </c:tx>
          <c:spPr>
            <a:solidFill>
              <a:srgbClr val="0070C0"/>
            </a:solidFill>
          </c:spPr>
          <c:cat>
            <c:numRef>
              <c:f>'T6'!$A$49:$A$74</c:f>
              <c:numCache>
                <c:formatCode>General</c:formatCode>
                <c:ptCount val="26"/>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numCache>
            </c:numRef>
          </c:cat>
          <c:val>
            <c:numRef>
              <c:f>T4A!$B$33:$B$58</c:f>
              <c:numCache>
                <c:formatCode>0.00</c:formatCode>
                <c:ptCount val="26"/>
                <c:pt idx="0">
                  <c:v>2.3754862671062513</c:v>
                </c:pt>
                <c:pt idx="1">
                  <c:v>0.12897630840026117</c:v>
                </c:pt>
                <c:pt idx="2">
                  <c:v>-2.1202435939043247</c:v>
                </c:pt>
                <c:pt idx="3">
                  <c:v>0.85437622733819163</c:v>
                </c:pt>
                <c:pt idx="4">
                  <c:v>2.607370705273572</c:v>
                </c:pt>
                <c:pt idx="5">
                  <c:v>4.5540079813431387</c:v>
                </c:pt>
                <c:pt idx="6">
                  <c:v>2.7384939421827119</c:v>
                </c:pt>
                <c:pt idx="7">
                  <c:v>1.6796044599833404</c:v>
                </c:pt>
                <c:pt idx="8">
                  <c:v>4.2533481311679093</c:v>
                </c:pt>
                <c:pt idx="9">
                  <c:v>4.1381869754524372</c:v>
                </c:pt>
                <c:pt idx="10">
                  <c:v>4.997256139388119</c:v>
                </c:pt>
                <c:pt idx="11">
                  <c:v>5.1231224101350215</c:v>
                </c:pt>
                <c:pt idx="12">
                  <c:v>1.6883741904678895</c:v>
                </c:pt>
                <c:pt idx="13">
                  <c:v>2.8018680611040221</c:v>
                </c:pt>
                <c:pt idx="14">
                  <c:v>1.92531746060516</c:v>
                </c:pt>
                <c:pt idx="15">
                  <c:v>3.1387882585831743</c:v>
                </c:pt>
                <c:pt idx="16">
                  <c:v>3.1631296259003525</c:v>
                </c:pt>
                <c:pt idx="17">
                  <c:v>2.6217816857672509</c:v>
                </c:pt>
                <c:pt idx="18">
                  <c:v>2.0083110162331255</c:v>
                </c:pt>
                <c:pt idx="19">
                  <c:v>1.1754262724311897</c:v>
                </c:pt>
                <c:pt idx="20">
                  <c:v>-2.7114711425696805</c:v>
                </c:pt>
                <c:pt idx="21">
                  <c:v>3.3741893459491301</c:v>
                </c:pt>
                <c:pt idx="22">
                  <c:v>2.9601670938572422</c:v>
                </c:pt>
                <c:pt idx="23">
                  <c:v>1.9228026201416379</c:v>
                </c:pt>
                <c:pt idx="24">
                  <c:v>2.0035692370994926</c:v>
                </c:pt>
                <c:pt idx="25">
                  <c:v>2.4392474760592813</c:v>
                </c:pt>
              </c:numCache>
            </c:numRef>
          </c:val>
        </c:ser>
        <c:ser>
          <c:idx val="5"/>
          <c:order val="1"/>
          <c:tx>
            <c:v>United States</c:v>
          </c:tx>
          <c:spPr>
            <a:solidFill>
              <a:schemeClr val="accent4">
                <a:lumMod val="60000"/>
                <a:lumOff val="40000"/>
              </a:schemeClr>
            </a:solidFill>
          </c:spPr>
          <c:cat>
            <c:numRef>
              <c:f>'T6'!$A$49:$A$74</c:f>
              <c:numCache>
                <c:formatCode>General</c:formatCode>
                <c:ptCount val="26"/>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numCache>
            </c:numRef>
          </c:cat>
          <c:val>
            <c:numRef>
              <c:f>T5A!$B$34:$B$59</c:f>
              <c:numCache>
                <c:formatCode>0.00</c:formatCode>
                <c:ptCount val="26"/>
                <c:pt idx="0">
                  <c:v>3.6804531240781126</c:v>
                </c:pt>
                <c:pt idx="1">
                  <c:v>1.9188746244195618</c:v>
                </c:pt>
                <c:pt idx="2">
                  <c:v>-7.3701842546067708E-2</c:v>
                </c:pt>
                <c:pt idx="3">
                  <c:v>3.5559429618702869</c:v>
                </c:pt>
                <c:pt idx="4">
                  <c:v>2.7453434916797921</c:v>
                </c:pt>
                <c:pt idx="5">
                  <c:v>4.0373910303539509</c:v>
                </c:pt>
                <c:pt idx="6">
                  <c:v>2.7197286328669175</c:v>
                </c:pt>
                <c:pt idx="7">
                  <c:v>3.7956520029877807</c:v>
                </c:pt>
                <c:pt idx="8">
                  <c:v>4.4872644635924592</c:v>
                </c:pt>
                <c:pt idx="9">
                  <c:v>4.4495192525532623</c:v>
                </c:pt>
                <c:pt idx="10">
                  <c:v>4.6851005127582228</c:v>
                </c:pt>
                <c:pt idx="11">
                  <c:v>4.0925252156905092</c:v>
                </c:pt>
                <c:pt idx="12">
                  <c:v>0.97534176771738168</c:v>
                </c:pt>
                <c:pt idx="13">
                  <c:v>1.7867562410307243</c:v>
                </c:pt>
                <c:pt idx="14">
                  <c:v>2.8066125433812679</c:v>
                </c:pt>
                <c:pt idx="15">
                  <c:v>3.785669612918293</c:v>
                </c:pt>
                <c:pt idx="16">
                  <c:v>3.3448288379859927</c:v>
                </c:pt>
                <c:pt idx="17">
                  <c:v>2.6668165404448336</c:v>
                </c:pt>
                <c:pt idx="18">
                  <c:v>1.7784559799641535</c:v>
                </c:pt>
                <c:pt idx="19">
                  <c:v>-0.29111787920961896</c:v>
                </c:pt>
                <c:pt idx="20">
                  <c:v>-2.7760545905707121</c:v>
                </c:pt>
                <c:pt idx="21">
                  <c:v>2.5321284165701381</c:v>
                </c:pt>
                <c:pt idx="22">
                  <c:v>1.6017532704717401</c:v>
                </c:pt>
                <c:pt idx="23">
                  <c:v>2.2236129049438769</c:v>
                </c:pt>
                <c:pt idx="24">
                  <c:v>1.4894559285165285</c:v>
                </c:pt>
                <c:pt idx="25">
                  <c:v>2.4282404882149575</c:v>
                </c:pt>
              </c:numCache>
            </c:numRef>
          </c:val>
        </c:ser>
        <c:axId val="196467328"/>
        <c:axId val="197144960"/>
      </c:barChart>
      <c:catAx>
        <c:axId val="196467328"/>
        <c:scaling>
          <c:orientation val="minMax"/>
        </c:scaling>
        <c:axPos val="b"/>
        <c:numFmt formatCode="General" sourceLinked="1"/>
        <c:majorTickMark val="in"/>
        <c:tickLblPos val="low"/>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197144960"/>
        <c:crosses val="autoZero"/>
        <c:lblAlgn val="ctr"/>
        <c:lblOffset val="100"/>
        <c:tickLblSkip val="1"/>
        <c:tickMarkSkip val="1"/>
      </c:catAx>
      <c:valAx>
        <c:axId val="197144960"/>
        <c:scaling>
          <c:orientation val="minMax"/>
        </c:scaling>
        <c:axPos val="l"/>
        <c:majorGridlines>
          <c:spPr>
            <a:ln w="3175">
              <a:solidFill>
                <a:srgbClr val="000000"/>
              </a:solidFill>
              <a:prstDash val="solid"/>
            </a:ln>
          </c:spPr>
        </c:majorGridlines>
        <c:title>
          <c:tx>
            <c:rich>
              <a:bodyPr/>
              <a:lstStyle/>
              <a:p>
                <a:pPr>
                  <a:defRPr lang="en-CA" sz="1000" b="0" i="0" u="none" strike="noStrike" baseline="0">
                    <a:solidFill>
                      <a:srgbClr val="000000"/>
                    </a:solidFill>
                    <a:latin typeface="Times New Roman"/>
                    <a:ea typeface="Times New Roman"/>
                    <a:cs typeface="Times New Roman"/>
                  </a:defRPr>
                </a:pPr>
                <a:r>
                  <a:rPr lang="en-CA"/>
                  <a:t>1989=100</a:t>
                </a:r>
              </a:p>
            </c:rich>
          </c:tx>
          <c:layout>
            <c:manualLayout>
              <c:xMode val="edge"/>
              <c:yMode val="edge"/>
              <c:x val="6.6740823136818934E-3"/>
              <c:y val="0.4060803474484258"/>
            </c:manualLayout>
          </c:layout>
          <c:spPr>
            <a:noFill/>
            <a:ln w="25400">
              <a:noFill/>
            </a:ln>
          </c:spPr>
        </c:title>
        <c:numFmt formatCode="0.0" sourceLinked="0"/>
        <c:majorTickMark val="cross"/>
        <c:tickLblPos val="nextTo"/>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196467328"/>
        <c:crosses val="autoZero"/>
        <c:crossBetween val="between"/>
      </c:valAx>
      <c:spPr>
        <a:noFill/>
        <a:ln w="25400">
          <a:noFill/>
        </a:ln>
      </c:spPr>
    </c:plotArea>
    <c:legend>
      <c:legendPos val="r"/>
      <c:layout>
        <c:manualLayout>
          <c:xMode val="edge"/>
          <c:yMode val="edge"/>
          <c:x val="7.9718205413422533E-2"/>
          <c:y val="0.12323561346362776"/>
          <c:w val="0.17494994438264813"/>
          <c:h val="5.5053476621611468E-2"/>
        </c:manualLayout>
      </c:layout>
      <c:spPr>
        <a:solidFill>
          <a:srgbClr val="FFFFFF"/>
        </a:solidFill>
        <a:ln w="3175">
          <a:solidFill>
            <a:srgbClr val="000000"/>
          </a:solidFill>
          <a:prstDash val="solid"/>
        </a:ln>
      </c:spPr>
      <c:txPr>
        <a:bodyPr/>
        <a:lstStyle/>
        <a:p>
          <a:pPr>
            <a:defRPr lang="en-CA" sz="920" b="0" i="0" u="none" strike="noStrike" baseline="0">
              <a:solidFill>
                <a:srgbClr val="000000"/>
              </a:solidFill>
              <a:latin typeface="Times New Roman"/>
              <a:ea typeface="Times New Roman"/>
              <a:cs typeface="Times New Roman"/>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Times New Roman"/>
          <a:ea typeface="Times New Roman"/>
          <a:cs typeface="Times New Roman"/>
        </a:defRPr>
      </a:pPr>
      <a:endParaRPr lang="en-US"/>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lang="en-CA" sz="1400" b="1" i="0" u="none" strike="noStrike" baseline="0">
                <a:solidFill>
                  <a:srgbClr val="000000"/>
                </a:solidFill>
                <a:latin typeface="Times New Roman"/>
                <a:ea typeface="Times New Roman"/>
                <a:cs typeface="Times New Roman"/>
              </a:defRPr>
            </a:pPr>
            <a:r>
              <a:rPr lang="en-CA"/>
              <a:t>Chart 9: Labour Productivity (Real GDP per worker) in Canada and the United States, 
1989-2014, 1989 =100</a:t>
            </a:r>
          </a:p>
        </c:rich>
      </c:tx>
      <c:layout>
        <c:manualLayout>
          <c:xMode val="edge"/>
          <c:yMode val="edge"/>
          <c:x val="0.11457174638487209"/>
          <c:y val="2.6058631921824206E-2"/>
        </c:manualLayout>
      </c:layout>
      <c:spPr>
        <a:noFill/>
        <a:ln w="25400">
          <a:noFill/>
        </a:ln>
      </c:spPr>
    </c:title>
    <c:plotArea>
      <c:layout>
        <c:manualLayout>
          <c:layoutTarget val="inner"/>
          <c:xMode val="edge"/>
          <c:yMode val="edge"/>
          <c:x val="7.4527252502780861E-2"/>
          <c:y val="0.15309446254071776"/>
          <c:w val="0.85873192436040835"/>
          <c:h val="0.6872964169381196"/>
        </c:manualLayout>
      </c:layout>
      <c:lineChart>
        <c:grouping val="standard"/>
        <c:ser>
          <c:idx val="6"/>
          <c:order val="0"/>
          <c:tx>
            <c:v>Canada</c:v>
          </c:tx>
          <c:spPr>
            <a:ln>
              <a:solidFill>
                <a:schemeClr val="tx1"/>
              </a:solidFill>
            </a:ln>
          </c:spPr>
          <c:marker>
            <c:symbol val="none"/>
          </c:marker>
          <c:dLbls>
            <c:delete val="1"/>
          </c:dLbls>
          <c:cat>
            <c:numRef>
              <c:f>T10A!$A$18:$A$43</c:f>
              <c:numCache>
                <c:formatCode>General</c:formatCode>
                <c:ptCount val="26"/>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numCache>
            </c:numRef>
          </c:cat>
          <c:val>
            <c:numRef>
              <c:f>'T10'!$I$19:$I$44</c:f>
              <c:numCache>
                <c:formatCode>General</c:formatCode>
                <c:ptCount val="26"/>
              </c:numCache>
            </c:numRef>
          </c:val>
        </c:ser>
        <c:ser>
          <c:idx val="7"/>
          <c:order val="1"/>
          <c:tx>
            <c:v>United States</c:v>
          </c:tx>
          <c:spPr>
            <a:ln>
              <a:solidFill>
                <a:schemeClr val="tx2"/>
              </a:solidFill>
              <a:prstDash val="lgDash"/>
            </a:ln>
          </c:spPr>
          <c:marker>
            <c:symbol val="none"/>
          </c:marker>
          <c:dLbls>
            <c:delete val="1"/>
          </c:dLbls>
          <c:cat>
            <c:numRef>
              <c:f>T10A!$A$18:$A$43</c:f>
              <c:numCache>
                <c:formatCode>General</c:formatCode>
                <c:ptCount val="26"/>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numCache>
            </c:numRef>
          </c:cat>
          <c:val>
            <c:numRef>
              <c:f>'T11'!$I$19:$I$44</c:f>
              <c:numCache>
                <c:formatCode>General</c:formatCode>
                <c:ptCount val="26"/>
              </c:numCache>
            </c:numRef>
          </c:val>
        </c:ser>
        <c:dLbls>
          <c:showVal val="1"/>
        </c:dLbls>
        <c:marker val="1"/>
        <c:axId val="197191168"/>
        <c:axId val="197192704"/>
      </c:lineChart>
      <c:catAx>
        <c:axId val="197191168"/>
        <c:scaling>
          <c:orientation val="minMax"/>
        </c:scaling>
        <c:axPos val="b"/>
        <c:numFmt formatCode="General" sourceLinked="1"/>
        <c:majorTickMark val="in"/>
        <c:tickLblPos val="low"/>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197192704"/>
        <c:crossesAt val="100"/>
        <c:auto val="1"/>
        <c:lblAlgn val="ctr"/>
        <c:lblOffset val="100"/>
        <c:tickLblSkip val="2"/>
        <c:tickMarkSkip val="1"/>
      </c:catAx>
      <c:valAx>
        <c:axId val="197192704"/>
        <c:scaling>
          <c:orientation val="minMax"/>
          <c:max val="150"/>
          <c:min val="90"/>
        </c:scaling>
        <c:axPos val="l"/>
        <c:majorGridlines>
          <c:spPr>
            <a:ln w="3175">
              <a:solidFill>
                <a:srgbClr val="000000"/>
              </a:solidFill>
              <a:prstDash val="solid"/>
            </a:ln>
          </c:spPr>
        </c:majorGridlines>
        <c:title>
          <c:tx>
            <c:rich>
              <a:bodyPr/>
              <a:lstStyle/>
              <a:p>
                <a:pPr>
                  <a:defRPr lang="en-CA" sz="1000" b="0" i="0" u="none" strike="noStrike" baseline="0">
                    <a:solidFill>
                      <a:srgbClr val="000000"/>
                    </a:solidFill>
                    <a:latin typeface="Times New Roman"/>
                    <a:ea typeface="Times New Roman"/>
                    <a:cs typeface="Times New Roman"/>
                  </a:defRPr>
                </a:pPr>
                <a:r>
                  <a:rPr lang="en-CA"/>
                  <a:t>1989=100</a:t>
                </a:r>
              </a:p>
            </c:rich>
          </c:tx>
          <c:layout>
            <c:manualLayout>
              <c:xMode val="edge"/>
              <c:yMode val="edge"/>
              <c:x val="7.0448646644419724E-3"/>
              <c:y val="0.45711183496199775"/>
            </c:manualLayout>
          </c:layout>
          <c:spPr>
            <a:noFill/>
            <a:ln w="25400">
              <a:noFill/>
            </a:ln>
          </c:spPr>
        </c:title>
        <c:numFmt formatCode="0" sourceLinked="0"/>
        <c:majorTickMark val="cross"/>
        <c:tickLblPos val="nextTo"/>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197191168"/>
        <c:crosses val="autoZero"/>
        <c:crossBetween val="between"/>
        <c:majorUnit val="5"/>
      </c:valAx>
      <c:spPr>
        <a:noFill/>
        <a:ln w="25400">
          <a:noFill/>
        </a:ln>
      </c:spPr>
    </c:plotArea>
    <c:legend>
      <c:legendPos val="r"/>
      <c:layout>
        <c:manualLayout>
          <c:xMode val="edge"/>
          <c:yMode val="edge"/>
          <c:x val="0.10641453466814979"/>
          <c:y val="0.17426710097719947"/>
          <c:w val="0.15863552094920283"/>
          <c:h val="5.9396581941915751E-2"/>
        </c:manualLayout>
      </c:layout>
      <c:spPr>
        <a:solidFill>
          <a:srgbClr val="FFFFFF"/>
        </a:solidFill>
        <a:ln w="3175">
          <a:solidFill>
            <a:srgbClr val="000000"/>
          </a:solidFill>
          <a:prstDash val="solid"/>
        </a:ln>
      </c:spPr>
      <c:txPr>
        <a:bodyPr/>
        <a:lstStyle/>
        <a:p>
          <a:pPr>
            <a:defRPr lang="en-CA" sz="920" b="0" i="0" u="none" strike="noStrike" baseline="0">
              <a:solidFill>
                <a:srgbClr val="000000"/>
              </a:solidFill>
              <a:latin typeface="Times New Roman"/>
              <a:ea typeface="Times New Roman"/>
              <a:cs typeface="Times New Roman"/>
            </a:defRPr>
          </a:pPr>
          <a:endParaRPr lang="en-US"/>
        </a:p>
      </c:txPr>
    </c:legend>
    <c:dispBlanksAs val="gap"/>
  </c:chart>
  <c:spPr>
    <a:noFill/>
    <a:ln w="9525">
      <a:noFill/>
    </a:ln>
  </c:spPr>
  <c:txPr>
    <a:bodyPr/>
    <a:lstStyle/>
    <a:p>
      <a:pPr>
        <a:defRPr sz="1000" b="0" i="0" u="none" strike="noStrike" baseline="0">
          <a:solidFill>
            <a:srgbClr val="000000"/>
          </a:solidFill>
          <a:latin typeface="Times New Roman"/>
          <a:ea typeface="Times New Roman"/>
          <a:cs typeface="Times New Roman"/>
        </a:defRPr>
      </a:pPr>
      <a:endParaRPr lang="en-US"/>
    </a:p>
  </c:txPr>
  <c:userShapes r:id="rId1"/>
</c:chartSpace>
</file>

<file path=xl/charts/chart16.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lang="en-CA" sz="1400" b="1" i="0" u="none" strike="noStrike" baseline="0">
                <a:solidFill>
                  <a:srgbClr val="000000"/>
                </a:solidFill>
                <a:latin typeface="Times New Roman"/>
                <a:ea typeface="Times New Roman"/>
                <a:cs typeface="Times New Roman"/>
              </a:defRPr>
            </a:pPr>
            <a:r>
              <a:rPr lang="en-CA"/>
              <a:t>Chart 9: </a:t>
            </a:r>
            <a:r>
              <a:rPr lang="en-CA" sz="1400" b="1" i="0" u="none" strike="noStrike" baseline="0"/>
              <a:t>Annual % Change in </a:t>
            </a:r>
            <a:r>
              <a:rPr lang="en-CA"/>
              <a:t>Labour Productivity (Real GDP per worker) in Canada and the United States, 1989-2014</a:t>
            </a:r>
          </a:p>
        </c:rich>
      </c:tx>
      <c:layout>
        <c:manualLayout>
          <c:xMode val="edge"/>
          <c:yMode val="edge"/>
          <c:x val="0.11457174638487209"/>
          <c:y val="2.6058631921824206E-2"/>
        </c:manualLayout>
      </c:layout>
      <c:spPr>
        <a:noFill/>
        <a:ln w="25400">
          <a:noFill/>
        </a:ln>
      </c:spPr>
    </c:title>
    <c:plotArea>
      <c:layout>
        <c:manualLayout>
          <c:layoutTarget val="inner"/>
          <c:xMode val="edge"/>
          <c:yMode val="edge"/>
          <c:x val="7.4527252502780861E-2"/>
          <c:y val="0.15309446254071779"/>
          <c:w val="0.85873192436040846"/>
          <c:h val="0.68729641693811971"/>
        </c:manualLayout>
      </c:layout>
      <c:barChart>
        <c:barDir val="col"/>
        <c:grouping val="clustered"/>
        <c:ser>
          <c:idx val="2"/>
          <c:order val="0"/>
          <c:tx>
            <c:v>Canada</c:v>
          </c:tx>
          <c:spPr>
            <a:solidFill>
              <a:srgbClr val="0070C0"/>
            </a:solidFill>
          </c:spPr>
          <c:cat>
            <c:numRef>
              <c:f>T10A!$A$18:$A$43</c:f>
              <c:numCache>
                <c:formatCode>General</c:formatCode>
                <c:ptCount val="26"/>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numCache>
            </c:numRef>
          </c:cat>
          <c:val>
            <c:numRef>
              <c:f>T10A!$C$18:$C$43</c:f>
              <c:numCache>
                <c:formatCode>0.00</c:formatCode>
                <c:ptCount val="26"/>
                <c:pt idx="0">
                  <c:v>0.13893734510186384</c:v>
                </c:pt>
                <c:pt idx="1">
                  <c:v>-0.54755014499654475</c:v>
                </c:pt>
                <c:pt idx="2">
                  <c:v>-0.38197623433187111</c:v>
                </c:pt>
                <c:pt idx="3">
                  <c:v>1.8486749764568655</c:v>
                </c:pt>
                <c:pt idx="4">
                  <c:v>2.0653654339156224</c:v>
                </c:pt>
                <c:pt idx="5">
                  <c:v>2.443091450217838</c:v>
                </c:pt>
                <c:pt idx="6">
                  <c:v>0.9158263689736712</c:v>
                </c:pt>
                <c:pt idx="7">
                  <c:v>0.75667723674237575</c:v>
                </c:pt>
                <c:pt idx="8">
                  <c:v>2.0784714661769677</c:v>
                </c:pt>
                <c:pt idx="9">
                  <c:v>1.5969112683739572</c:v>
                </c:pt>
                <c:pt idx="10">
                  <c:v>2.3736911759885126</c:v>
                </c:pt>
                <c:pt idx="11">
                  <c:v>2.5729485309887279</c:v>
                </c:pt>
                <c:pt idx="12">
                  <c:v>0.51411995984735892</c:v>
                </c:pt>
                <c:pt idx="13">
                  <c:v>0.463490240704445</c:v>
                </c:pt>
                <c:pt idx="14">
                  <c:v>-0.47588199256041186</c:v>
                </c:pt>
                <c:pt idx="15">
                  <c:v>1.4085586147070339</c:v>
                </c:pt>
                <c:pt idx="16">
                  <c:v>1.852376324831484</c:v>
                </c:pt>
                <c:pt idx="17">
                  <c:v>0.90239836062937506</c:v>
                </c:pt>
                <c:pt idx="18">
                  <c:v>-0.26293215304037387</c:v>
                </c:pt>
                <c:pt idx="19">
                  <c:v>-0.18655862948894208</c:v>
                </c:pt>
                <c:pt idx="20">
                  <c:v>-1.1299125718621683</c:v>
                </c:pt>
                <c:pt idx="21">
                  <c:v>1.9261855740551947</c:v>
                </c:pt>
                <c:pt idx="22">
                  <c:v>1.4406142382006104</c:v>
                </c:pt>
                <c:pt idx="23">
                  <c:v>0.63447474354347833</c:v>
                </c:pt>
                <c:pt idx="24">
                  <c:v>0.61127706806825</c:v>
                </c:pt>
                <c:pt idx="25">
                  <c:v>1.8026106037401846</c:v>
                </c:pt>
              </c:numCache>
            </c:numRef>
          </c:val>
        </c:ser>
        <c:ser>
          <c:idx val="5"/>
          <c:order val="1"/>
          <c:tx>
            <c:v>United States</c:v>
          </c:tx>
          <c:spPr>
            <a:solidFill>
              <a:srgbClr val="8064A2">
                <a:lumMod val="60000"/>
                <a:lumOff val="40000"/>
              </a:srgbClr>
            </a:solidFill>
            <a:ln>
              <a:solidFill>
                <a:schemeClr val="accent4">
                  <a:lumMod val="60000"/>
                  <a:lumOff val="40000"/>
                </a:schemeClr>
              </a:solidFill>
            </a:ln>
          </c:spPr>
          <c:cat>
            <c:numRef>
              <c:f>T10A!$A$18:$A$43</c:f>
              <c:numCache>
                <c:formatCode>General</c:formatCode>
                <c:ptCount val="26"/>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numCache>
            </c:numRef>
          </c:cat>
          <c:val>
            <c:numRef>
              <c:f>T11A!$C$18:$C$43</c:f>
              <c:numCache>
                <c:formatCode>0.00</c:formatCode>
                <c:ptCount val="26"/>
                <c:pt idx="0">
                  <c:v>1.5828461656441473</c:v>
                </c:pt>
                <c:pt idx="1">
                  <c:v>0.67398404096739029</c:v>
                </c:pt>
                <c:pt idx="2">
                  <c:v>0.83882445351113333</c:v>
                </c:pt>
                <c:pt idx="3">
                  <c:v>2.8795065792243113</c:v>
                </c:pt>
                <c:pt idx="4">
                  <c:v>1.2356766729818336</c:v>
                </c:pt>
                <c:pt idx="5">
                  <c:v>1.6693694776477974</c:v>
                </c:pt>
                <c:pt idx="6">
                  <c:v>1.2064836313899097</c:v>
                </c:pt>
                <c:pt idx="7">
                  <c:v>2.3145889381347207</c:v>
                </c:pt>
                <c:pt idx="8">
                  <c:v>2.1887672367038258</c:v>
                </c:pt>
                <c:pt idx="9">
                  <c:v>2.9359653691327203</c:v>
                </c:pt>
                <c:pt idx="10">
                  <c:v>3.097037701581673</c:v>
                </c:pt>
                <c:pt idx="11">
                  <c:v>1.5048688810228139</c:v>
                </c:pt>
                <c:pt idx="12">
                  <c:v>0.94437067708004196</c:v>
                </c:pt>
                <c:pt idx="13">
                  <c:v>2.1208623098000423</c:v>
                </c:pt>
                <c:pt idx="14">
                  <c:v>1.8728619459211338</c:v>
                </c:pt>
                <c:pt idx="15">
                  <c:v>2.6557822494823524</c:v>
                </c:pt>
                <c:pt idx="16">
                  <c:v>1.5379531880845621</c:v>
                </c:pt>
                <c:pt idx="17">
                  <c:v>0.74963759045916234</c:v>
                </c:pt>
                <c:pt idx="18">
                  <c:v>0.64949681827277672</c:v>
                </c:pt>
                <c:pt idx="19">
                  <c:v>0.17874758943239311</c:v>
                </c:pt>
                <c:pt idx="20">
                  <c:v>1.0363902042899165</c:v>
                </c:pt>
                <c:pt idx="21">
                  <c:v>3.1315547267774635</c:v>
                </c:pt>
                <c:pt idx="22">
                  <c:v>1.0169960234568176</c:v>
                </c:pt>
                <c:pt idx="23">
                  <c:v>0.3580744821792603</c:v>
                </c:pt>
                <c:pt idx="24">
                  <c:v>0.45995801179623541</c:v>
                </c:pt>
                <c:pt idx="25">
                  <c:v>0.76480110200121132</c:v>
                </c:pt>
              </c:numCache>
            </c:numRef>
          </c:val>
        </c:ser>
        <c:axId val="196997504"/>
        <c:axId val="196999040"/>
      </c:barChart>
      <c:catAx>
        <c:axId val="196997504"/>
        <c:scaling>
          <c:orientation val="minMax"/>
        </c:scaling>
        <c:axPos val="b"/>
        <c:numFmt formatCode="General" sourceLinked="1"/>
        <c:majorTickMark val="in"/>
        <c:tickLblPos val="low"/>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196999040"/>
        <c:crosses val="autoZero"/>
        <c:auto val="1"/>
        <c:lblAlgn val="ctr"/>
        <c:lblOffset val="100"/>
        <c:tickMarkSkip val="1"/>
      </c:catAx>
      <c:valAx>
        <c:axId val="196999040"/>
        <c:scaling>
          <c:orientation val="minMax"/>
        </c:scaling>
        <c:axPos val="l"/>
        <c:majorGridlines>
          <c:spPr>
            <a:ln w="3175">
              <a:solidFill>
                <a:srgbClr val="000000"/>
              </a:solidFill>
              <a:prstDash val="solid"/>
            </a:ln>
          </c:spPr>
        </c:majorGridlines>
        <c:title>
          <c:tx>
            <c:rich>
              <a:bodyPr/>
              <a:lstStyle/>
              <a:p>
                <a:pPr>
                  <a:defRPr lang="en-CA" sz="1000" b="0" i="0" u="none" strike="noStrike" baseline="0">
                    <a:solidFill>
                      <a:srgbClr val="000000"/>
                    </a:solidFill>
                    <a:latin typeface="Times New Roman"/>
                    <a:ea typeface="Times New Roman"/>
                    <a:cs typeface="Times New Roman"/>
                  </a:defRPr>
                </a:pPr>
                <a:r>
                  <a:rPr lang="en-CA"/>
                  <a:t>1989=100</a:t>
                </a:r>
              </a:p>
            </c:rich>
          </c:tx>
          <c:layout>
            <c:manualLayout>
              <c:xMode val="edge"/>
              <c:yMode val="edge"/>
              <c:x val="7.0448646644419724E-3"/>
              <c:y val="0.45711183496199775"/>
            </c:manualLayout>
          </c:layout>
          <c:spPr>
            <a:noFill/>
            <a:ln w="25400">
              <a:noFill/>
            </a:ln>
          </c:spPr>
        </c:title>
        <c:numFmt formatCode="0.0" sourceLinked="0"/>
        <c:majorTickMark val="cross"/>
        <c:tickLblPos val="nextTo"/>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196997504"/>
        <c:crosses val="autoZero"/>
        <c:crossBetween val="between"/>
      </c:valAx>
      <c:spPr>
        <a:noFill/>
        <a:ln w="25400">
          <a:noFill/>
        </a:ln>
      </c:spPr>
    </c:plotArea>
    <c:legend>
      <c:legendPos val="r"/>
      <c:layout>
        <c:manualLayout>
          <c:xMode val="edge"/>
          <c:yMode val="edge"/>
          <c:x val="9.306637004078662E-2"/>
          <c:y val="0.16340933767643953"/>
          <c:w val="0.19423062662217278"/>
          <c:h val="4.8538818641155036E-2"/>
        </c:manualLayout>
      </c:layout>
      <c:spPr>
        <a:solidFill>
          <a:srgbClr val="FFFFFF"/>
        </a:solidFill>
        <a:ln w="3175">
          <a:solidFill>
            <a:srgbClr val="000000"/>
          </a:solidFill>
          <a:prstDash val="solid"/>
        </a:ln>
      </c:spPr>
      <c:txPr>
        <a:bodyPr/>
        <a:lstStyle/>
        <a:p>
          <a:pPr>
            <a:defRPr lang="en-CA" sz="920" b="0" i="0" u="none" strike="noStrike" baseline="0">
              <a:solidFill>
                <a:srgbClr val="000000"/>
              </a:solidFill>
              <a:latin typeface="Times New Roman"/>
              <a:ea typeface="Times New Roman"/>
              <a:cs typeface="Times New Roman"/>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Times New Roman"/>
          <a:ea typeface="Times New Roman"/>
          <a:cs typeface="Times New Roman"/>
        </a:defRPr>
      </a:pPr>
      <a:endParaRPr lang="en-US"/>
    </a:p>
  </c:txPr>
  <c:userShapes r:id="rId1"/>
</c:chartSpace>
</file>

<file path=xl/charts/chart17.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a:pPr>
            <a:r>
              <a:rPr lang="en-US" sz="1400">
                <a:latin typeface="Times New Roman" pitchFamily="18" charset="0"/>
                <a:cs typeface="Times New Roman" pitchFamily="18" charset="0"/>
              </a:rPr>
              <a:t>Chart</a:t>
            </a:r>
            <a:r>
              <a:rPr lang="en-US" sz="1400" baseline="0">
                <a:latin typeface="Times New Roman" pitchFamily="18" charset="0"/>
                <a:cs typeface="Times New Roman" pitchFamily="18" charset="0"/>
              </a:rPr>
              <a:t> 10: Output per Hour in the Business Sector, Canada and the United States, </a:t>
            </a:r>
          </a:p>
          <a:p>
            <a:pPr>
              <a:defRPr/>
            </a:pPr>
            <a:r>
              <a:rPr lang="en-US" sz="1400" baseline="0">
                <a:latin typeface="Times New Roman" pitchFamily="18" charset="0"/>
                <a:cs typeface="Times New Roman" pitchFamily="18" charset="0"/>
              </a:rPr>
              <a:t>1989-2014, 1989=100</a:t>
            </a:r>
          </a:p>
        </c:rich>
      </c:tx>
      <c:layout>
        <c:manualLayout>
          <c:xMode val="edge"/>
          <c:yMode val="edge"/>
          <c:x val="0.14170190619824904"/>
          <c:y val="2.6246877718483552E-2"/>
        </c:manualLayout>
      </c:layout>
    </c:title>
    <c:plotArea>
      <c:layout>
        <c:manualLayout>
          <c:layoutTarget val="inner"/>
          <c:xMode val="edge"/>
          <c:yMode val="edge"/>
          <c:x val="8.2904981207187631E-2"/>
          <c:y val="0.14355531843456054"/>
          <c:w val="0.87852674979364387"/>
          <c:h val="0.70048544800606349"/>
        </c:manualLayout>
      </c:layout>
      <c:lineChart>
        <c:grouping val="standard"/>
        <c:ser>
          <c:idx val="6"/>
          <c:order val="0"/>
          <c:tx>
            <c:v>Canada</c:v>
          </c:tx>
          <c:spPr>
            <a:ln>
              <a:solidFill>
                <a:schemeClr val="tx1"/>
              </a:solidFill>
            </a:ln>
          </c:spPr>
          <c:marker>
            <c:symbol val="none"/>
          </c:marker>
          <c:cat>
            <c:numRef>
              <c:f>T6A!$A$50:$A$75</c:f>
              <c:numCache>
                <c:formatCode>General</c:formatCode>
                <c:ptCount val="26"/>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numCache>
            </c:numRef>
          </c:cat>
          <c:val>
            <c:numRef>
              <c:f>'T6'!$L$49:$L$74</c:f>
              <c:numCache>
                <c:formatCode>General</c:formatCode>
                <c:ptCount val="26"/>
              </c:numCache>
            </c:numRef>
          </c:val>
        </c:ser>
        <c:ser>
          <c:idx val="7"/>
          <c:order val="1"/>
          <c:tx>
            <c:v>United States</c:v>
          </c:tx>
          <c:spPr>
            <a:ln>
              <a:solidFill>
                <a:schemeClr val="tx2"/>
              </a:solidFill>
              <a:prstDash val="lgDash"/>
            </a:ln>
          </c:spPr>
          <c:marker>
            <c:symbol val="none"/>
          </c:marker>
          <c:cat>
            <c:numRef>
              <c:f>T6A!$A$50:$A$75</c:f>
              <c:numCache>
                <c:formatCode>General</c:formatCode>
                <c:ptCount val="26"/>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numCache>
            </c:numRef>
          </c:cat>
          <c:val>
            <c:numRef>
              <c:f>'T6'!$M$49:$M$74</c:f>
              <c:numCache>
                <c:formatCode>General</c:formatCode>
                <c:ptCount val="26"/>
              </c:numCache>
            </c:numRef>
          </c:val>
        </c:ser>
        <c:marker val="1"/>
        <c:axId val="197385216"/>
        <c:axId val="197395200"/>
      </c:lineChart>
      <c:catAx>
        <c:axId val="197385216"/>
        <c:scaling>
          <c:orientation val="minMax"/>
        </c:scaling>
        <c:axPos val="b"/>
        <c:numFmt formatCode="General" sourceLinked="1"/>
        <c:majorTickMark val="in"/>
        <c:tickLblPos val="low"/>
        <c:txPr>
          <a:bodyPr/>
          <a:lstStyle/>
          <a:p>
            <a:pPr>
              <a:defRPr>
                <a:latin typeface="Times New Roman" pitchFamily="18" charset="0"/>
                <a:cs typeface="Times New Roman" pitchFamily="18" charset="0"/>
              </a:defRPr>
            </a:pPr>
            <a:endParaRPr lang="en-US"/>
          </a:p>
        </c:txPr>
        <c:crossAx val="197395200"/>
        <c:crossesAt val="100"/>
        <c:auto val="1"/>
        <c:lblAlgn val="ctr"/>
        <c:lblOffset val="100"/>
      </c:catAx>
      <c:valAx>
        <c:axId val="197395200"/>
        <c:scaling>
          <c:orientation val="minMax"/>
          <c:min val="90"/>
        </c:scaling>
        <c:axPos val="l"/>
        <c:majorGridlines/>
        <c:numFmt formatCode="0" sourceLinked="0"/>
        <c:tickLblPos val="nextTo"/>
        <c:txPr>
          <a:bodyPr/>
          <a:lstStyle/>
          <a:p>
            <a:pPr>
              <a:defRPr>
                <a:latin typeface="Times New Roman" pitchFamily="18" charset="0"/>
                <a:cs typeface="Times New Roman" pitchFamily="18" charset="0"/>
              </a:defRPr>
            </a:pPr>
            <a:endParaRPr lang="en-US"/>
          </a:p>
        </c:txPr>
        <c:crossAx val="197385216"/>
        <c:crosses val="autoZero"/>
        <c:crossBetween val="between"/>
      </c:valAx>
    </c:plotArea>
    <c:legend>
      <c:legendPos val="r"/>
      <c:layout>
        <c:manualLayout>
          <c:xMode val="edge"/>
          <c:yMode val="edge"/>
          <c:x val="0.11788681799881805"/>
          <c:y val="0.16249376815501779"/>
          <c:w val="0.18457470251211991"/>
          <c:h val="5.3443157942931786E-2"/>
        </c:manualLayout>
      </c:layout>
      <c:spPr>
        <a:solidFill>
          <a:sysClr val="window" lastClr="FFFFFF"/>
        </a:solidFill>
        <a:ln>
          <a:solidFill>
            <a:srgbClr val="000000"/>
          </a:solidFill>
        </a:ln>
      </c:spPr>
      <c:txPr>
        <a:bodyPr/>
        <a:lstStyle/>
        <a:p>
          <a:pPr>
            <a:defRPr sz="920"/>
          </a:pPr>
          <a:endParaRPr lang="en-US"/>
        </a:p>
      </c:txPr>
    </c:legend>
    <c:dispBlanksAs val="gap"/>
  </c:chart>
  <c:userShapes r:id="rId1"/>
</c:chartSpace>
</file>

<file path=xl/charts/chart18.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a:pPr>
            <a:r>
              <a:rPr lang="en-US" sz="1400">
                <a:latin typeface="Times New Roman" pitchFamily="18" charset="0"/>
                <a:cs typeface="Times New Roman" pitchFamily="18" charset="0"/>
              </a:rPr>
              <a:t>Chart</a:t>
            </a:r>
            <a:r>
              <a:rPr lang="en-US" sz="1400" baseline="0">
                <a:latin typeface="Times New Roman" pitchFamily="18" charset="0"/>
                <a:cs typeface="Times New Roman" pitchFamily="18" charset="0"/>
              </a:rPr>
              <a:t> 10: </a:t>
            </a:r>
            <a:r>
              <a:rPr lang="en-CA" sz="1400" b="1" i="0" u="none" strike="noStrike" baseline="0">
                <a:latin typeface="Times New Roman" pitchFamily="18" charset="0"/>
                <a:cs typeface="Times New Roman" pitchFamily="18" charset="0"/>
              </a:rPr>
              <a:t>Annual % Change in </a:t>
            </a:r>
            <a:r>
              <a:rPr lang="en-US" sz="1400" baseline="0">
                <a:latin typeface="Times New Roman" pitchFamily="18" charset="0"/>
                <a:cs typeface="Times New Roman" pitchFamily="18" charset="0"/>
              </a:rPr>
              <a:t>Output per Hour in the Business Sector, Canada and the United States, 1989-2014</a:t>
            </a:r>
          </a:p>
        </c:rich>
      </c:tx>
      <c:layout>
        <c:manualLayout>
          <c:xMode val="edge"/>
          <c:yMode val="edge"/>
          <c:x val="0.13143185230068269"/>
          <c:y val="3.0284858905942381E-2"/>
        </c:manualLayout>
      </c:layout>
    </c:title>
    <c:plotArea>
      <c:layout>
        <c:manualLayout>
          <c:layoutTarget val="inner"/>
          <c:xMode val="edge"/>
          <c:yMode val="edge"/>
          <c:x val="5.9430572298464636E-2"/>
          <c:y val="0.15163128080947927"/>
          <c:w val="0.91080406204314202"/>
          <c:h val="0.70048544800606349"/>
        </c:manualLayout>
      </c:layout>
      <c:barChart>
        <c:barDir val="col"/>
        <c:grouping val="clustered"/>
        <c:ser>
          <c:idx val="4"/>
          <c:order val="0"/>
          <c:tx>
            <c:v>Canada</c:v>
          </c:tx>
          <c:spPr>
            <a:solidFill>
              <a:srgbClr val="0070C0"/>
            </a:solidFill>
          </c:spPr>
          <c:cat>
            <c:numRef>
              <c:f>T6A!$A$50:$A$75</c:f>
              <c:numCache>
                <c:formatCode>General</c:formatCode>
                <c:ptCount val="26"/>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numCache>
            </c:numRef>
          </c:cat>
          <c:val>
            <c:numRef>
              <c:f>T6A!$F$50:$F$75</c:f>
              <c:numCache>
                <c:formatCode>0.00</c:formatCode>
                <c:ptCount val="26"/>
                <c:pt idx="0">
                  <c:v>0.1275000965909619</c:v>
                </c:pt>
                <c:pt idx="1">
                  <c:v>-1.0560028811771558</c:v>
                </c:pt>
                <c:pt idx="2">
                  <c:v>-5.8498537536558932E-2</c:v>
                </c:pt>
                <c:pt idx="3">
                  <c:v>2.2554630593132212</c:v>
                </c:pt>
                <c:pt idx="4">
                  <c:v>2.0556135039560415</c:v>
                </c:pt>
                <c:pt idx="5">
                  <c:v>2.889193568490581</c:v>
                </c:pt>
                <c:pt idx="6">
                  <c:v>1.2041478897126601</c:v>
                </c:pt>
                <c:pt idx="7">
                  <c:v>-0.450073017165042</c:v>
                </c:pt>
                <c:pt idx="8">
                  <c:v>2.3855902652526497</c:v>
                </c:pt>
                <c:pt idx="9">
                  <c:v>2.8819729888432177</c:v>
                </c:pt>
                <c:pt idx="10">
                  <c:v>3.0044290215058607</c:v>
                </c:pt>
                <c:pt idx="11">
                  <c:v>3.4908462254532542</c:v>
                </c:pt>
                <c:pt idx="12">
                  <c:v>1.447754481399774</c:v>
                </c:pt>
                <c:pt idx="13">
                  <c:v>1.4619265764529614</c:v>
                </c:pt>
                <c:pt idx="14">
                  <c:v>0.4026091570175766</c:v>
                </c:pt>
                <c:pt idx="15">
                  <c:v>4.8699616620034553E-2</c:v>
                </c:pt>
                <c:pt idx="16">
                  <c:v>2.66992553621178</c:v>
                </c:pt>
                <c:pt idx="17">
                  <c:v>1.0985020426690977</c:v>
                </c:pt>
                <c:pt idx="18">
                  <c:v>-0.22050606641126208</c:v>
                </c:pt>
                <c:pt idx="19">
                  <c:v>-0.55298341049767197</c:v>
                </c:pt>
                <c:pt idx="20">
                  <c:v>0.16490698843639873</c:v>
                </c:pt>
                <c:pt idx="21">
                  <c:v>1.8220330475635933</c:v>
                </c:pt>
                <c:pt idx="22">
                  <c:v>1.4285855130189669</c:v>
                </c:pt>
                <c:pt idx="23">
                  <c:v>9.7202511712775937E-4</c:v>
                </c:pt>
                <c:pt idx="24">
                  <c:v>1.0993497215175085</c:v>
                </c:pt>
                <c:pt idx="25">
                  <c:v>2.6564753389097007</c:v>
                </c:pt>
              </c:numCache>
            </c:numRef>
          </c:val>
        </c:ser>
        <c:ser>
          <c:idx val="5"/>
          <c:order val="1"/>
          <c:tx>
            <c:v>United States</c:v>
          </c:tx>
          <c:spPr>
            <a:solidFill>
              <a:schemeClr val="accent4">
                <a:lumMod val="60000"/>
                <a:lumOff val="40000"/>
              </a:schemeClr>
            </a:solidFill>
            <a:ln>
              <a:solidFill>
                <a:schemeClr val="accent4">
                  <a:lumMod val="60000"/>
                  <a:lumOff val="40000"/>
                </a:schemeClr>
              </a:solidFill>
            </a:ln>
          </c:spPr>
          <c:cat>
            <c:numRef>
              <c:f>T6A!$A$50:$A$75</c:f>
              <c:numCache>
                <c:formatCode>General</c:formatCode>
                <c:ptCount val="26"/>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numCache>
            </c:numRef>
          </c:cat>
          <c:val>
            <c:numRef>
              <c:f>T6A!$K$50:$K$75</c:f>
              <c:numCache>
                <c:formatCode>#,##0.00_ ;\-#,##0.00\ </c:formatCode>
                <c:ptCount val="26"/>
                <c:pt idx="0">
                  <c:v>1.1686844229217055</c:v>
                </c:pt>
                <c:pt idx="1">
                  <c:v>2.2353767112359249</c:v>
                </c:pt>
                <c:pt idx="2">
                  <c:v>1.7994537651189881</c:v>
                </c:pt>
                <c:pt idx="3">
                  <c:v>4.4735389709940616</c:v>
                </c:pt>
                <c:pt idx="4">
                  <c:v>0.1203298799635982</c:v>
                </c:pt>
                <c:pt idx="5">
                  <c:v>0.81198334994430754</c:v>
                </c:pt>
                <c:pt idx="6">
                  <c:v>0.33438981128784273</c:v>
                </c:pt>
                <c:pt idx="7">
                  <c:v>3.0212137019648666</c:v>
                </c:pt>
                <c:pt idx="8">
                  <c:v>1.8819359466644277</c:v>
                </c:pt>
                <c:pt idx="9">
                  <c:v>3.0869055014840949</c:v>
                </c:pt>
                <c:pt idx="10">
                  <c:v>3.4752447402606079</c:v>
                </c:pt>
                <c:pt idx="11">
                  <c:v>3.4141795873993614</c:v>
                </c:pt>
                <c:pt idx="12">
                  <c:v>2.7895975170204235</c:v>
                </c:pt>
                <c:pt idx="13">
                  <c:v>4.2759913798351468</c:v>
                </c:pt>
                <c:pt idx="14">
                  <c:v>3.8449413275731295</c:v>
                </c:pt>
                <c:pt idx="15">
                  <c:v>3.2078526614045679</c:v>
                </c:pt>
                <c:pt idx="16">
                  <c:v>2.1004237888246098</c:v>
                </c:pt>
                <c:pt idx="17">
                  <c:v>0.98699303236271341</c:v>
                </c:pt>
                <c:pt idx="18">
                  <c:v>1.4813406026795157</c:v>
                </c:pt>
                <c:pt idx="19">
                  <c:v>0.80065801803301673</c:v>
                </c:pt>
                <c:pt idx="20">
                  <c:v>3.2897794763208208</c:v>
                </c:pt>
                <c:pt idx="21">
                  <c:v>3.2960000000000065</c:v>
                </c:pt>
                <c:pt idx="22">
                  <c:v>6.2925960346961865E-2</c:v>
                </c:pt>
                <c:pt idx="23">
                  <c:v>0.73722196960168773</c:v>
                </c:pt>
                <c:pt idx="24">
                  <c:v>0.42545835214121547</c:v>
                </c:pt>
                <c:pt idx="25">
                  <c:v>0.59770862421819715</c:v>
                </c:pt>
              </c:numCache>
            </c:numRef>
          </c:val>
        </c:ser>
        <c:axId val="197424640"/>
        <c:axId val="197426176"/>
      </c:barChart>
      <c:catAx>
        <c:axId val="197424640"/>
        <c:scaling>
          <c:orientation val="minMax"/>
        </c:scaling>
        <c:axPos val="b"/>
        <c:numFmt formatCode="General" sourceLinked="1"/>
        <c:majorTickMark val="in"/>
        <c:tickLblPos val="low"/>
        <c:txPr>
          <a:bodyPr/>
          <a:lstStyle/>
          <a:p>
            <a:pPr>
              <a:defRPr>
                <a:latin typeface="Times New Roman" pitchFamily="18" charset="0"/>
                <a:cs typeface="Times New Roman" pitchFamily="18" charset="0"/>
              </a:defRPr>
            </a:pPr>
            <a:endParaRPr lang="en-US"/>
          </a:p>
        </c:txPr>
        <c:crossAx val="197426176"/>
        <c:crosses val="autoZero"/>
        <c:auto val="1"/>
        <c:lblAlgn val="ctr"/>
        <c:lblOffset val="100"/>
      </c:catAx>
      <c:valAx>
        <c:axId val="197426176"/>
        <c:scaling>
          <c:orientation val="minMax"/>
        </c:scaling>
        <c:axPos val="l"/>
        <c:majorGridlines/>
        <c:numFmt formatCode="0.0" sourceLinked="0"/>
        <c:tickLblPos val="nextTo"/>
        <c:txPr>
          <a:bodyPr/>
          <a:lstStyle/>
          <a:p>
            <a:pPr>
              <a:defRPr>
                <a:latin typeface="Times New Roman" pitchFamily="18" charset="0"/>
                <a:cs typeface="Times New Roman" pitchFamily="18" charset="0"/>
              </a:defRPr>
            </a:pPr>
            <a:endParaRPr lang="en-US"/>
          </a:p>
        </c:txPr>
        <c:crossAx val="197424640"/>
        <c:crosses val="autoZero"/>
        <c:crossBetween val="between"/>
      </c:valAx>
    </c:plotArea>
    <c:legend>
      <c:legendPos val="r"/>
      <c:layout>
        <c:manualLayout>
          <c:xMode val="edge"/>
          <c:yMode val="edge"/>
          <c:x val="7.5339451851757958E-2"/>
          <c:y val="0.16249376815501779"/>
          <c:w val="0.28580809093098902"/>
          <c:h val="4.9405176755472575E-2"/>
        </c:manualLayout>
      </c:layout>
      <c:spPr>
        <a:solidFill>
          <a:sysClr val="window" lastClr="FFFFFF"/>
        </a:solidFill>
        <a:ln>
          <a:solidFill>
            <a:srgbClr val="000000"/>
          </a:solidFill>
        </a:ln>
      </c:spPr>
      <c:txPr>
        <a:bodyPr/>
        <a:lstStyle/>
        <a:p>
          <a:pPr>
            <a:defRPr sz="920"/>
          </a:pPr>
          <a:endParaRPr lang="en-US"/>
        </a:p>
      </c:txPr>
    </c:legend>
    <c:plotVisOnly val="1"/>
    <c:dispBlanksAs val="gap"/>
  </c:chart>
  <c:userShapes r:id="rId1"/>
</c:chartSpace>
</file>

<file path=xl/charts/chart19.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lang="en-CA" sz="1400" b="1" i="0" u="none" strike="noStrike" baseline="0">
                <a:solidFill>
                  <a:srgbClr val="000000"/>
                </a:solidFill>
                <a:latin typeface="Times New Roman"/>
                <a:ea typeface="Times New Roman"/>
                <a:cs typeface="Times New Roman"/>
              </a:defRPr>
            </a:pPr>
            <a:r>
              <a:rPr lang="en-CA"/>
              <a:t>Chart 11: Labour Force Participation Rate, Canada and the United States, </a:t>
            </a:r>
          </a:p>
          <a:p>
            <a:pPr>
              <a:defRPr lang="en-CA" sz="1400" b="1" i="0" u="none" strike="noStrike" baseline="0">
                <a:solidFill>
                  <a:srgbClr val="000000"/>
                </a:solidFill>
                <a:latin typeface="Times New Roman"/>
                <a:ea typeface="Times New Roman"/>
                <a:cs typeface="Times New Roman"/>
              </a:defRPr>
            </a:pPr>
            <a:r>
              <a:rPr lang="en-CA"/>
              <a:t>1976-2014</a:t>
            </a:r>
          </a:p>
        </c:rich>
      </c:tx>
      <c:layout>
        <c:manualLayout>
          <c:xMode val="edge"/>
          <c:yMode val="edge"/>
          <c:x val="0.19762699295513533"/>
          <c:y val="3.2573289902280152E-2"/>
        </c:manualLayout>
      </c:layout>
      <c:spPr>
        <a:noFill/>
        <a:ln w="25400">
          <a:noFill/>
        </a:ln>
      </c:spPr>
    </c:title>
    <c:plotArea>
      <c:layout>
        <c:manualLayout>
          <c:layoutTarget val="inner"/>
          <c:xMode val="edge"/>
          <c:yMode val="edge"/>
          <c:x val="7.6751946607341484E-2"/>
          <c:y val="0.15743756786102231"/>
          <c:w val="0.87541713014460509"/>
          <c:h val="0.69055374592832997"/>
        </c:manualLayout>
      </c:layout>
      <c:lineChart>
        <c:grouping val="standard"/>
        <c:ser>
          <c:idx val="3"/>
          <c:order val="0"/>
          <c:tx>
            <c:v>Canada</c:v>
          </c:tx>
          <c:spPr>
            <a:ln>
              <a:solidFill>
                <a:schemeClr val="tx1"/>
              </a:solidFill>
            </a:ln>
          </c:spPr>
          <c:marker>
            <c:symbol val="none"/>
          </c:marker>
          <c:dLbls>
            <c:delete val="1"/>
          </c:dLbls>
          <c:cat>
            <c:numRef>
              <c:f>'T9'!$A$5:$A$43</c:f>
              <c:numCache>
                <c:formatCode>General</c:formatCode>
                <c:ptCount val="39"/>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numCache>
            </c:numRef>
          </c:cat>
          <c:val>
            <c:numRef>
              <c:f>'T8'!$J$5:$J$43</c:f>
              <c:numCache>
                <c:formatCode>#,##0.00;\-#,##0.00</c:formatCode>
                <c:ptCount val="39"/>
                <c:pt idx="0">
                  <c:v>61.53007386563489</c:v>
                </c:pt>
                <c:pt idx="1">
                  <c:v>61.889248946115686</c:v>
                </c:pt>
                <c:pt idx="2">
                  <c:v>62.769912649264</c:v>
                </c:pt>
                <c:pt idx="3">
                  <c:v>63.666567325628876</c:v>
                </c:pt>
                <c:pt idx="4">
                  <c:v>64.234781103248281</c:v>
                </c:pt>
                <c:pt idx="5">
                  <c:v>65.037763828577198</c:v>
                </c:pt>
                <c:pt idx="6">
                  <c:v>64.492708104316492</c:v>
                </c:pt>
                <c:pt idx="7">
                  <c:v>64.719710669077756</c:v>
                </c:pt>
                <c:pt idx="8">
                  <c:v>65.071767893498787</c:v>
                </c:pt>
                <c:pt idx="9">
                  <c:v>65.637410042937489</c:v>
                </c:pt>
                <c:pt idx="10">
                  <c:v>66.089025142834387</c:v>
                </c:pt>
                <c:pt idx="11">
                  <c:v>66.45403524636086</c:v>
                </c:pt>
                <c:pt idx="12">
                  <c:v>66.856521865691192</c:v>
                </c:pt>
                <c:pt idx="13">
                  <c:v>67.225877455319761</c:v>
                </c:pt>
                <c:pt idx="14">
                  <c:v>67.147779605650797</c:v>
                </c:pt>
                <c:pt idx="15">
                  <c:v>66.564808923852823</c:v>
                </c:pt>
                <c:pt idx="16">
                  <c:v>65.711130053803345</c:v>
                </c:pt>
                <c:pt idx="17">
                  <c:v>65.353575130471768</c:v>
                </c:pt>
                <c:pt idx="18">
                  <c:v>65.15616198285035</c:v>
                </c:pt>
                <c:pt idx="19">
                  <c:v>64.819947043248021</c:v>
                </c:pt>
                <c:pt idx="20">
                  <c:v>64.669962324963521</c:v>
                </c:pt>
                <c:pt idx="21">
                  <c:v>64.847483728873343</c:v>
                </c:pt>
                <c:pt idx="22">
                  <c:v>65.131805559689909</c:v>
                </c:pt>
                <c:pt idx="23">
                  <c:v>65.538338624561106</c:v>
                </c:pt>
                <c:pt idx="24">
                  <c:v>65.792849226017751</c:v>
                </c:pt>
                <c:pt idx="25">
                  <c:v>65.939376069846105</c:v>
                </c:pt>
                <c:pt idx="26">
                  <c:v>66.841888520142433</c:v>
                </c:pt>
                <c:pt idx="27">
                  <c:v>67.538945530085854</c:v>
                </c:pt>
                <c:pt idx="28">
                  <c:v>67.494224282807451</c:v>
                </c:pt>
                <c:pt idx="29">
                  <c:v>67.150073578803088</c:v>
                </c:pt>
                <c:pt idx="30">
                  <c:v>67.032222243495241</c:v>
                </c:pt>
                <c:pt idx="31">
                  <c:v>67.463163742314364</c:v>
                </c:pt>
                <c:pt idx="32">
                  <c:v>67.541492074380045</c:v>
                </c:pt>
                <c:pt idx="33">
                  <c:v>67.110375884569436</c:v>
                </c:pt>
                <c:pt idx="34">
                  <c:v>66.910740708503795</c:v>
                </c:pt>
                <c:pt idx="35">
                  <c:v>66.712642360451838</c:v>
                </c:pt>
                <c:pt idx="36">
                  <c:v>66.542447309896659</c:v>
                </c:pt>
                <c:pt idx="37">
                  <c:v>66.447331676394199</c:v>
                </c:pt>
                <c:pt idx="38">
                  <c:v>65.967923369426444</c:v>
                </c:pt>
              </c:numCache>
            </c:numRef>
          </c:val>
        </c:ser>
        <c:ser>
          <c:idx val="2"/>
          <c:order val="1"/>
          <c:tx>
            <c:v>United States</c:v>
          </c:tx>
          <c:spPr>
            <a:ln>
              <a:solidFill>
                <a:schemeClr val="tx2"/>
              </a:solidFill>
              <a:prstDash val="lgDash"/>
            </a:ln>
          </c:spPr>
          <c:marker>
            <c:symbol val="none"/>
          </c:marker>
          <c:dLbls>
            <c:delete val="1"/>
          </c:dLbls>
          <c:cat>
            <c:numRef>
              <c:f>'T9'!$A$5:$A$43</c:f>
              <c:numCache>
                <c:formatCode>General</c:formatCode>
                <c:ptCount val="39"/>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numCache>
            </c:numRef>
          </c:cat>
          <c:val>
            <c:numRef>
              <c:f>'T9'!$J$5:$J$43</c:f>
              <c:numCache>
                <c:formatCode>#,##0.00;\-#,##0.00</c:formatCode>
                <c:ptCount val="39"/>
                <c:pt idx="0">
                  <c:v>61.580531540185724</c:v>
                </c:pt>
                <c:pt idx="1">
                  <c:v>62.256890079417481</c:v>
                </c:pt>
                <c:pt idx="2">
                  <c:v>63.152986226916184</c:v>
                </c:pt>
                <c:pt idx="3">
                  <c:v>63.666195568441672</c:v>
                </c:pt>
                <c:pt idx="4">
                  <c:v>63.751527616322392</c:v>
                </c:pt>
                <c:pt idx="5">
                  <c:v>63.874684065126665</c:v>
                </c:pt>
                <c:pt idx="6">
                  <c:v>63.971301031514308</c:v>
                </c:pt>
                <c:pt idx="7">
                  <c:v>64.030077777458885</c:v>
                </c:pt>
                <c:pt idx="8">
                  <c:v>64.373550739016792</c:v>
                </c:pt>
                <c:pt idx="9">
                  <c:v>64.790747786269819</c:v>
                </c:pt>
                <c:pt idx="10">
                  <c:v>65.250544059096171</c:v>
                </c:pt>
                <c:pt idx="11">
                  <c:v>65.588526590534769</c:v>
                </c:pt>
                <c:pt idx="12">
                  <c:v>65.904892938200447</c:v>
                </c:pt>
                <c:pt idx="13">
                  <c:v>66.455821838802962</c:v>
                </c:pt>
                <c:pt idx="14">
                  <c:v>66.524285804910022</c:v>
                </c:pt>
                <c:pt idx="15">
                  <c:v>66.175723451617131</c:v>
                </c:pt>
                <c:pt idx="16">
                  <c:v>66.442778973574335</c:v>
                </c:pt>
                <c:pt idx="17">
                  <c:v>66.311499810098653</c:v>
                </c:pt>
                <c:pt idx="18">
                  <c:v>66.588758929750938</c:v>
                </c:pt>
                <c:pt idx="19">
                  <c:v>66.623695766023445</c:v>
                </c:pt>
                <c:pt idx="20">
                  <c:v>66.774182291329126</c:v>
                </c:pt>
                <c:pt idx="21">
                  <c:v>67.097418932423579</c:v>
                </c:pt>
                <c:pt idx="22">
                  <c:v>67.085566708897773</c:v>
                </c:pt>
                <c:pt idx="23">
                  <c:v>67.083507819381666</c:v>
                </c:pt>
                <c:pt idx="24">
                  <c:v>67.07357804466146</c:v>
                </c:pt>
                <c:pt idx="25">
                  <c:v>66.824428616591973</c:v>
                </c:pt>
                <c:pt idx="26">
                  <c:v>66.582249391000602</c:v>
                </c:pt>
                <c:pt idx="27">
                  <c:v>66.243760399334434</c:v>
                </c:pt>
                <c:pt idx="28">
                  <c:v>65.99345442497885</c:v>
                </c:pt>
                <c:pt idx="29">
                  <c:v>66.046832565175478</c:v>
                </c:pt>
                <c:pt idx="30">
                  <c:v>66.179227760417803</c:v>
                </c:pt>
                <c:pt idx="31">
                  <c:v>66.039583036827139</c:v>
                </c:pt>
                <c:pt idx="32">
                  <c:v>65.994405187605864</c:v>
                </c:pt>
                <c:pt idx="33">
                  <c:v>65.369527694963125</c:v>
                </c:pt>
                <c:pt idx="34">
                  <c:v>64.705461884539375</c:v>
                </c:pt>
                <c:pt idx="35">
                  <c:v>64.109123688537579</c:v>
                </c:pt>
                <c:pt idx="36">
                  <c:v>63.701270942602065</c:v>
                </c:pt>
                <c:pt idx="37">
                  <c:v>63.248792123054876</c:v>
                </c:pt>
                <c:pt idx="38">
                  <c:v>62.885213372212611</c:v>
                </c:pt>
              </c:numCache>
            </c:numRef>
          </c:val>
        </c:ser>
        <c:dLbls>
          <c:showVal val="1"/>
        </c:dLbls>
        <c:marker val="1"/>
        <c:axId val="197488640"/>
        <c:axId val="197490176"/>
      </c:lineChart>
      <c:catAx>
        <c:axId val="197488640"/>
        <c:scaling>
          <c:orientation val="minMax"/>
        </c:scaling>
        <c:axPos val="b"/>
        <c:numFmt formatCode="General" sourceLinked="1"/>
        <c:majorTickMark val="in"/>
        <c:tickLblPos val="nextTo"/>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197490176"/>
        <c:crosses val="autoZero"/>
        <c:lblAlgn val="ctr"/>
        <c:lblOffset val="100"/>
        <c:tickLblSkip val="2"/>
        <c:tickMarkSkip val="1"/>
      </c:catAx>
      <c:valAx>
        <c:axId val="197490176"/>
        <c:scaling>
          <c:orientation val="minMax"/>
          <c:max val="68"/>
          <c:min val="61"/>
        </c:scaling>
        <c:axPos val="l"/>
        <c:majorGridlines>
          <c:spPr>
            <a:ln w="3175">
              <a:solidFill>
                <a:srgbClr val="000000"/>
              </a:solidFill>
              <a:prstDash val="solid"/>
            </a:ln>
          </c:spPr>
        </c:majorGridlines>
        <c:numFmt formatCode="0.0" sourceLinked="0"/>
        <c:tickLblPos val="nextTo"/>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197488640"/>
        <c:crosses val="autoZero"/>
        <c:crossBetween val="midCat"/>
      </c:valAx>
      <c:spPr>
        <a:noFill/>
        <a:ln w="25400">
          <a:noFill/>
        </a:ln>
      </c:spPr>
    </c:plotArea>
    <c:legend>
      <c:legendPos val="r"/>
      <c:layout>
        <c:manualLayout>
          <c:xMode val="edge"/>
          <c:yMode val="edge"/>
          <c:x val="0.63663329625510812"/>
          <c:y val="0.58251900108577637"/>
          <c:w val="0.15026331385996253"/>
          <c:h val="0.10244530508605022"/>
        </c:manualLayout>
      </c:layout>
      <c:spPr>
        <a:solidFill>
          <a:srgbClr val="FFFFFF"/>
        </a:solidFill>
        <a:ln w="3175">
          <a:solidFill>
            <a:srgbClr val="000000"/>
          </a:solidFill>
          <a:prstDash val="solid"/>
        </a:ln>
      </c:spPr>
      <c:txPr>
        <a:bodyPr/>
        <a:lstStyle/>
        <a:p>
          <a:pPr>
            <a:defRPr lang="en-CA" sz="920" b="0" i="0" u="none" strike="noStrike" baseline="0">
              <a:solidFill>
                <a:srgbClr val="000000"/>
              </a:solidFill>
              <a:latin typeface="Times New Roman"/>
              <a:ea typeface="Times New Roman"/>
              <a:cs typeface="Times New Roman"/>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Times New Roman"/>
          <a:ea typeface="Times New Roman"/>
          <a:cs typeface="Times New Roman"/>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lang="en-CA" sz="1400" b="1" i="0" u="none" strike="noStrike" baseline="0">
                <a:solidFill>
                  <a:srgbClr val="000000"/>
                </a:solidFill>
                <a:latin typeface="Times New Roman"/>
                <a:ea typeface="Times New Roman"/>
                <a:cs typeface="Times New Roman"/>
              </a:defRPr>
            </a:pPr>
            <a:r>
              <a:rPr lang="en-CA"/>
              <a:t>Chart 1a: Relative Aggregate Income Levels in Canada, 2001-2014</a:t>
            </a:r>
          </a:p>
          <a:p>
            <a:pPr>
              <a:defRPr lang="en-CA" sz="1400" b="1" i="0" u="none" strike="noStrike" baseline="0">
                <a:solidFill>
                  <a:srgbClr val="000000"/>
                </a:solidFill>
                <a:latin typeface="Times New Roman"/>
                <a:ea typeface="Times New Roman"/>
                <a:cs typeface="Times New Roman"/>
              </a:defRPr>
            </a:pPr>
            <a:r>
              <a:rPr lang="en-CA"/>
              <a:t> (Canada as % of the United States)</a:t>
            </a:r>
          </a:p>
        </c:rich>
      </c:tx>
      <c:layout>
        <c:manualLayout>
          <c:xMode val="edge"/>
          <c:yMode val="edge"/>
          <c:x val="0.20689655172413793"/>
          <c:y val="2.1715526601520086E-2"/>
        </c:manualLayout>
      </c:layout>
      <c:spPr>
        <a:noFill/>
        <a:ln w="25400">
          <a:noFill/>
        </a:ln>
      </c:spPr>
    </c:title>
    <c:plotArea>
      <c:layout>
        <c:manualLayout>
          <c:layoutTarget val="inner"/>
          <c:xMode val="edge"/>
          <c:yMode val="edge"/>
          <c:x val="6.4516129032258132E-2"/>
          <c:y val="0.12377850162866449"/>
          <c:w val="0.91101223581757507"/>
          <c:h val="0.73127035830619769"/>
        </c:manualLayout>
      </c:layout>
      <c:lineChart>
        <c:grouping val="standard"/>
        <c:ser>
          <c:idx val="4"/>
          <c:order val="0"/>
          <c:tx>
            <c:strRef>
              <c:f>'T3'!$O$4</c:f>
              <c:strCache>
                <c:ptCount val="1"/>
                <c:pt idx="0">
                  <c:v>GDP per capita</c:v>
                </c:pt>
              </c:strCache>
            </c:strRef>
          </c:tx>
          <c:spPr>
            <a:ln>
              <a:solidFill>
                <a:schemeClr val="tx1">
                  <a:lumMod val="50000"/>
                  <a:lumOff val="50000"/>
                </a:schemeClr>
              </a:solidFill>
              <a:prstDash val="lgDash"/>
            </a:ln>
          </c:spPr>
          <c:marker>
            <c:symbol val="none"/>
          </c:marker>
          <c:cat>
            <c:numRef>
              <c:f>'T3'!$A$46:$A$59</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'T3'!$O$46:$O$59</c:f>
              <c:numCache>
                <c:formatCode>0.00</c:formatCode>
                <c:ptCount val="14"/>
                <c:pt idx="0">
                  <c:v>80.681215264209044</c:v>
                </c:pt>
                <c:pt idx="1">
                  <c:v>80.441360195729843</c:v>
                </c:pt>
                <c:pt idx="2">
                  <c:v>80.991982037365844</c:v>
                </c:pt>
                <c:pt idx="3">
                  <c:v>80.47826708079873</c:v>
                </c:pt>
                <c:pt idx="4">
                  <c:v>81.600126978847356</c:v>
                </c:pt>
                <c:pt idx="5">
                  <c:v>81.625085805129984</c:v>
                </c:pt>
                <c:pt idx="6">
                  <c:v>81.857707850587857</c:v>
                </c:pt>
                <c:pt idx="7">
                  <c:v>83.094253917378126</c:v>
                </c:pt>
                <c:pt idx="8">
                  <c:v>82.628325471845542</c:v>
                </c:pt>
                <c:pt idx="9">
                  <c:v>83.022610012278207</c:v>
                </c:pt>
                <c:pt idx="10">
                  <c:v>83.768412057266957</c:v>
                </c:pt>
                <c:pt idx="11">
                  <c:v>82.395906438151073</c:v>
                </c:pt>
                <c:pt idx="12">
                  <c:v>81.962554747601587</c:v>
                </c:pt>
                <c:pt idx="13">
                  <c:v>81.168949324231505</c:v>
                </c:pt>
              </c:numCache>
            </c:numRef>
          </c:val>
        </c:ser>
        <c:ser>
          <c:idx val="5"/>
          <c:order val="1"/>
          <c:tx>
            <c:strRef>
              <c:f>'T3'!$P$4</c:f>
              <c:strCache>
                <c:ptCount val="1"/>
                <c:pt idx="0">
                  <c:v>PI per capita</c:v>
                </c:pt>
              </c:strCache>
            </c:strRef>
          </c:tx>
          <c:spPr>
            <a:ln>
              <a:solidFill>
                <a:schemeClr val="tx2">
                  <a:lumMod val="75000"/>
                </a:schemeClr>
              </a:solidFill>
              <a:prstDash val="sysDash"/>
            </a:ln>
          </c:spPr>
          <c:marker>
            <c:symbol val="none"/>
          </c:marker>
          <c:cat>
            <c:numRef>
              <c:f>'T3'!$A$46:$A$59</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'T3'!$P$46:$P$59</c:f>
              <c:numCache>
                <c:formatCode>0.00</c:formatCode>
                <c:ptCount val="14"/>
                <c:pt idx="0">
                  <c:v>76.820552142652431</c:v>
                </c:pt>
                <c:pt idx="1">
                  <c:v>77.270507344437249</c:v>
                </c:pt>
                <c:pt idx="2">
                  <c:v>77.726403136010916</c:v>
                </c:pt>
                <c:pt idx="3">
                  <c:v>78.621989063230728</c:v>
                </c:pt>
                <c:pt idx="4">
                  <c:v>79.894606497522005</c:v>
                </c:pt>
                <c:pt idx="5">
                  <c:v>79.745246177002187</c:v>
                </c:pt>
                <c:pt idx="6">
                  <c:v>80.053223891573708</c:v>
                </c:pt>
                <c:pt idx="7">
                  <c:v>80.177436649445838</c:v>
                </c:pt>
                <c:pt idx="8">
                  <c:v>81.60458123105559</c:v>
                </c:pt>
                <c:pt idx="9">
                  <c:v>81.372752920640025</c:v>
                </c:pt>
                <c:pt idx="10">
                  <c:v>80.5530284793725</c:v>
                </c:pt>
                <c:pt idx="11">
                  <c:v>80.340770838795478</c:v>
                </c:pt>
                <c:pt idx="12">
                  <c:v>82.276890165061772</c:v>
                </c:pt>
                <c:pt idx="13">
                  <c:v>80.927574297793512</c:v>
                </c:pt>
              </c:numCache>
            </c:numRef>
          </c:val>
        </c:ser>
        <c:ser>
          <c:idx val="0"/>
          <c:order val="2"/>
          <c:tx>
            <c:strRef>
              <c:f>'T3'!$Q$4</c:f>
              <c:strCache>
                <c:ptCount val="1"/>
                <c:pt idx="0">
                  <c:v>PDI per capita</c:v>
                </c:pt>
              </c:strCache>
            </c:strRef>
          </c:tx>
          <c:marker>
            <c:symbol val="none"/>
          </c:marker>
          <c:cat>
            <c:numRef>
              <c:f>'T3'!$A$46:$A$59</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'T3'!$Q$46:$Q$59</c:f>
              <c:numCache>
                <c:formatCode>0.00</c:formatCode>
                <c:ptCount val="14"/>
                <c:pt idx="0">
                  <c:v>62.938659785271902</c:v>
                </c:pt>
                <c:pt idx="1">
                  <c:v>62.854886061861578</c:v>
                </c:pt>
                <c:pt idx="2">
                  <c:v>62.764556824772832</c:v>
                </c:pt>
                <c:pt idx="3">
                  <c:v>63.270379568005161</c:v>
                </c:pt>
                <c:pt idx="4">
                  <c:v>64.510556928461085</c:v>
                </c:pt>
                <c:pt idx="5">
                  <c:v>64.776933303497046</c:v>
                </c:pt>
                <c:pt idx="6">
                  <c:v>64.76393213092885</c:v>
                </c:pt>
                <c:pt idx="7">
                  <c:v>65.325064043812176</c:v>
                </c:pt>
                <c:pt idx="8">
                  <c:v>65.905785073451881</c:v>
                </c:pt>
                <c:pt idx="9">
                  <c:v>66.377838627010078</c:v>
                </c:pt>
                <c:pt idx="10">
                  <c:v>66.297834918193644</c:v>
                </c:pt>
                <c:pt idx="11">
                  <c:v>65.137795063519007</c:v>
                </c:pt>
                <c:pt idx="12">
                  <c:v>68.316629590635074</c:v>
                </c:pt>
                <c:pt idx="13">
                  <c:v>67.395727682876299</c:v>
                </c:pt>
              </c:numCache>
            </c:numRef>
          </c:val>
        </c:ser>
        <c:marker val="1"/>
        <c:axId val="195775104"/>
        <c:axId val="195789184"/>
      </c:lineChart>
      <c:catAx>
        <c:axId val="195775104"/>
        <c:scaling>
          <c:orientation val="minMax"/>
        </c:scaling>
        <c:axPos val="b"/>
        <c:numFmt formatCode="General" sourceLinked="1"/>
        <c:majorTickMark val="in"/>
        <c:tickLblPos val="nextTo"/>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195789184"/>
        <c:crosses val="autoZero"/>
        <c:auto val="1"/>
        <c:lblAlgn val="ctr"/>
        <c:lblOffset val="100"/>
        <c:tickMarkSkip val="1"/>
      </c:catAx>
      <c:valAx>
        <c:axId val="195789184"/>
        <c:scaling>
          <c:orientation val="minMax"/>
          <c:max val="96"/>
          <c:min val="60"/>
        </c:scaling>
        <c:axPos val="l"/>
        <c:majorGridlines>
          <c:spPr>
            <a:ln w="3175">
              <a:solidFill>
                <a:srgbClr val="000000"/>
              </a:solidFill>
              <a:prstDash val="solid"/>
            </a:ln>
          </c:spPr>
        </c:majorGridlines>
        <c:title>
          <c:tx>
            <c:rich>
              <a:bodyPr rot="0" vert="horz"/>
              <a:lstStyle/>
              <a:p>
                <a:pPr algn="ctr">
                  <a:defRPr lang="en-CA" sz="1150" b="1" i="0" u="none" strike="noStrike" baseline="0">
                    <a:solidFill>
                      <a:srgbClr val="000000"/>
                    </a:solidFill>
                    <a:latin typeface="Times New Roman"/>
                    <a:ea typeface="Times New Roman"/>
                    <a:cs typeface="Times New Roman"/>
                  </a:defRPr>
                </a:pPr>
                <a:r>
                  <a:rPr lang="en-CA"/>
                  <a:t>%</a:t>
                </a:r>
              </a:p>
            </c:rich>
          </c:tx>
          <c:layout>
            <c:manualLayout>
              <c:xMode val="edge"/>
              <c:yMode val="edge"/>
              <c:x val="4.1156840934371525E-2"/>
              <c:y val="4.2345276872964167E-2"/>
            </c:manualLayout>
          </c:layout>
          <c:spPr>
            <a:noFill/>
            <a:ln w="25400">
              <a:noFill/>
            </a:ln>
          </c:spPr>
        </c:title>
        <c:numFmt formatCode="#,##0.0" sourceLinked="0"/>
        <c:tickLblPos val="nextTo"/>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195775104"/>
        <c:crosses val="autoZero"/>
        <c:crossBetween val="midCat"/>
      </c:valAx>
      <c:spPr>
        <a:noFill/>
        <a:ln w="25400">
          <a:noFill/>
        </a:ln>
      </c:spPr>
    </c:plotArea>
    <c:legend>
      <c:legendPos val="r"/>
      <c:layout>
        <c:manualLayout>
          <c:xMode val="edge"/>
          <c:yMode val="edge"/>
          <c:x val="0.55135335558027443"/>
          <c:y val="0.13897937024972856"/>
          <c:w val="0.1397404523544683"/>
          <c:h val="0.10480802277565469"/>
        </c:manualLayout>
      </c:layout>
      <c:spPr>
        <a:solidFill>
          <a:srgbClr val="FFFFFF"/>
        </a:solidFill>
        <a:ln w="3175">
          <a:solidFill>
            <a:srgbClr val="000000"/>
          </a:solidFill>
          <a:prstDash val="solid"/>
        </a:ln>
      </c:spPr>
      <c:txPr>
        <a:bodyPr/>
        <a:lstStyle/>
        <a:p>
          <a:pPr>
            <a:defRPr lang="en-CA" sz="920" b="0" i="0" u="none" strike="noStrike" baseline="0">
              <a:solidFill>
                <a:srgbClr val="000000"/>
              </a:solidFill>
              <a:latin typeface="Times New Roman"/>
              <a:ea typeface="Times New Roman"/>
              <a:cs typeface="Times New Roman"/>
            </a:defRPr>
          </a:pPr>
          <a:endParaRPr lang="en-US"/>
        </a:p>
      </c:txPr>
    </c:legend>
    <c:plotVisOnly val="1"/>
    <c:dispBlanksAs val="gap"/>
  </c:chart>
  <c:spPr>
    <a:noFill/>
    <a:ln w="9525">
      <a:noFill/>
    </a:ln>
  </c:spPr>
  <c:txPr>
    <a:bodyPr/>
    <a:lstStyle/>
    <a:p>
      <a:pPr>
        <a:defRPr sz="1200" b="0" i="0" u="none" strike="noStrike" baseline="0">
          <a:solidFill>
            <a:srgbClr val="000000"/>
          </a:solidFill>
          <a:latin typeface="Times New Roman"/>
          <a:ea typeface="Times New Roman"/>
          <a:cs typeface="Times New Roman"/>
        </a:defRPr>
      </a:pPr>
      <a:endParaRPr lang="en-US"/>
    </a:p>
  </c:txPr>
  <c:userShapes r:id="rId1"/>
</c:chartSpace>
</file>

<file path=xl/charts/chart20.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lang="en-CA" sz="1400" b="1" i="0" u="none" strike="noStrike" baseline="0">
                <a:solidFill>
                  <a:srgbClr val="000000"/>
                </a:solidFill>
                <a:latin typeface="Times New Roman"/>
                <a:ea typeface="Times New Roman"/>
                <a:cs typeface="Times New Roman"/>
              </a:defRPr>
            </a:pPr>
            <a:r>
              <a:rPr lang="en-CA"/>
              <a:t>Chart 12: Employment to Working Age Population Ratio, Canada and the United States, 1976-2014</a:t>
            </a:r>
          </a:p>
        </c:rich>
      </c:tx>
      <c:layout>
        <c:manualLayout>
          <c:xMode val="edge"/>
          <c:yMode val="edge"/>
          <c:x val="0.12754912866147591"/>
          <c:y val="3.2573289902280152E-2"/>
        </c:manualLayout>
      </c:layout>
      <c:spPr>
        <a:noFill/>
        <a:ln w="25400">
          <a:noFill/>
        </a:ln>
      </c:spPr>
    </c:title>
    <c:plotArea>
      <c:layout>
        <c:manualLayout>
          <c:layoutTarget val="inner"/>
          <c:xMode val="edge"/>
          <c:yMode val="edge"/>
          <c:x val="7.5639599555061179E-2"/>
          <c:y val="0.15580890336590691"/>
          <c:w val="0.9010011123470526"/>
          <c:h val="0.71498371335504884"/>
        </c:manualLayout>
      </c:layout>
      <c:lineChart>
        <c:grouping val="standard"/>
        <c:ser>
          <c:idx val="4"/>
          <c:order val="0"/>
          <c:tx>
            <c:v>Canada</c:v>
          </c:tx>
          <c:spPr>
            <a:ln>
              <a:solidFill>
                <a:schemeClr val="tx1"/>
              </a:solidFill>
            </a:ln>
          </c:spPr>
          <c:marker>
            <c:symbol val="none"/>
          </c:marker>
          <c:cat>
            <c:numRef>
              <c:f>'T9'!$A$5:$A$43</c:f>
              <c:numCache>
                <c:formatCode>General</c:formatCode>
                <c:ptCount val="39"/>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numCache>
            </c:numRef>
          </c:cat>
          <c:val>
            <c:numRef>
              <c:f>'T8'!$I$5:$I$43</c:f>
              <c:numCache>
                <c:formatCode>#,##0.00;\-#,##0.00</c:formatCode>
                <c:ptCount val="39"/>
                <c:pt idx="0">
                  <c:v>57.169070230976672</c:v>
                </c:pt>
                <c:pt idx="1">
                  <c:v>56.898282240256947</c:v>
                </c:pt>
                <c:pt idx="2">
                  <c:v>57.51030716186041</c:v>
                </c:pt>
                <c:pt idx="3">
                  <c:v>58.886055829663221</c:v>
                </c:pt>
                <c:pt idx="4">
                  <c:v>59.402930165119351</c:v>
                </c:pt>
                <c:pt idx="5">
                  <c:v>60.08408497791573</c:v>
                </c:pt>
                <c:pt idx="6">
                  <c:v>57.325921040233673</c:v>
                </c:pt>
                <c:pt idx="7">
                  <c:v>56.956858692844229</c:v>
                </c:pt>
                <c:pt idx="8">
                  <c:v>57.669954433893423</c:v>
                </c:pt>
                <c:pt idx="9">
                  <c:v>58.745741528413333</c:v>
                </c:pt>
                <c:pt idx="10">
                  <c:v>59.741604124778526</c:v>
                </c:pt>
                <c:pt idx="11">
                  <c:v>60.604869226762069</c:v>
                </c:pt>
                <c:pt idx="12">
                  <c:v>61.668817496434144</c:v>
                </c:pt>
                <c:pt idx="13">
                  <c:v>62.182453286121017</c:v>
                </c:pt>
                <c:pt idx="14">
                  <c:v>61.672330978048237</c:v>
                </c:pt>
                <c:pt idx="15">
                  <c:v>59.699628018000027</c:v>
                </c:pt>
                <c:pt idx="16">
                  <c:v>58.339520261042509</c:v>
                </c:pt>
                <c:pt idx="17">
                  <c:v>57.925396846950825</c:v>
                </c:pt>
                <c:pt idx="18">
                  <c:v>58.392421248401725</c:v>
                </c:pt>
                <c:pt idx="19">
                  <c:v>58.680494263018531</c:v>
                </c:pt>
                <c:pt idx="20">
                  <c:v>58.445523639452077</c:v>
                </c:pt>
                <c:pt idx="21">
                  <c:v>58.953313803679663</c:v>
                </c:pt>
                <c:pt idx="22">
                  <c:v>59.736686554089388</c:v>
                </c:pt>
                <c:pt idx="23">
                  <c:v>60.582805962618004</c:v>
                </c:pt>
                <c:pt idx="24">
                  <c:v>61.294661203750977</c:v>
                </c:pt>
                <c:pt idx="25">
                  <c:v>61.173493206221288</c:v>
                </c:pt>
                <c:pt idx="26">
                  <c:v>61.714832489523033</c:v>
                </c:pt>
                <c:pt idx="27">
                  <c:v>62.41930789197724</c:v>
                </c:pt>
                <c:pt idx="28">
                  <c:v>62.664268481311083</c:v>
                </c:pt>
                <c:pt idx="29">
                  <c:v>62.616532128116418</c:v>
                </c:pt>
                <c:pt idx="30">
                  <c:v>62.803698952729228</c:v>
                </c:pt>
                <c:pt idx="31">
                  <c:v>63.393508353582732</c:v>
                </c:pt>
                <c:pt idx="32">
                  <c:v>63.389675071949426</c:v>
                </c:pt>
                <c:pt idx="33">
                  <c:v>61.508684863523577</c:v>
                </c:pt>
                <c:pt idx="34">
                  <c:v>61.54292511677837</c:v>
                </c:pt>
                <c:pt idx="35">
                  <c:v>61.704635424690025</c:v>
                </c:pt>
                <c:pt idx="36">
                  <c:v>61.677032029501511</c:v>
                </c:pt>
                <c:pt idx="37">
                  <c:v>61.736225529894718</c:v>
                </c:pt>
                <c:pt idx="38">
                  <c:v>61.407631311981113</c:v>
                </c:pt>
              </c:numCache>
            </c:numRef>
          </c:val>
        </c:ser>
        <c:ser>
          <c:idx val="5"/>
          <c:order val="1"/>
          <c:tx>
            <c:v>United States</c:v>
          </c:tx>
          <c:spPr>
            <a:ln>
              <a:solidFill>
                <a:schemeClr val="tx2"/>
              </a:solidFill>
              <a:prstDash val="lgDash"/>
            </a:ln>
          </c:spPr>
          <c:marker>
            <c:symbol val="none"/>
          </c:marker>
          <c:cat>
            <c:numRef>
              <c:f>'T9'!$A$5:$A$43</c:f>
              <c:numCache>
                <c:formatCode>General</c:formatCode>
                <c:ptCount val="39"/>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numCache>
            </c:numRef>
          </c:cat>
          <c:val>
            <c:numRef>
              <c:f>'T9'!$I$5:$I$43</c:f>
              <c:numCache>
                <c:formatCode>#,##0.00;\-#,##0.00</c:formatCode>
                <c:ptCount val="39"/>
                <c:pt idx="0">
                  <c:v>56.837656099903946</c:v>
                </c:pt>
                <c:pt idx="1">
                  <c:v>57.860318298717871</c:v>
                </c:pt>
                <c:pt idx="2">
                  <c:v>59.321845469705394</c:v>
                </c:pt>
                <c:pt idx="3">
                  <c:v>59.943104274458179</c:v>
                </c:pt>
                <c:pt idx="4">
                  <c:v>59.198783868371642</c:v>
                </c:pt>
                <c:pt idx="5">
                  <c:v>59.011932051960272</c:v>
                </c:pt>
                <c:pt idx="6">
                  <c:v>57.77292753858746</c:v>
                </c:pt>
                <c:pt idx="7">
                  <c:v>57.879057486439166</c:v>
                </c:pt>
                <c:pt idx="8">
                  <c:v>59.532381238554734</c:v>
                </c:pt>
                <c:pt idx="9">
                  <c:v>60.127043982806413</c:v>
                </c:pt>
                <c:pt idx="10">
                  <c:v>60.68930764672983</c:v>
                </c:pt>
                <c:pt idx="11">
                  <c:v>61.525665789344089</c:v>
                </c:pt>
                <c:pt idx="12">
                  <c:v>62.275137720528896</c:v>
                </c:pt>
                <c:pt idx="13">
                  <c:v>62.954080893595787</c:v>
                </c:pt>
                <c:pt idx="14">
                  <c:v>62.798946945507609</c:v>
                </c:pt>
                <c:pt idx="15">
                  <c:v>61.656671467853876</c:v>
                </c:pt>
                <c:pt idx="16">
                  <c:v>61.456912424470325</c:v>
                </c:pt>
                <c:pt idx="17">
                  <c:v>61.722559254354906</c:v>
                </c:pt>
                <c:pt idx="18">
                  <c:v>62.526039814240853</c:v>
                </c:pt>
                <c:pt idx="19">
                  <c:v>62.895298714901507</c:v>
                </c:pt>
                <c:pt idx="20">
                  <c:v>63.167340508796514</c:v>
                </c:pt>
                <c:pt idx="21">
                  <c:v>63.779888053639731</c:v>
                </c:pt>
                <c:pt idx="22">
                  <c:v>64.059545853230688</c:v>
                </c:pt>
                <c:pt idx="23">
                  <c:v>64.253223780162017</c:v>
                </c:pt>
                <c:pt idx="24">
                  <c:v>64.395960052122291</c:v>
                </c:pt>
                <c:pt idx="25">
                  <c:v>63.662525802912242</c:v>
                </c:pt>
                <c:pt idx="26">
                  <c:v>62.731534678494285</c:v>
                </c:pt>
                <c:pt idx="27">
                  <c:v>62.276640381972072</c:v>
                </c:pt>
                <c:pt idx="28">
                  <c:v>62.345035078372291</c:v>
                </c:pt>
                <c:pt idx="29">
                  <c:v>62.689643580647726</c:v>
                </c:pt>
                <c:pt idx="30">
                  <c:v>63.119550728754668</c:v>
                </c:pt>
                <c:pt idx="31">
                  <c:v>62.987402260778815</c:v>
                </c:pt>
                <c:pt idx="32">
                  <c:v>62.176843978305129</c:v>
                </c:pt>
                <c:pt idx="33">
                  <c:v>59.319935029961698</c:v>
                </c:pt>
                <c:pt idx="34">
                  <c:v>58.472017827860235</c:v>
                </c:pt>
                <c:pt idx="35">
                  <c:v>58.371658222671087</c:v>
                </c:pt>
                <c:pt idx="36">
                  <c:v>58.560776705414256</c:v>
                </c:pt>
                <c:pt idx="37">
                  <c:v>58.584168773073806</c:v>
                </c:pt>
                <c:pt idx="38">
                  <c:v>59.006561886209553</c:v>
                </c:pt>
              </c:numCache>
            </c:numRef>
          </c:val>
        </c:ser>
        <c:marker val="1"/>
        <c:axId val="197515904"/>
        <c:axId val="197751168"/>
      </c:lineChart>
      <c:catAx>
        <c:axId val="197515904"/>
        <c:scaling>
          <c:orientation val="minMax"/>
        </c:scaling>
        <c:axPos val="b"/>
        <c:numFmt formatCode="General" sourceLinked="1"/>
        <c:majorTickMark val="in"/>
        <c:tickLblPos val="nextTo"/>
        <c:spPr>
          <a:ln w="3175">
            <a:solidFill>
              <a:srgbClr val="000000"/>
            </a:solidFill>
            <a:prstDash val="solid"/>
          </a:ln>
        </c:spPr>
        <c:txPr>
          <a:bodyPr rot="0" vert="horz"/>
          <a:lstStyle/>
          <a:p>
            <a:pPr>
              <a:defRPr lang="en-CA" sz="975" b="0" i="0" u="none" strike="noStrike" baseline="0">
                <a:solidFill>
                  <a:srgbClr val="000000"/>
                </a:solidFill>
                <a:latin typeface="Times New Roman"/>
                <a:ea typeface="Times New Roman"/>
                <a:cs typeface="Times New Roman"/>
              </a:defRPr>
            </a:pPr>
            <a:endParaRPr lang="en-US"/>
          </a:p>
        </c:txPr>
        <c:crossAx val="197751168"/>
        <c:crosses val="autoZero"/>
        <c:auto val="1"/>
        <c:lblAlgn val="ctr"/>
        <c:lblOffset val="100"/>
        <c:tickLblSkip val="2"/>
        <c:tickMarkSkip val="1"/>
      </c:catAx>
      <c:valAx>
        <c:axId val="197751168"/>
        <c:scaling>
          <c:orientation val="minMax"/>
          <c:min val="54"/>
        </c:scaling>
        <c:axPos val="l"/>
        <c:majorGridlines>
          <c:spPr>
            <a:ln w="3175">
              <a:solidFill>
                <a:srgbClr val="000000"/>
              </a:solidFill>
              <a:prstDash val="solid"/>
            </a:ln>
          </c:spPr>
        </c:majorGridlines>
        <c:title>
          <c:tx>
            <c:rich>
              <a:bodyPr/>
              <a:lstStyle/>
              <a:p>
                <a:pPr>
                  <a:defRPr lang="en-CA" sz="975" b="0" i="0" u="none" strike="noStrike" baseline="0">
                    <a:solidFill>
                      <a:srgbClr val="000000"/>
                    </a:solidFill>
                    <a:latin typeface="Times New Roman"/>
                    <a:ea typeface="Times New Roman"/>
                    <a:cs typeface="Times New Roman"/>
                  </a:defRPr>
                </a:pPr>
                <a:r>
                  <a:rPr lang="en-CA"/>
                  <a:t>Employment to  working age population ratio, %</a:t>
                </a:r>
              </a:p>
            </c:rich>
          </c:tx>
          <c:layout>
            <c:manualLayout>
              <c:xMode val="edge"/>
              <c:yMode val="edge"/>
              <c:x val="1.038190582128292E-2"/>
              <c:y val="0.27687296416938612"/>
            </c:manualLayout>
          </c:layout>
          <c:spPr>
            <a:noFill/>
            <a:ln w="25400">
              <a:noFill/>
            </a:ln>
          </c:spPr>
        </c:title>
        <c:numFmt formatCode="#,##0.0" sourceLinked="0"/>
        <c:tickLblPos val="nextTo"/>
        <c:spPr>
          <a:ln w="3175">
            <a:solidFill>
              <a:srgbClr val="000000"/>
            </a:solidFill>
            <a:prstDash val="solid"/>
          </a:ln>
        </c:spPr>
        <c:txPr>
          <a:bodyPr rot="0" vert="horz"/>
          <a:lstStyle/>
          <a:p>
            <a:pPr>
              <a:defRPr lang="en-CA" sz="975" b="0" i="0" u="none" strike="noStrike" baseline="0">
                <a:solidFill>
                  <a:srgbClr val="000000"/>
                </a:solidFill>
                <a:latin typeface="Times New Roman"/>
                <a:ea typeface="Times New Roman"/>
                <a:cs typeface="Times New Roman"/>
              </a:defRPr>
            </a:pPr>
            <a:endParaRPr lang="en-US"/>
          </a:p>
        </c:txPr>
        <c:crossAx val="197515904"/>
        <c:crosses val="autoZero"/>
        <c:crossBetween val="midCat"/>
      </c:valAx>
      <c:spPr>
        <a:solidFill>
          <a:srgbClr val="FFFFFF"/>
        </a:solidFill>
        <a:ln w="12700">
          <a:solidFill>
            <a:srgbClr val="000000"/>
          </a:solidFill>
          <a:prstDash val="solid"/>
        </a:ln>
      </c:spPr>
    </c:plotArea>
    <c:legend>
      <c:legendPos val="r"/>
      <c:layout>
        <c:manualLayout>
          <c:xMode val="edge"/>
          <c:yMode val="edge"/>
          <c:x val="0.47608453837597814"/>
          <c:y val="0.69272529858850773"/>
          <c:w val="0.1532295726660419"/>
          <c:h val="9.1587541785290563E-2"/>
        </c:manualLayout>
      </c:layout>
      <c:spPr>
        <a:solidFill>
          <a:srgbClr val="FFFFFF"/>
        </a:solidFill>
        <a:ln w="3175">
          <a:solidFill>
            <a:srgbClr val="000000"/>
          </a:solidFill>
          <a:prstDash val="solid"/>
        </a:ln>
      </c:spPr>
      <c:txPr>
        <a:bodyPr/>
        <a:lstStyle/>
        <a:p>
          <a:pPr>
            <a:defRPr lang="en-CA" sz="920" b="0" i="0" u="none" strike="noStrike" baseline="0">
              <a:solidFill>
                <a:srgbClr val="000000"/>
              </a:solidFill>
              <a:latin typeface="Times New Roman"/>
              <a:ea typeface="Times New Roman"/>
              <a:cs typeface="Times New Roman"/>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Times New Roman"/>
          <a:ea typeface="Times New Roman"/>
          <a:cs typeface="Times New Roman"/>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lang="en-CA" sz="1400" b="1" i="0" u="none" strike="noStrike" baseline="0">
                <a:solidFill>
                  <a:srgbClr val="000000"/>
                </a:solidFill>
                <a:latin typeface="Times New Roman"/>
                <a:ea typeface="Times New Roman"/>
                <a:cs typeface="Times New Roman"/>
              </a:defRPr>
            </a:pPr>
            <a:r>
              <a:rPr lang="en-CA"/>
              <a:t>Chart 2: Personal Disposable Income as Share of Personal Income in Canada and the United States, 1969-2014</a:t>
            </a:r>
          </a:p>
        </c:rich>
      </c:tx>
      <c:layout>
        <c:manualLayout>
          <c:xMode val="edge"/>
          <c:yMode val="edge"/>
          <c:x val="0.11234705228031146"/>
          <c:y val="9.7719869706840747E-3"/>
        </c:manualLayout>
      </c:layout>
      <c:spPr>
        <a:noFill/>
        <a:ln w="25400">
          <a:noFill/>
        </a:ln>
      </c:spPr>
    </c:title>
    <c:plotArea>
      <c:layout>
        <c:manualLayout>
          <c:layoutTarget val="inner"/>
          <c:xMode val="edge"/>
          <c:yMode val="edge"/>
          <c:x val="6.7853170189099005E-2"/>
          <c:y val="0.11563517915309462"/>
          <c:w val="0.90322580645161465"/>
          <c:h val="0.76384364820848505"/>
        </c:manualLayout>
      </c:layout>
      <c:lineChart>
        <c:grouping val="standard"/>
        <c:ser>
          <c:idx val="2"/>
          <c:order val="0"/>
          <c:tx>
            <c:strRef>
              <c:f>'T3'!$B$3:$J$3</c:f>
              <c:strCache>
                <c:ptCount val="1"/>
                <c:pt idx="0">
                  <c:v>Canada</c:v>
                </c:pt>
              </c:strCache>
            </c:strRef>
          </c:tx>
          <c:spPr>
            <a:ln>
              <a:solidFill>
                <a:schemeClr val="tx1"/>
              </a:solidFill>
            </a:ln>
          </c:spPr>
          <c:marker>
            <c:symbol val="none"/>
          </c:marker>
          <c:cat>
            <c:numRef>
              <c:f>'T3'!$A$14:$A$59</c:f>
              <c:numCache>
                <c:formatCode>General</c:formatCode>
                <c:ptCount val="46"/>
                <c:pt idx="0">
                  <c:v>1969</c:v>
                </c:pt>
                <c:pt idx="1">
                  <c:v>1970</c:v>
                </c:pt>
                <c:pt idx="2">
                  <c:v>1971</c:v>
                </c:pt>
                <c:pt idx="3">
                  <c:v>1972</c:v>
                </c:pt>
                <c:pt idx="4">
                  <c:v>1973</c:v>
                </c:pt>
                <c:pt idx="5">
                  <c:v>1974</c:v>
                </c:pt>
                <c:pt idx="6">
                  <c:v>1975</c:v>
                </c:pt>
                <c:pt idx="7">
                  <c:v>1976</c:v>
                </c:pt>
                <c:pt idx="8">
                  <c:v>1977</c:v>
                </c:pt>
                <c:pt idx="9">
                  <c:v>1978</c:v>
                </c:pt>
                <c:pt idx="10">
                  <c:v>1979</c:v>
                </c:pt>
                <c:pt idx="11">
                  <c:v>1980</c:v>
                </c:pt>
                <c:pt idx="12">
                  <c:v>1981</c:v>
                </c:pt>
                <c:pt idx="13">
                  <c:v>1982</c:v>
                </c:pt>
                <c:pt idx="14">
                  <c:v>1983</c:v>
                </c:pt>
                <c:pt idx="15">
                  <c:v>1984</c:v>
                </c:pt>
                <c:pt idx="16">
                  <c:v>1985</c:v>
                </c:pt>
                <c:pt idx="17">
                  <c:v>1986</c:v>
                </c:pt>
                <c:pt idx="18">
                  <c:v>1987</c:v>
                </c:pt>
                <c:pt idx="19">
                  <c:v>1988</c:v>
                </c:pt>
                <c:pt idx="20">
                  <c:v>1989</c:v>
                </c:pt>
                <c:pt idx="21">
                  <c:v>1990</c:v>
                </c:pt>
                <c:pt idx="22">
                  <c:v>1991</c:v>
                </c:pt>
                <c:pt idx="23">
                  <c:v>1992</c:v>
                </c:pt>
                <c:pt idx="24">
                  <c:v>1993</c:v>
                </c:pt>
                <c:pt idx="25">
                  <c:v>1994</c:v>
                </c:pt>
                <c:pt idx="26">
                  <c:v>1995</c:v>
                </c:pt>
                <c:pt idx="27">
                  <c:v>1996</c:v>
                </c:pt>
                <c:pt idx="28">
                  <c:v>1997</c:v>
                </c:pt>
                <c:pt idx="29">
                  <c:v>1998</c:v>
                </c:pt>
                <c:pt idx="30">
                  <c:v>1999</c:v>
                </c:pt>
                <c:pt idx="31">
                  <c:v>2000</c:v>
                </c:pt>
                <c:pt idx="32">
                  <c:v>2001</c:v>
                </c:pt>
                <c:pt idx="33">
                  <c:v>2002</c:v>
                </c:pt>
                <c:pt idx="34">
                  <c:v>2003</c:v>
                </c:pt>
                <c:pt idx="35">
                  <c:v>2004</c:v>
                </c:pt>
                <c:pt idx="36">
                  <c:v>2005</c:v>
                </c:pt>
                <c:pt idx="37">
                  <c:v>2006</c:v>
                </c:pt>
                <c:pt idx="38">
                  <c:v>2007</c:v>
                </c:pt>
                <c:pt idx="39">
                  <c:v>2008</c:v>
                </c:pt>
                <c:pt idx="40">
                  <c:v>2009</c:v>
                </c:pt>
                <c:pt idx="41">
                  <c:v>2010</c:v>
                </c:pt>
                <c:pt idx="42">
                  <c:v>2011</c:v>
                </c:pt>
                <c:pt idx="43">
                  <c:v>2012</c:v>
                </c:pt>
                <c:pt idx="44">
                  <c:v>2013</c:v>
                </c:pt>
                <c:pt idx="45">
                  <c:v>2014</c:v>
                </c:pt>
              </c:numCache>
            </c:numRef>
          </c:cat>
          <c:val>
            <c:numRef>
              <c:f>'T3'!$J$14:$J$59</c:f>
              <c:numCache>
                <c:formatCode>0.00</c:formatCode>
                <c:ptCount val="46"/>
                <c:pt idx="0">
                  <c:v>74.453535176378125</c:v>
                </c:pt>
                <c:pt idx="1">
                  <c:v>73.417524635049404</c:v>
                </c:pt>
                <c:pt idx="2">
                  <c:v>73.055601601894736</c:v>
                </c:pt>
                <c:pt idx="3">
                  <c:v>73.431871658542264</c:v>
                </c:pt>
                <c:pt idx="4">
                  <c:v>73.456637195232219</c:v>
                </c:pt>
                <c:pt idx="5">
                  <c:v>72.911550883349292</c:v>
                </c:pt>
                <c:pt idx="6">
                  <c:v>73.33466367993438</c:v>
                </c:pt>
                <c:pt idx="7">
                  <c:v>72.817752887575992</c:v>
                </c:pt>
                <c:pt idx="8">
                  <c:v>72.851261400497194</c:v>
                </c:pt>
                <c:pt idx="9">
                  <c:v>73.729162932939929</c:v>
                </c:pt>
                <c:pt idx="10">
                  <c:v>73.916842521074784</c:v>
                </c:pt>
                <c:pt idx="11">
                  <c:v>73.833609647131055</c:v>
                </c:pt>
                <c:pt idx="12">
                  <c:v>73.269502751525721</c:v>
                </c:pt>
                <c:pt idx="13">
                  <c:v>73.453842477408216</c:v>
                </c:pt>
                <c:pt idx="14">
                  <c:v>73.431333869544048</c:v>
                </c:pt>
                <c:pt idx="15">
                  <c:v>73.559090699935027</c:v>
                </c:pt>
                <c:pt idx="16">
                  <c:v>73.441478731219092</c:v>
                </c:pt>
                <c:pt idx="17">
                  <c:v>72.415081336975078</c:v>
                </c:pt>
                <c:pt idx="18">
                  <c:v>71.640308899558946</c:v>
                </c:pt>
                <c:pt idx="19">
                  <c:v>71.130725947179002</c:v>
                </c:pt>
                <c:pt idx="20">
                  <c:v>71.384748975703516</c:v>
                </c:pt>
                <c:pt idx="21">
                  <c:v>70.26988273492158</c:v>
                </c:pt>
                <c:pt idx="22">
                  <c:v>70.52823600010214</c:v>
                </c:pt>
                <c:pt idx="23">
                  <c:v>70.952606095218471</c:v>
                </c:pt>
                <c:pt idx="24">
                  <c:v>71.98111144583379</c:v>
                </c:pt>
                <c:pt idx="25">
                  <c:v>71.527624900973279</c:v>
                </c:pt>
                <c:pt idx="26">
                  <c:v>70.753673474979692</c:v>
                </c:pt>
                <c:pt idx="27">
                  <c:v>70.523524989117973</c:v>
                </c:pt>
                <c:pt idx="28">
                  <c:v>70.612271645625952</c:v>
                </c:pt>
                <c:pt idx="29">
                  <c:v>70.27489438666079</c:v>
                </c:pt>
                <c:pt idx="30">
                  <c:v>70.655993703815341</c:v>
                </c:pt>
                <c:pt idx="31">
                  <c:v>70.272145206084346</c:v>
                </c:pt>
                <c:pt idx="32">
                  <c:v>70.637229733584334</c:v>
                </c:pt>
                <c:pt idx="33">
                  <c:v>71.971613564832253</c:v>
                </c:pt>
                <c:pt idx="34">
                  <c:v>72.197496508332165</c:v>
                </c:pt>
                <c:pt idx="35">
                  <c:v>72.06402781631175</c:v>
                </c:pt>
                <c:pt idx="36">
                  <c:v>71.515315531844621</c:v>
                </c:pt>
                <c:pt idx="37">
                  <c:v>71.555459386429249</c:v>
                </c:pt>
                <c:pt idx="38">
                  <c:v>70.834467033916724</c:v>
                </c:pt>
                <c:pt idx="39">
                  <c:v>71.649434697361386</c:v>
                </c:pt>
                <c:pt idx="40">
                  <c:v>73.067939634927797</c:v>
                </c:pt>
                <c:pt idx="41">
                  <c:v>73.470941551207801</c:v>
                </c:pt>
                <c:pt idx="42">
                  <c:v>73.280370146120333</c:v>
                </c:pt>
                <c:pt idx="43">
                  <c:v>72.270653391676902</c:v>
                </c:pt>
                <c:pt idx="44">
                  <c:v>73.159614676514551</c:v>
                </c:pt>
                <c:pt idx="45">
                  <c:v>73.189253254406879</c:v>
                </c:pt>
              </c:numCache>
            </c:numRef>
          </c:val>
        </c:ser>
        <c:ser>
          <c:idx val="0"/>
          <c:order val="1"/>
          <c:tx>
            <c:strRef>
              <c:f>'T3'!$K$3:$N$3</c:f>
              <c:strCache>
                <c:ptCount val="1"/>
                <c:pt idx="0">
                  <c:v>United States</c:v>
                </c:pt>
              </c:strCache>
            </c:strRef>
          </c:tx>
          <c:spPr>
            <a:ln>
              <a:prstDash val="lgDash"/>
            </a:ln>
          </c:spPr>
          <c:marker>
            <c:symbol val="none"/>
          </c:marker>
          <c:cat>
            <c:numRef>
              <c:f>'T3'!$A$14:$A$59</c:f>
              <c:numCache>
                <c:formatCode>General</c:formatCode>
                <c:ptCount val="46"/>
                <c:pt idx="0">
                  <c:v>1969</c:v>
                </c:pt>
                <c:pt idx="1">
                  <c:v>1970</c:v>
                </c:pt>
                <c:pt idx="2">
                  <c:v>1971</c:v>
                </c:pt>
                <c:pt idx="3">
                  <c:v>1972</c:v>
                </c:pt>
                <c:pt idx="4">
                  <c:v>1973</c:v>
                </c:pt>
                <c:pt idx="5">
                  <c:v>1974</c:v>
                </c:pt>
                <c:pt idx="6">
                  <c:v>1975</c:v>
                </c:pt>
                <c:pt idx="7">
                  <c:v>1976</c:v>
                </c:pt>
                <c:pt idx="8">
                  <c:v>1977</c:v>
                </c:pt>
                <c:pt idx="9">
                  <c:v>1978</c:v>
                </c:pt>
                <c:pt idx="10">
                  <c:v>1979</c:v>
                </c:pt>
                <c:pt idx="11">
                  <c:v>1980</c:v>
                </c:pt>
                <c:pt idx="12">
                  <c:v>1981</c:v>
                </c:pt>
                <c:pt idx="13">
                  <c:v>1982</c:v>
                </c:pt>
                <c:pt idx="14">
                  <c:v>1983</c:v>
                </c:pt>
                <c:pt idx="15">
                  <c:v>1984</c:v>
                </c:pt>
                <c:pt idx="16">
                  <c:v>1985</c:v>
                </c:pt>
                <c:pt idx="17">
                  <c:v>1986</c:v>
                </c:pt>
                <c:pt idx="18">
                  <c:v>1987</c:v>
                </c:pt>
                <c:pt idx="19">
                  <c:v>1988</c:v>
                </c:pt>
                <c:pt idx="20">
                  <c:v>1989</c:v>
                </c:pt>
                <c:pt idx="21">
                  <c:v>1990</c:v>
                </c:pt>
                <c:pt idx="22">
                  <c:v>1991</c:v>
                </c:pt>
                <c:pt idx="23">
                  <c:v>1992</c:v>
                </c:pt>
                <c:pt idx="24">
                  <c:v>1993</c:v>
                </c:pt>
                <c:pt idx="25">
                  <c:v>1994</c:v>
                </c:pt>
                <c:pt idx="26">
                  <c:v>1995</c:v>
                </c:pt>
                <c:pt idx="27">
                  <c:v>1996</c:v>
                </c:pt>
                <c:pt idx="28">
                  <c:v>1997</c:v>
                </c:pt>
                <c:pt idx="29">
                  <c:v>1998</c:v>
                </c:pt>
                <c:pt idx="30">
                  <c:v>1999</c:v>
                </c:pt>
                <c:pt idx="31">
                  <c:v>2000</c:v>
                </c:pt>
                <c:pt idx="32">
                  <c:v>2001</c:v>
                </c:pt>
                <c:pt idx="33">
                  <c:v>2002</c:v>
                </c:pt>
                <c:pt idx="34">
                  <c:v>2003</c:v>
                </c:pt>
                <c:pt idx="35">
                  <c:v>2004</c:v>
                </c:pt>
                <c:pt idx="36">
                  <c:v>2005</c:v>
                </c:pt>
                <c:pt idx="37">
                  <c:v>2006</c:v>
                </c:pt>
                <c:pt idx="38">
                  <c:v>2007</c:v>
                </c:pt>
                <c:pt idx="39">
                  <c:v>2008</c:v>
                </c:pt>
                <c:pt idx="40">
                  <c:v>2009</c:v>
                </c:pt>
                <c:pt idx="41">
                  <c:v>2010</c:v>
                </c:pt>
                <c:pt idx="42">
                  <c:v>2011</c:v>
                </c:pt>
                <c:pt idx="43">
                  <c:v>2012</c:v>
                </c:pt>
                <c:pt idx="44">
                  <c:v>2013</c:v>
                </c:pt>
                <c:pt idx="45">
                  <c:v>2014</c:v>
                </c:pt>
              </c:numCache>
            </c:numRef>
          </c:cat>
          <c:val>
            <c:numRef>
              <c:f>'T3'!$N$14:$N$59</c:f>
              <c:numCache>
                <c:formatCode>0.00</c:formatCode>
                <c:ptCount val="46"/>
                <c:pt idx="0">
                  <c:v>86.942396601274524</c:v>
                </c:pt>
                <c:pt idx="1">
                  <c:v>88.075410594494556</c:v>
                </c:pt>
                <c:pt idx="2">
                  <c:v>89.089153524299959</c:v>
                </c:pt>
                <c:pt idx="3">
                  <c:v>87.915201250488451</c:v>
                </c:pt>
                <c:pt idx="4">
                  <c:v>88.370663153271835</c:v>
                </c:pt>
                <c:pt idx="5">
                  <c:v>87.913231409589372</c:v>
                </c:pt>
                <c:pt idx="6">
                  <c:v>89.201843587680145</c:v>
                </c:pt>
                <c:pt idx="7">
                  <c:v>88.475141808475144</c:v>
                </c:pt>
                <c:pt idx="8">
                  <c:v>88.039405294330976</c:v>
                </c:pt>
                <c:pt idx="9">
                  <c:v>87.653922675700386</c:v>
                </c:pt>
                <c:pt idx="10">
                  <c:v>87.060918102203829</c:v>
                </c:pt>
                <c:pt idx="11">
                  <c:v>87.076591154261067</c:v>
                </c:pt>
                <c:pt idx="12">
                  <c:v>86.682072020026951</c:v>
                </c:pt>
                <c:pt idx="13">
                  <c:v>87.235114229177896</c:v>
                </c:pt>
                <c:pt idx="14">
                  <c:v>88.119045214288121</c:v>
                </c:pt>
                <c:pt idx="15">
                  <c:v>88.484977756109444</c:v>
                </c:pt>
                <c:pt idx="16">
                  <c:v>88.118192418166828</c:v>
                </c:pt>
                <c:pt idx="17">
                  <c:v>88.249188072040155</c:v>
                </c:pt>
                <c:pt idx="18">
                  <c:v>87.623549634722806</c:v>
                </c:pt>
                <c:pt idx="19">
                  <c:v>88.169679395739294</c:v>
                </c:pt>
                <c:pt idx="20">
                  <c:v>87.709690685945603</c:v>
                </c:pt>
                <c:pt idx="21">
                  <c:v>87.881134844285029</c:v>
                </c:pt>
                <c:pt idx="22">
                  <c:v>88.392399574250007</c:v>
                </c:pt>
                <c:pt idx="23">
                  <c:v>88.679105856271917</c:v>
                </c:pt>
                <c:pt idx="24">
                  <c:v>88.514781377234911</c:v>
                </c:pt>
                <c:pt idx="25">
                  <c:v>88.326343624206288</c:v>
                </c:pt>
                <c:pt idx="26">
                  <c:v>88.084699888552777</c:v>
                </c:pt>
                <c:pt idx="27">
                  <c:v>87.444127793610321</c:v>
                </c:pt>
                <c:pt idx="28">
                  <c:v>86.838871862951407</c:v>
                </c:pt>
                <c:pt idx="29">
                  <c:v>86.404519535931115</c:v>
                </c:pt>
                <c:pt idx="30">
                  <c:v>86.07856391768064</c:v>
                </c:pt>
                <c:pt idx="31">
                  <c:v>85.68269442289656</c:v>
                </c:pt>
                <c:pt idx="32">
                  <c:v>86.217135993594027</c:v>
                </c:pt>
                <c:pt idx="33">
                  <c:v>88.478135002567228</c:v>
                </c:pt>
                <c:pt idx="34">
                  <c:v>89.40797167873059</c:v>
                </c:pt>
                <c:pt idx="35">
                  <c:v>89.549284286126394</c:v>
                </c:pt>
                <c:pt idx="36">
                  <c:v>88.569813453928759</c:v>
                </c:pt>
                <c:pt idx="37">
                  <c:v>88.090118396685952</c:v>
                </c:pt>
                <c:pt idx="38">
                  <c:v>87.556874052099118</c:v>
                </c:pt>
                <c:pt idx="39">
                  <c:v>87.939722608820858</c:v>
                </c:pt>
                <c:pt idx="40">
                  <c:v>90.472765155273351</c:v>
                </c:pt>
                <c:pt idx="41">
                  <c:v>90.068204951471088</c:v>
                </c:pt>
                <c:pt idx="42">
                  <c:v>89.036930853672331</c:v>
                </c:pt>
                <c:pt idx="43">
                  <c:v>89.138417977592681</c:v>
                </c:pt>
                <c:pt idx="44">
                  <c:v>88.109522049415716</c:v>
                </c:pt>
                <c:pt idx="45">
                  <c:v>87.884335315974994</c:v>
                </c:pt>
              </c:numCache>
            </c:numRef>
          </c:val>
        </c:ser>
        <c:marker val="1"/>
        <c:axId val="192830464"/>
        <c:axId val="192836352"/>
      </c:lineChart>
      <c:catAx>
        <c:axId val="192830464"/>
        <c:scaling>
          <c:orientation val="minMax"/>
        </c:scaling>
        <c:axPos val="b"/>
        <c:numFmt formatCode="General" sourceLinked="1"/>
        <c:majorTickMark val="in"/>
        <c:tickLblPos val="nextTo"/>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192836352"/>
        <c:crosses val="autoZero"/>
        <c:auto val="1"/>
        <c:lblAlgn val="ctr"/>
        <c:lblOffset val="100"/>
        <c:tickLblSkip val="5"/>
        <c:tickMarkSkip val="1"/>
      </c:catAx>
      <c:valAx>
        <c:axId val="192836352"/>
        <c:scaling>
          <c:orientation val="minMax"/>
          <c:max val="91"/>
          <c:min val="65"/>
        </c:scaling>
        <c:axPos val="l"/>
        <c:majorGridlines>
          <c:spPr>
            <a:ln w="3175">
              <a:solidFill>
                <a:srgbClr val="000000"/>
              </a:solidFill>
              <a:prstDash val="solid"/>
            </a:ln>
          </c:spPr>
        </c:majorGridlines>
        <c:title>
          <c:tx>
            <c:rich>
              <a:bodyPr rot="0" vert="horz"/>
              <a:lstStyle/>
              <a:p>
                <a:pPr algn="ctr">
                  <a:defRPr lang="en-CA" sz="1200" b="1" i="0" u="none" strike="noStrike" baseline="0">
                    <a:solidFill>
                      <a:srgbClr val="000000"/>
                    </a:solidFill>
                    <a:latin typeface="Times New Roman"/>
                    <a:ea typeface="Times New Roman"/>
                    <a:cs typeface="Times New Roman"/>
                  </a:defRPr>
                </a:pPr>
                <a:r>
                  <a:rPr lang="en-CA"/>
                  <a:t>%</a:t>
                </a:r>
              </a:p>
            </c:rich>
          </c:tx>
          <c:layout>
            <c:manualLayout>
              <c:xMode val="edge"/>
              <c:yMode val="edge"/>
              <c:x val="4.6718576195773083E-2"/>
              <c:y val="3.5830618892508152E-2"/>
            </c:manualLayout>
          </c:layout>
          <c:spPr>
            <a:noFill/>
            <a:ln w="25400">
              <a:noFill/>
            </a:ln>
          </c:spPr>
        </c:title>
        <c:numFmt formatCode="#,##0.0" sourceLinked="0"/>
        <c:tickLblPos val="nextTo"/>
        <c:spPr>
          <a:ln w="3175">
            <a:solidFill>
              <a:srgbClr val="000000"/>
            </a:solidFill>
            <a:prstDash val="solid"/>
          </a:ln>
        </c:spPr>
        <c:txPr>
          <a:bodyPr rot="0" vert="horz"/>
          <a:lstStyle/>
          <a:p>
            <a:pPr>
              <a:defRPr lang="en-CA" sz="975" b="0" i="0" u="none" strike="noStrike" baseline="0">
                <a:solidFill>
                  <a:srgbClr val="000000"/>
                </a:solidFill>
                <a:latin typeface="Times New Roman"/>
                <a:ea typeface="Times New Roman"/>
                <a:cs typeface="Times New Roman"/>
              </a:defRPr>
            </a:pPr>
            <a:endParaRPr lang="en-US"/>
          </a:p>
        </c:txPr>
        <c:crossAx val="192830464"/>
        <c:crosses val="autoZero"/>
        <c:crossBetween val="midCat"/>
        <c:majorUnit val="2.5"/>
      </c:valAx>
      <c:spPr>
        <a:noFill/>
        <a:ln w="25400">
          <a:noFill/>
        </a:ln>
      </c:spPr>
    </c:plotArea>
    <c:legend>
      <c:legendPos val="r"/>
      <c:layout>
        <c:manualLayout>
          <c:xMode val="edge"/>
          <c:yMode val="edge"/>
          <c:x val="0.11494252873563222"/>
          <c:y val="0.69163952225841563"/>
          <c:w val="0.12875793751587516"/>
          <c:h val="6.9872015183769787E-2"/>
        </c:manualLayout>
      </c:layout>
      <c:spPr>
        <a:solidFill>
          <a:srgbClr val="FFFFFF"/>
        </a:solidFill>
        <a:ln w="3175">
          <a:solidFill>
            <a:srgbClr val="000000"/>
          </a:solidFill>
          <a:prstDash val="solid"/>
        </a:ln>
      </c:spPr>
      <c:txPr>
        <a:bodyPr/>
        <a:lstStyle/>
        <a:p>
          <a:pPr>
            <a:defRPr lang="en-CA" sz="920" b="0" i="0" u="none" strike="noStrike" baseline="0">
              <a:solidFill>
                <a:srgbClr val="000000"/>
              </a:solidFill>
              <a:latin typeface="Times New Roman"/>
              <a:ea typeface="Times New Roman"/>
              <a:cs typeface="Times New Roman"/>
            </a:defRPr>
          </a:pPr>
          <a:endParaRPr lang="en-US"/>
        </a:p>
      </c:txPr>
    </c:legend>
    <c:plotVisOnly val="1"/>
    <c:dispBlanksAs val="gap"/>
  </c:chart>
  <c:spPr>
    <a:noFill/>
    <a:ln w="9525">
      <a:noFill/>
    </a:ln>
  </c:spPr>
  <c:txPr>
    <a:bodyPr/>
    <a:lstStyle/>
    <a:p>
      <a:pPr>
        <a:defRPr sz="1200" b="0" i="0" u="none" strike="noStrike" baseline="0">
          <a:solidFill>
            <a:srgbClr val="000000"/>
          </a:solidFill>
          <a:latin typeface="Times New Roman"/>
          <a:ea typeface="Times New Roman"/>
          <a:cs typeface="Times New Roman"/>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lang="en-CA" sz="1400" b="1" i="0" u="none" strike="noStrike" baseline="0">
                <a:solidFill>
                  <a:srgbClr val="000000"/>
                </a:solidFill>
                <a:latin typeface="Times New Roman"/>
                <a:ea typeface="Times New Roman"/>
                <a:cs typeface="Times New Roman"/>
              </a:defRPr>
            </a:pPr>
            <a:r>
              <a:rPr lang="en-CA"/>
              <a:t>Chart 3: Relative Labour Productivity Levels in the Total Economy in Canada, 1969-2014 (Canada as % of the United States)</a:t>
            </a:r>
          </a:p>
        </c:rich>
      </c:tx>
      <c:layout>
        <c:manualLayout>
          <c:xMode val="edge"/>
          <c:yMode val="edge"/>
          <c:x val="0.11234705228031146"/>
          <c:y val="0"/>
        </c:manualLayout>
      </c:layout>
      <c:spPr>
        <a:noFill/>
        <a:ln w="25400">
          <a:noFill/>
        </a:ln>
      </c:spPr>
    </c:title>
    <c:plotArea>
      <c:layout>
        <c:manualLayout>
          <c:layoutTarget val="inner"/>
          <c:xMode val="edge"/>
          <c:yMode val="edge"/>
          <c:x val="8.3426028921025241E-2"/>
          <c:y val="0.12214983713355049"/>
          <c:w val="0.88320355951056728"/>
          <c:h val="0.7133550488599345"/>
        </c:manualLayout>
      </c:layout>
      <c:lineChart>
        <c:grouping val="standard"/>
        <c:ser>
          <c:idx val="2"/>
          <c:order val="0"/>
          <c:tx>
            <c:strRef>
              <c:f>'T7'!$I$5</c:f>
              <c:strCache>
                <c:ptCount val="1"/>
                <c:pt idx="0">
                  <c:v>GDP per worker</c:v>
                </c:pt>
              </c:strCache>
            </c:strRef>
          </c:tx>
          <c:spPr>
            <a:ln>
              <a:solidFill>
                <a:srgbClr val="0070C0"/>
              </a:solidFill>
            </a:ln>
          </c:spPr>
          <c:marker>
            <c:symbol val="none"/>
          </c:marker>
          <c:cat>
            <c:numRef>
              <c:f>'T7'!$A$15:$A$60</c:f>
              <c:numCache>
                <c:formatCode>General</c:formatCode>
                <c:ptCount val="46"/>
                <c:pt idx="0">
                  <c:v>1969</c:v>
                </c:pt>
                <c:pt idx="1">
                  <c:v>1970</c:v>
                </c:pt>
                <c:pt idx="2">
                  <c:v>1971</c:v>
                </c:pt>
                <c:pt idx="3">
                  <c:v>1972</c:v>
                </c:pt>
                <c:pt idx="4">
                  <c:v>1973</c:v>
                </c:pt>
                <c:pt idx="5">
                  <c:v>1974</c:v>
                </c:pt>
                <c:pt idx="6">
                  <c:v>1975</c:v>
                </c:pt>
                <c:pt idx="7">
                  <c:v>1976</c:v>
                </c:pt>
                <c:pt idx="8">
                  <c:v>1977</c:v>
                </c:pt>
                <c:pt idx="9">
                  <c:v>1978</c:v>
                </c:pt>
                <c:pt idx="10">
                  <c:v>1979</c:v>
                </c:pt>
                <c:pt idx="11">
                  <c:v>1980</c:v>
                </c:pt>
                <c:pt idx="12">
                  <c:v>1981</c:v>
                </c:pt>
                <c:pt idx="13">
                  <c:v>1982</c:v>
                </c:pt>
                <c:pt idx="14">
                  <c:v>1983</c:v>
                </c:pt>
                <c:pt idx="15">
                  <c:v>1984</c:v>
                </c:pt>
                <c:pt idx="16">
                  <c:v>1985</c:v>
                </c:pt>
                <c:pt idx="17">
                  <c:v>1986</c:v>
                </c:pt>
                <c:pt idx="18">
                  <c:v>1987</c:v>
                </c:pt>
                <c:pt idx="19">
                  <c:v>1988</c:v>
                </c:pt>
                <c:pt idx="20">
                  <c:v>1989</c:v>
                </c:pt>
                <c:pt idx="21">
                  <c:v>1990</c:v>
                </c:pt>
                <c:pt idx="22">
                  <c:v>1991</c:v>
                </c:pt>
                <c:pt idx="23">
                  <c:v>1992</c:v>
                </c:pt>
                <c:pt idx="24">
                  <c:v>1993</c:v>
                </c:pt>
                <c:pt idx="25">
                  <c:v>1994</c:v>
                </c:pt>
                <c:pt idx="26">
                  <c:v>1995</c:v>
                </c:pt>
                <c:pt idx="27">
                  <c:v>1996</c:v>
                </c:pt>
                <c:pt idx="28">
                  <c:v>1997</c:v>
                </c:pt>
                <c:pt idx="29">
                  <c:v>1998</c:v>
                </c:pt>
                <c:pt idx="30">
                  <c:v>1999</c:v>
                </c:pt>
                <c:pt idx="31">
                  <c:v>2000</c:v>
                </c:pt>
                <c:pt idx="32">
                  <c:v>2001</c:v>
                </c:pt>
                <c:pt idx="33">
                  <c:v>2002</c:v>
                </c:pt>
                <c:pt idx="34">
                  <c:v>2003</c:v>
                </c:pt>
                <c:pt idx="35">
                  <c:v>2004</c:v>
                </c:pt>
                <c:pt idx="36">
                  <c:v>2005</c:v>
                </c:pt>
                <c:pt idx="37">
                  <c:v>2006</c:v>
                </c:pt>
                <c:pt idx="38">
                  <c:v>2007</c:v>
                </c:pt>
                <c:pt idx="39">
                  <c:v>2008</c:v>
                </c:pt>
                <c:pt idx="40">
                  <c:v>2009</c:v>
                </c:pt>
                <c:pt idx="41">
                  <c:v>2010</c:v>
                </c:pt>
                <c:pt idx="42">
                  <c:v>2011</c:v>
                </c:pt>
                <c:pt idx="43">
                  <c:v>2012</c:v>
                </c:pt>
                <c:pt idx="44">
                  <c:v>2013</c:v>
                </c:pt>
                <c:pt idx="45">
                  <c:v>2014</c:v>
                </c:pt>
              </c:numCache>
            </c:numRef>
          </c:cat>
          <c:val>
            <c:numRef>
              <c:f>'T7'!$I$15:$I$60</c:f>
              <c:numCache>
                <c:formatCode>0.00</c:formatCode>
                <c:ptCount val="46"/>
                <c:pt idx="0">
                  <c:v>74.840985278679881</c:v>
                </c:pt>
                <c:pt idx="1">
                  <c:v>76.872826994588181</c:v>
                </c:pt>
                <c:pt idx="2">
                  <c:v>76.286647541688581</c:v>
                </c:pt>
                <c:pt idx="3">
                  <c:v>77.001179659295573</c:v>
                </c:pt>
                <c:pt idx="4">
                  <c:v>77.633121623136077</c:v>
                </c:pt>
                <c:pt idx="5">
                  <c:v>79.365734010231677</c:v>
                </c:pt>
                <c:pt idx="6">
                  <c:v>78.409594054192766</c:v>
                </c:pt>
                <c:pt idx="7">
                  <c:v>79.608587551248974</c:v>
                </c:pt>
                <c:pt idx="8">
                  <c:v>80.383901156276565</c:v>
                </c:pt>
                <c:pt idx="9">
                  <c:v>80.915071814704859</c:v>
                </c:pt>
                <c:pt idx="10">
                  <c:v>80.745178570630301</c:v>
                </c:pt>
                <c:pt idx="11">
                  <c:v>80.6545079106114</c:v>
                </c:pt>
                <c:pt idx="12">
                  <c:v>79.660110099566211</c:v>
                </c:pt>
                <c:pt idx="13">
                  <c:v>80.013861222313238</c:v>
                </c:pt>
                <c:pt idx="14">
                  <c:v>78.411527223787147</c:v>
                </c:pt>
                <c:pt idx="15">
                  <c:v>78.791077420413615</c:v>
                </c:pt>
                <c:pt idx="16">
                  <c:v>78.828149391693827</c:v>
                </c:pt>
                <c:pt idx="17">
                  <c:v>77.072251933881418</c:v>
                </c:pt>
                <c:pt idx="18">
                  <c:v>77.337139589269853</c:v>
                </c:pt>
                <c:pt idx="19">
                  <c:v>77.590084177907528</c:v>
                </c:pt>
                <c:pt idx="20">
                  <c:v>76.748096589039335</c:v>
                </c:pt>
                <c:pt idx="21">
                  <c:v>75.915378495240702</c:v>
                </c:pt>
                <c:pt idx="22">
                  <c:v>74.959710912443398</c:v>
                </c:pt>
                <c:pt idx="23">
                  <c:v>74.043473322887166</c:v>
                </c:pt>
                <c:pt idx="24">
                  <c:v>74.744828539141452</c:v>
                </c:pt>
                <c:pt idx="25">
                  <c:v>76.00435146831353</c:v>
                </c:pt>
                <c:pt idx="26">
                  <c:v>76.823502644019783</c:v>
                </c:pt>
                <c:pt idx="27">
                  <c:v>75.955418409263729</c:v>
                </c:pt>
                <c:pt idx="28">
                  <c:v>76.29467968391404</c:v>
                </c:pt>
                <c:pt idx="29">
                  <c:v>76.356203199504876</c:v>
                </c:pt>
                <c:pt idx="30">
                  <c:v>76.429793286741557</c:v>
                </c:pt>
                <c:pt idx="31">
                  <c:v>76.255146121856114</c:v>
                </c:pt>
                <c:pt idx="32">
                  <c:v>76.046074352984164</c:v>
                </c:pt>
                <c:pt idx="33">
                  <c:v>73.287335204765895</c:v>
                </c:pt>
                <c:pt idx="34">
                  <c:v>72.073420807063002</c:v>
                </c:pt>
                <c:pt idx="35">
                  <c:v>71.225735379180648</c:v>
                </c:pt>
                <c:pt idx="36">
                  <c:v>72.400253246224835</c:v>
                </c:pt>
                <c:pt idx="37">
                  <c:v>72.566448581498094</c:v>
                </c:pt>
                <c:pt idx="38">
                  <c:v>71.985573216763115</c:v>
                </c:pt>
                <c:pt idx="39">
                  <c:v>71.560602074894149</c:v>
                </c:pt>
                <c:pt idx="40">
                  <c:v>69.436189504820589</c:v>
                </c:pt>
                <c:pt idx="41">
                  <c:v>68.242176977164632</c:v>
                </c:pt>
                <c:pt idx="42">
                  <c:v>68.717327644420038</c:v>
                </c:pt>
                <c:pt idx="43">
                  <c:v>68.373456307296337</c:v>
                </c:pt>
                <c:pt idx="44">
                  <c:v>68.637700326604971</c:v>
                </c:pt>
                <c:pt idx="45">
                  <c:v>69.171327770100945</c:v>
                </c:pt>
              </c:numCache>
            </c:numRef>
          </c:val>
        </c:ser>
        <c:ser>
          <c:idx val="3"/>
          <c:order val="1"/>
          <c:tx>
            <c:strRef>
              <c:f>'T7'!$J$5</c:f>
              <c:strCache>
                <c:ptCount val="1"/>
                <c:pt idx="0">
                  <c:v>GDP per hour</c:v>
                </c:pt>
              </c:strCache>
            </c:strRef>
          </c:tx>
          <c:spPr>
            <a:ln>
              <a:solidFill>
                <a:schemeClr val="tx1">
                  <a:lumMod val="50000"/>
                  <a:lumOff val="50000"/>
                </a:schemeClr>
              </a:solidFill>
              <a:prstDash val="lgDash"/>
            </a:ln>
          </c:spPr>
          <c:marker>
            <c:symbol val="none"/>
          </c:marker>
          <c:cat>
            <c:numRef>
              <c:f>'T7'!$A$15:$A$60</c:f>
              <c:numCache>
                <c:formatCode>General</c:formatCode>
                <c:ptCount val="46"/>
                <c:pt idx="0">
                  <c:v>1969</c:v>
                </c:pt>
                <c:pt idx="1">
                  <c:v>1970</c:v>
                </c:pt>
                <c:pt idx="2">
                  <c:v>1971</c:v>
                </c:pt>
                <c:pt idx="3">
                  <c:v>1972</c:v>
                </c:pt>
                <c:pt idx="4">
                  <c:v>1973</c:v>
                </c:pt>
                <c:pt idx="5">
                  <c:v>1974</c:v>
                </c:pt>
                <c:pt idx="6">
                  <c:v>1975</c:v>
                </c:pt>
                <c:pt idx="7">
                  <c:v>1976</c:v>
                </c:pt>
                <c:pt idx="8">
                  <c:v>1977</c:v>
                </c:pt>
                <c:pt idx="9">
                  <c:v>1978</c:v>
                </c:pt>
                <c:pt idx="10">
                  <c:v>1979</c:v>
                </c:pt>
                <c:pt idx="11">
                  <c:v>1980</c:v>
                </c:pt>
                <c:pt idx="12">
                  <c:v>1981</c:v>
                </c:pt>
                <c:pt idx="13">
                  <c:v>1982</c:v>
                </c:pt>
                <c:pt idx="14">
                  <c:v>1983</c:v>
                </c:pt>
                <c:pt idx="15">
                  <c:v>1984</c:v>
                </c:pt>
                <c:pt idx="16">
                  <c:v>1985</c:v>
                </c:pt>
                <c:pt idx="17">
                  <c:v>1986</c:v>
                </c:pt>
                <c:pt idx="18">
                  <c:v>1987</c:v>
                </c:pt>
                <c:pt idx="19">
                  <c:v>1988</c:v>
                </c:pt>
                <c:pt idx="20">
                  <c:v>1989</c:v>
                </c:pt>
                <c:pt idx="21">
                  <c:v>1990</c:v>
                </c:pt>
                <c:pt idx="22">
                  <c:v>1991</c:v>
                </c:pt>
                <c:pt idx="23">
                  <c:v>1992</c:v>
                </c:pt>
                <c:pt idx="24">
                  <c:v>1993</c:v>
                </c:pt>
                <c:pt idx="25">
                  <c:v>1994</c:v>
                </c:pt>
                <c:pt idx="26">
                  <c:v>1995</c:v>
                </c:pt>
                <c:pt idx="27">
                  <c:v>1996</c:v>
                </c:pt>
                <c:pt idx="28">
                  <c:v>1997</c:v>
                </c:pt>
                <c:pt idx="29">
                  <c:v>1998</c:v>
                </c:pt>
                <c:pt idx="30">
                  <c:v>1999</c:v>
                </c:pt>
                <c:pt idx="31">
                  <c:v>2000</c:v>
                </c:pt>
                <c:pt idx="32">
                  <c:v>2001</c:v>
                </c:pt>
                <c:pt idx="33">
                  <c:v>2002</c:v>
                </c:pt>
                <c:pt idx="34">
                  <c:v>2003</c:v>
                </c:pt>
                <c:pt idx="35">
                  <c:v>2004</c:v>
                </c:pt>
                <c:pt idx="36">
                  <c:v>2005</c:v>
                </c:pt>
                <c:pt idx="37">
                  <c:v>2006</c:v>
                </c:pt>
                <c:pt idx="38">
                  <c:v>2007</c:v>
                </c:pt>
                <c:pt idx="39">
                  <c:v>2008</c:v>
                </c:pt>
                <c:pt idx="40">
                  <c:v>2009</c:v>
                </c:pt>
                <c:pt idx="41">
                  <c:v>2010</c:v>
                </c:pt>
                <c:pt idx="42">
                  <c:v>2011</c:v>
                </c:pt>
                <c:pt idx="43">
                  <c:v>2012</c:v>
                </c:pt>
                <c:pt idx="44">
                  <c:v>2013</c:v>
                </c:pt>
                <c:pt idx="45">
                  <c:v>2014</c:v>
                </c:pt>
              </c:numCache>
            </c:numRef>
          </c:cat>
          <c:val>
            <c:numRef>
              <c:f>'T7'!$J$15:$J$60</c:f>
              <c:numCache>
                <c:formatCode>0.00</c:formatCode>
                <c:ptCount val="46"/>
                <c:pt idx="0">
                  <c:v>79.441944239822789</c:v>
                </c:pt>
                <c:pt idx="1">
                  <c:v>81.988555291397759</c:v>
                </c:pt>
                <c:pt idx="2">
                  <c:v>82.164068687568886</c:v>
                </c:pt>
                <c:pt idx="3">
                  <c:v>83.069918165554</c:v>
                </c:pt>
                <c:pt idx="4">
                  <c:v>82.84416888172963</c:v>
                </c:pt>
                <c:pt idx="5">
                  <c:v>83.897366574875804</c:v>
                </c:pt>
                <c:pt idx="6">
                  <c:v>83.860545321731621</c:v>
                </c:pt>
                <c:pt idx="7">
                  <c:v>85.100967283328416</c:v>
                </c:pt>
                <c:pt idx="8">
                  <c:v>87.027830514288993</c:v>
                </c:pt>
                <c:pt idx="9">
                  <c:v>87.903411002714734</c:v>
                </c:pt>
                <c:pt idx="10">
                  <c:v>87.83426508287063</c:v>
                </c:pt>
                <c:pt idx="11">
                  <c:v>88.485992091562551</c:v>
                </c:pt>
                <c:pt idx="12">
                  <c:v>86.547327959416137</c:v>
                </c:pt>
                <c:pt idx="13">
                  <c:v>87.567624104765997</c:v>
                </c:pt>
                <c:pt idx="14">
                  <c:v>87.194027805070931</c:v>
                </c:pt>
                <c:pt idx="15">
                  <c:v>88.299337151474262</c:v>
                </c:pt>
                <c:pt idx="16">
                  <c:v>88.77181705582214</c:v>
                </c:pt>
                <c:pt idx="17">
                  <c:v>86.674501708964684</c:v>
                </c:pt>
                <c:pt idx="18">
                  <c:v>86.298079221620469</c:v>
                </c:pt>
                <c:pt idx="19">
                  <c:v>87.642363315337519</c:v>
                </c:pt>
                <c:pt idx="20">
                  <c:v>87.214262945544291</c:v>
                </c:pt>
                <c:pt idx="21">
                  <c:v>86.297399278508536</c:v>
                </c:pt>
                <c:pt idx="22">
                  <c:v>85.851346045313704</c:v>
                </c:pt>
                <c:pt idx="23">
                  <c:v>84.257556206378609</c:v>
                </c:pt>
                <c:pt idx="24">
                  <c:v>86.310560784355886</c:v>
                </c:pt>
                <c:pt idx="25">
                  <c:v>86.879300810108546</c:v>
                </c:pt>
                <c:pt idx="26">
                  <c:v>88.159148709601652</c:v>
                </c:pt>
                <c:pt idx="27">
                  <c:v>86.48547471992633</c:v>
                </c:pt>
                <c:pt idx="28">
                  <c:v>87.561701794867261</c:v>
                </c:pt>
                <c:pt idx="29">
                  <c:v>87.366908571175642</c:v>
                </c:pt>
                <c:pt idx="30">
                  <c:v>88.135886083648614</c:v>
                </c:pt>
                <c:pt idx="31">
                  <c:v>88.276831145100417</c:v>
                </c:pt>
                <c:pt idx="32">
                  <c:v>87.504001807616817</c:v>
                </c:pt>
                <c:pt idx="33">
                  <c:v>84.971241240348959</c:v>
                </c:pt>
                <c:pt idx="34">
                  <c:v>84.009886713350724</c:v>
                </c:pt>
                <c:pt idx="35">
                  <c:v>82.091528844583138</c:v>
                </c:pt>
                <c:pt idx="36">
                  <c:v>84.262882073292474</c:v>
                </c:pt>
                <c:pt idx="37">
                  <c:v>84.791411023009346</c:v>
                </c:pt>
                <c:pt idx="38">
                  <c:v>84.048898205876071</c:v>
                </c:pt>
                <c:pt idx="39">
                  <c:v>83.240606996988902</c:v>
                </c:pt>
                <c:pt idx="40">
                  <c:v>80.210308287411451</c:v>
                </c:pt>
                <c:pt idx="41">
                  <c:v>79.660519924042049</c:v>
                </c:pt>
                <c:pt idx="42">
                  <c:v>80.738596697959551</c:v>
                </c:pt>
                <c:pt idx="43">
                  <c:v>79.896311462099632</c:v>
                </c:pt>
                <c:pt idx="44">
                  <c:v>80.318288027602762</c:v>
                </c:pt>
                <c:pt idx="45">
                  <c:v>81.412604449171241</c:v>
                </c:pt>
              </c:numCache>
            </c:numRef>
          </c:val>
        </c:ser>
        <c:marker val="1"/>
        <c:axId val="196545536"/>
        <c:axId val="196559616"/>
      </c:lineChart>
      <c:catAx>
        <c:axId val="196545536"/>
        <c:scaling>
          <c:orientation val="minMax"/>
        </c:scaling>
        <c:axPos val="b"/>
        <c:numFmt formatCode="General" sourceLinked="1"/>
        <c:majorTickMark val="in"/>
        <c:tickLblPos val="low"/>
        <c:spPr>
          <a:ln w="3175">
            <a:solidFill>
              <a:srgbClr val="000000"/>
            </a:solidFill>
            <a:prstDash val="solid"/>
          </a:ln>
        </c:spPr>
        <c:txPr>
          <a:bodyPr rot="0" vert="horz" anchor="b" anchorCtr="1"/>
          <a:lstStyle/>
          <a:p>
            <a:pPr>
              <a:defRPr lang="en-CA" sz="1200" b="0" i="0" u="none" strike="noStrike" baseline="0">
                <a:solidFill>
                  <a:srgbClr val="000000"/>
                </a:solidFill>
                <a:latin typeface="Times New Roman"/>
                <a:ea typeface="Times New Roman"/>
                <a:cs typeface="Times New Roman"/>
              </a:defRPr>
            </a:pPr>
            <a:endParaRPr lang="en-US"/>
          </a:p>
        </c:txPr>
        <c:crossAx val="196559616"/>
        <c:crosses val="autoZero"/>
        <c:auto val="1"/>
        <c:lblAlgn val="ctr"/>
        <c:lblOffset val="0"/>
        <c:tickLblSkip val="5"/>
        <c:tickMarkSkip val="1"/>
      </c:catAx>
      <c:valAx>
        <c:axId val="196559616"/>
        <c:scaling>
          <c:orientation val="minMax"/>
        </c:scaling>
        <c:axPos val="l"/>
        <c:majorGridlines>
          <c:spPr>
            <a:ln w="3175">
              <a:solidFill>
                <a:srgbClr val="000000"/>
              </a:solidFill>
              <a:prstDash val="solid"/>
            </a:ln>
          </c:spPr>
        </c:majorGridlines>
        <c:title>
          <c:tx>
            <c:rich>
              <a:bodyPr rot="0" vert="horz"/>
              <a:lstStyle/>
              <a:p>
                <a:pPr algn="ctr">
                  <a:defRPr lang="en-CA" sz="1425" b="1" i="0" u="none" strike="noStrike" baseline="0">
                    <a:solidFill>
                      <a:srgbClr val="000000"/>
                    </a:solidFill>
                    <a:latin typeface="Times New Roman"/>
                    <a:ea typeface="Times New Roman"/>
                    <a:cs typeface="Times New Roman"/>
                  </a:defRPr>
                </a:pPr>
                <a:r>
                  <a:rPr lang="en-CA"/>
                  <a:t>%</a:t>
                </a:r>
              </a:p>
            </c:rich>
          </c:tx>
          <c:layout>
            <c:manualLayout>
              <c:xMode val="edge"/>
              <c:yMode val="edge"/>
              <c:x val="5.3392658509454953E-2"/>
              <c:y val="5.7546145494028228E-2"/>
            </c:manualLayout>
          </c:layout>
          <c:spPr>
            <a:noFill/>
            <a:ln w="25400">
              <a:noFill/>
            </a:ln>
          </c:spPr>
        </c:title>
        <c:numFmt formatCode="#,##0.0" sourceLinked="0"/>
        <c:tickLblPos val="nextTo"/>
        <c:spPr>
          <a:ln w="3175">
            <a:solidFill>
              <a:srgbClr val="000000"/>
            </a:solidFill>
            <a:prstDash val="solid"/>
          </a:ln>
        </c:spPr>
        <c:txPr>
          <a:bodyPr rot="0" vert="horz"/>
          <a:lstStyle/>
          <a:p>
            <a:pPr>
              <a:defRPr lang="en-CA" sz="1200" b="0" i="0" u="none" strike="noStrike" baseline="0">
                <a:solidFill>
                  <a:srgbClr val="000000"/>
                </a:solidFill>
                <a:latin typeface="Times New Roman"/>
                <a:ea typeface="Times New Roman"/>
                <a:cs typeface="Times New Roman"/>
              </a:defRPr>
            </a:pPr>
            <a:endParaRPr lang="en-US"/>
          </a:p>
        </c:txPr>
        <c:crossAx val="196545536"/>
        <c:crossesAt val="1"/>
        <c:crossBetween val="midCat"/>
      </c:valAx>
    </c:plotArea>
    <c:legend>
      <c:legendPos val="r"/>
      <c:layout>
        <c:manualLayout>
          <c:xMode val="edge"/>
          <c:yMode val="edge"/>
          <c:x val="0.27919911012235815"/>
          <c:y val="0.5901194353963084"/>
          <c:w val="0.14581392565083981"/>
          <c:h val="6.9872015183769787E-2"/>
        </c:manualLayout>
      </c:layout>
      <c:spPr>
        <a:solidFill>
          <a:srgbClr val="FFFFFF"/>
        </a:solidFill>
        <a:ln w="3175">
          <a:solidFill>
            <a:srgbClr val="000000"/>
          </a:solidFill>
          <a:prstDash val="solid"/>
        </a:ln>
      </c:spPr>
      <c:txPr>
        <a:bodyPr/>
        <a:lstStyle/>
        <a:p>
          <a:pPr>
            <a:defRPr lang="en-CA" sz="920" b="0" i="0" u="none" strike="noStrike" baseline="0">
              <a:solidFill>
                <a:srgbClr val="000000"/>
              </a:solidFill>
              <a:latin typeface="Times New Roman"/>
              <a:ea typeface="Times New Roman"/>
              <a:cs typeface="Times New Roman"/>
            </a:defRPr>
          </a:pPr>
          <a:endParaRPr lang="en-US"/>
        </a:p>
      </c:txPr>
    </c:legend>
    <c:dispBlanksAs val="gap"/>
  </c:chart>
  <c:spPr>
    <a:noFill/>
    <a:ln w="9525">
      <a:noFill/>
    </a:ln>
  </c:spPr>
  <c:txPr>
    <a:bodyPr/>
    <a:lstStyle/>
    <a:p>
      <a:pPr>
        <a:defRPr sz="1200" b="0" i="0" u="none" strike="noStrike" baseline="0">
          <a:solidFill>
            <a:srgbClr val="000000"/>
          </a:solidFill>
          <a:latin typeface="Times New Roman"/>
          <a:ea typeface="Times New Roman"/>
          <a:cs typeface="Times New Roman"/>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lang="en-CA" sz="1400" b="1" i="0" u="none" strike="noStrike" baseline="0">
                <a:solidFill>
                  <a:srgbClr val="000000"/>
                </a:solidFill>
                <a:latin typeface="Times New Roman"/>
                <a:ea typeface="Times New Roman"/>
                <a:cs typeface="Times New Roman"/>
              </a:defRPr>
            </a:pPr>
            <a:r>
              <a:rPr lang="en-CA"/>
              <a:t>Chart 3a: Relative Labour Productivity Levels (GDP per hour) in the Business Sector in Canada, 1969-2014</a:t>
            </a:r>
            <a:r>
              <a:rPr lang="en-CA" baseline="0"/>
              <a:t> </a:t>
            </a:r>
            <a:r>
              <a:rPr lang="en-CA"/>
              <a:t>(Canada as % of the United States)</a:t>
            </a:r>
          </a:p>
        </c:rich>
      </c:tx>
      <c:layout>
        <c:manualLayout>
          <c:xMode val="edge"/>
          <c:yMode val="edge"/>
          <c:x val="0.10456062291435037"/>
          <c:y val="0"/>
        </c:manualLayout>
      </c:layout>
      <c:spPr>
        <a:noFill/>
        <a:ln w="25400">
          <a:noFill/>
        </a:ln>
      </c:spPr>
    </c:title>
    <c:plotArea>
      <c:layout>
        <c:manualLayout>
          <c:layoutTarget val="inner"/>
          <c:xMode val="edge"/>
          <c:yMode val="edge"/>
          <c:x val="7.8976640711902107E-2"/>
          <c:y val="0.12214983713355049"/>
          <c:w val="0.89506859473489053"/>
          <c:h val="0.71498371335504884"/>
        </c:manualLayout>
      </c:layout>
      <c:lineChart>
        <c:grouping val="standard"/>
        <c:ser>
          <c:idx val="0"/>
          <c:order val="0"/>
          <c:tx>
            <c:v>GDP per hour</c:v>
          </c:tx>
          <c:marker>
            <c:symbol val="none"/>
          </c:marker>
          <c:cat>
            <c:numRef>
              <c:f>T7a!$A$28:$A$73</c:f>
              <c:numCache>
                <c:formatCode>General</c:formatCode>
                <c:ptCount val="46"/>
                <c:pt idx="0">
                  <c:v>1969</c:v>
                </c:pt>
                <c:pt idx="1">
                  <c:v>1970</c:v>
                </c:pt>
                <c:pt idx="2">
                  <c:v>1971</c:v>
                </c:pt>
                <c:pt idx="3">
                  <c:v>1972</c:v>
                </c:pt>
                <c:pt idx="4">
                  <c:v>1973</c:v>
                </c:pt>
                <c:pt idx="5">
                  <c:v>1974</c:v>
                </c:pt>
                <c:pt idx="6">
                  <c:v>1975</c:v>
                </c:pt>
                <c:pt idx="7">
                  <c:v>1976</c:v>
                </c:pt>
                <c:pt idx="8">
                  <c:v>1977</c:v>
                </c:pt>
                <c:pt idx="9">
                  <c:v>1978</c:v>
                </c:pt>
                <c:pt idx="10">
                  <c:v>1979</c:v>
                </c:pt>
                <c:pt idx="11">
                  <c:v>1980</c:v>
                </c:pt>
                <c:pt idx="12">
                  <c:v>1981</c:v>
                </c:pt>
                <c:pt idx="13">
                  <c:v>1982</c:v>
                </c:pt>
                <c:pt idx="14">
                  <c:v>1983</c:v>
                </c:pt>
                <c:pt idx="15">
                  <c:v>1984</c:v>
                </c:pt>
                <c:pt idx="16">
                  <c:v>1985</c:v>
                </c:pt>
                <c:pt idx="17">
                  <c:v>1986</c:v>
                </c:pt>
                <c:pt idx="18">
                  <c:v>1987</c:v>
                </c:pt>
                <c:pt idx="19">
                  <c:v>1988</c:v>
                </c:pt>
                <c:pt idx="20">
                  <c:v>1989</c:v>
                </c:pt>
                <c:pt idx="21">
                  <c:v>1990</c:v>
                </c:pt>
                <c:pt idx="22">
                  <c:v>1991</c:v>
                </c:pt>
                <c:pt idx="23">
                  <c:v>1992</c:v>
                </c:pt>
                <c:pt idx="24">
                  <c:v>1993</c:v>
                </c:pt>
                <c:pt idx="25">
                  <c:v>1994</c:v>
                </c:pt>
                <c:pt idx="26">
                  <c:v>1995</c:v>
                </c:pt>
                <c:pt idx="27">
                  <c:v>1996</c:v>
                </c:pt>
                <c:pt idx="28">
                  <c:v>1997</c:v>
                </c:pt>
                <c:pt idx="29">
                  <c:v>1998</c:v>
                </c:pt>
                <c:pt idx="30">
                  <c:v>1999</c:v>
                </c:pt>
                <c:pt idx="31">
                  <c:v>2000</c:v>
                </c:pt>
                <c:pt idx="32">
                  <c:v>2001</c:v>
                </c:pt>
                <c:pt idx="33">
                  <c:v>2002</c:v>
                </c:pt>
                <c:pt idx="34">
                  <c:v>2003</c:v>
                </c:pt>
                <c:pt idx="35">
                  <c:v>2004</c:v>
                </c:pt>
                <c:pt idx="36">
                  <c:v>2005</c:v>
                </c:pt>
                <c:pt idx="37">
                  <c:v>2006</c:v>
                </c:pt>
                <c:pt idx="38">
                  <c:v>2007</c:v>
                </c:pt>
                <c:pt idx="39">
                  <c:v>2008</c:v>
                </c:pt>
                <c:pt idx="40">
                  <c:v>2009</c:v>
                </c:pt>
                <c:pt idx="41">
                  <c:v>2010</c:v>
                </c:pt>
                <c:pt idx="42">
                  <c:v>2011</c:v>
                </c:pt>
                <c:pt idx="43">
                  <c:v>2012</c:v>
                </c:pt>
                <c:pt idx="44">
                  <c:v>2013</c:v>
                </c:pt>
                <c:pt idx="45">
                  <c:v>2014</c:v>
                </c:pt>
              </c:numCache>
            </c:numRef>
          </c:cat>
          <c:val>
            <c:numRef>
              <c:f>T7a!$E$28:$E$73</c:f>
              <c:numCache>
                <c:formatCode>0.00</c:formatCode>
                <c:ptCount val="46"/>
                <c:pt idx="0">
                  <c:v>88.642073875170553</c:v>
                </c:pt>
                <c:pt idx="1">
                  <c:v>90.073298115505906</c:v>
                </c:pt>
                <c:pt idx="2">
                  <c:v>89.942345654105296</c:v>
                </c:pt>
                <c:pt idx="3">
                  <c:v>90.942515004759017</c:v>
                </c:pt>
                <c:pt idx="4">
                  <c:v>91.4951636141504</c:v>
                </c:pt>
                <c:pt idx="5">
                  <c:v>92.50905521078559</c:v>
                </c:pt>
                <c:pt idx="6">
                  <c:v>89.927966340644815</c:v>
                </c:pt>
                <c:pt idx="7">
                  <c:v>92.352132628025316</c:v>
                </c:pt>
                <c:pt idx="8">
                  <c:v>93.287379706065281</c:v>
                </c:pt>
                <c:pt idx="9">
                  <c:v>92.435251705869973</c:v>
                </c:pt>
                <c:pt idx="10">
                  <c:v>92.142342357628948</c:v>
                </c:pt>
                <c:pt idx="11">
                  <c:v>92.734741553208039</c:v>
                </c:pt>
                <c:pt idx="12">
                  <c:v>92.64162724266248</c:v>
                </c:pt>
                <c:pt idx="13">
                  <c:v>94.925663929360226</c:v>
                </c:pt>
                <c:pt idx="14">
                  <c:v>94.39094401558124</c:v>
                </c:pt>
                <c:pt idx="15">
                  <c:v>94.945544920402938</c:v>
                </c:pt>
                <c:pt idx="16">
                  <c:v>93.796957952305675</c:v>
                </c:pt>
                <c:pt idx="17">
                  <c:v>89.992238619504832</c:v>
                </c:pt>
                <c:pt idx="18">
                  <c:v>90.269628401956354</c:v>
                </c:pt>
                <c:pt idx="19">
                  <c:v>90.365791273754738</c:v>
                </c:pt>
                <c:pt idx="20">
                  <c:v>89.435785649510478</c:v>
                </c:pt>
                <c:pt idx="21">
                  <c:v>86.556477828797213</c:v>
                </c:pt>
                <c:pt idx="22">
                  <c:v>84.976726647982218</c:v>
                </c:pt>
                <c:pt idx="23">
                  <c:v>83.172587223896016</c:v>
                </c:pt>
                <c:pt idx="24">
                  <c:v>84.780278151527511</c:v>
                </c:pt>
                <c:pt idx="25">
                  <c:v>86.52715837603651</c:v>
                </c:pt>
                <c:pt idx="26">
                  <c:v>87.277227172410804</c:v>
                </c:pt>
                <c:pt idx="27">
                  <c:v>84.336432080998506</c:v>
                </c:pt>
                <c:pt idx="28">
                  <c:v>84.753350034482992</c:v>
                </c:pt>
                <c:pt idx="29">
                  <c:v>84.584863873289123</c:v>
                </c:pt>
                <c:pt idx="30">
                  <c:v>84.2</c:v>
                </c:pt>
                <c:pt idx="31">
                  <c:v>84.262422106425788</c:v>
                </c:pt>
                <c:pt idx="32">
                  <c:v>83.162437798681879</c:v>
                </c:pt>
                <c:pt idx="33">
                  <c:v>80.9181581128597</c:v>
                </c:pt>
                <c:pt idx="34">
                  <c:v>78.23582062686377</c:v>
                </c:pt>
                <c:pt idx="35">
                  <c:v>75.841051967589067</c:v>
                </c:pt>
                <c:pt idx="36">
                  <c:v>76.264082646761921</c:v>
                </c:pt>
                <c:pt idx="37">
                  <c:v>76.348292821978646</c:v>
                </c:pt>
                <c:pt idx="38">
                  <c:v>75.067928500240257</c:v>
                </c:pt>
                <c:pt idx="39">
                  <c:v>74.059849188359905</c:v>
                </c:pt>
                <c:pt idx="40">
                  <c:v>71.819283022385761</c:v>
                </c:pt>
                <c:pt idx="41">
                  <c:v>70.794468414630629</c:v>
                </c:pt>
                <c:pt idx="42">
                  <c:v>71.760671842512494</c:v>
                </c:pt>
                <c:pt idx="43">
                  <c:v>71.236200454209097</c:v>
                </c:pt>
                <c:pt idx="44">
                  <c:v>71.714221281407333</c:v>
                </c:pt>
                <c:pt idx="45">
                  <c:v>73.181877491109887</c:v>
                </c:pt>
              </c:numCache>
            </c:numRef>
          </c:val>
        </c:ser>
        <c:marker val="1"/>
        <c:axId val="196605824"/>
        <c:axId val="196607360"/>
      </c:lineChart>
      <c:catAx>
        <c:axId val="196605824"/>
        <c:scaling>
          <c:orientation val="minMax"/>
        </c:scaling>
        <c:axPos val="b"/>
        <c:numFmt formatCode="General" sourceLinked="1"/>
        <c:majorTickMark val="in"/>
        <c:tickLblPos val="nextTo"/>
        <c:spPr>
          <a:ln w="3175">
            <a:solidFill>
              <a:srgbClr val="000000"/>
            </a:solidFill>
            <a:prstDash val="solid"/>
          </a:ln>
        </c:spPr>
        <c:txPr>
          <a:bodyPr rot="0" vert="horz"/>
          <a:lstStyle/>
          <a:p>
            <a:pPr>
              <a:defRPr lang="en-CA" sz="1150" b="0" i="0" u="none" strike="noStrike" baseline="0">
                <a:solidFill>
                  <a:srgbClr val="000000"/>
                </a:solidFill>
                <a:latin typeface="Times New Roman"/>
                <a:ea typeface="Times New Roman"/>
                <a:cs typeface="Times New Roman"/>
              </a:defRPr>
            </a:pPr>
            <a:endParaRPr lang="en-US"/>
          </a:p>
        </c:txPr>
        <c:crossAx val="196607360"/>
        <c:crosses val="autoZero"/>
        <c:auto val="1"/>
        <c:lblAlgn val="ctr"/>
        <c:lblOffset val="100"/>
        <c:tickLblSkip val="5"/>
        <c:tickMarkSkip val="1"/>
      </c:catAx>
      <c:valAx>
        <c:axId val="196607360"/>
        <c:scaling>
          <c:orientation val="minMax"/>
          <c:max val="95"/>
          <c:min val="65"/>
        </c:scaling>
        <c:axPos val="l"/>
        <c:majorGridlines>
          <c:spPr>
            <a:ln w="3175">
              <a:solidFill>
                <a:srgbClr val="000000"/>
              </a:solidFill>
              <a:prstDash val="solid"/>
            </a:ln>
          </c:spPr>
        </c:majorGridlines>
        <c:title>
          <c:tx>
            <c:rich>
              <a:bodyPr rot="0" vert="horz"/>
              <a:lstStyle/>
              <a:p>
                <a:pPr algn="ctr">
                  <a:defRPr lang="en-CA" sz="1375" b="1" i="0" u="none" strike="noStrike" baseline="0">
                    <a:solidFill>
                      <a:srgbClr val="000000"/>
                    </a:solidFill>
                    <a:latin typeface="Times New Roman"/>
                    <a:ea typeface="Times New Roman"/>
                    <a:cs typeface="Times New Roman"/>
                  </a:defRPr>
                </a:pPr>
                <a:r>
                  <a:rPr lang="en-CA"/>
                  <a:t>%</a:t>
                </a:r>
              </a:p>
            </c:rich>
          </c:tx>
          <c:layout>
            <c:manualLayout>
              <c:xMode val="edge"/>
              <c:yMode val="edge"/>
              <c:x val="5.0797182054134533E-2"/>
              <c:y val="7.4375678610206414E-2"/>
            </c:manualLayout>
          </c:layout>
          <c:spPr>
            <a:noFill/>
            <a:ln w="25400">
              <a:noFill/>
            </a:ln>
          </c:spPr>
        </c:title>
        <c:numFmt formatCode="#,##0.0" sourceLinked="0"/>
        <c:tickLblPos val="nextTo"/>
        <c:spPr>
          <a:ln w="3175">
            <a:solidFill>
              <a:srgbClr val="000000"/>
            </a:solidFill>
            <a:prstDash val="solid"/>
          </a:ln>
        </c:spPr>
        <c:txPr>
          <a:bodyPr rot="0" vert="horz"/>
          <a:lstStyle/>
          <a:p>
            <a:pPr>
              <a:defRPr lang="en-CA" sz="1150" b="0" i="0" u="none" strike="noStrike" baseline="0">
                <a:solidFill>
                  <a:srgbClr val="000000"/>
                </a:solidFill>
                <a:latin typeface="Times New Roman"/>
                <a:ea typeface="Times New Roman"/>
                <a:cs typeface="Times New Roman"/>
              </a:defRPr>
            </a:pPr>
            <a:endParaRPr lang="en-US"/>
          </a:p>
        </c:txPr>
        <c:crossAx val="196605824"/>
        <c:crosses val="autoZero"/>
        <c:crossBetween val="midCat"/>
      </c:valAx>
      <c:spPr>
        <a:noFill/>
        <a:ln w="25400">
          <a:noFill/>
        </a:ln>
      </c:spPr>
    </c:plotArea>
    <c:plotVisOnly val="1"/>
    <c:dispBlanksAs val="gap"/>
  </c:chart>
  <c:spPr>
    <a:noFill/>
    <a:ln w="9525">
      <a:noFill/>
    </a:ln>
  </c:spPr>
  <c:txPr>
    <a:bodyPr/>
    <a:lstStyle/>
    <a:p>
      <a:pPr>
        <a:defRPr sz="1200" b="0" i="0" u="none" strike="noStrike" baseline="0">
          <a:solidFill>
            <a:srgbClr val="000000"/>
          </a:solidFill>
          <a:latin typeface="Times New Roman"/>
          <a:ea typeface="Times New Roman"/>
          <a:cs typeface="Times New Roman"/>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lang="en-CA" sz="1400" b="1" i="0" u="none" strike="noStrike" baseline="0">
                <a:solidFill>
                  <a:srgbClr val="000000"/>
                </a:solidFill>
                <a:latin typeface="Times New Roman"/>
                <a:ea typeface="Times New Roman"/>
                <a:cs typeface="Times New Roman"/>
              </a:defRPr>
            </a:pPr>
            <a:r>
              <a:rPr lang="en-CA"/>
              <a:t>Chart 4: Working Age Population in Canada and the United States,
1989-2014, 1989=100</a:t>
            </a:r>
          </a:p>
        </c:rich>
      </c:tx>
      <c:layout>
        <c:manualLayout>
          <c:xMode val="edge"/>
          <c:yMode val="edge"/>
          <c:x val="0.18650352243233423"/>
          <c:y val="1.9543973941368378E-2"/>
        </c:manualLayout>
      </c:layout>
      <c:spPr>
        <a:noFill/>
        <a:ln w="25400">
          <a:noFill/>
        </a:ln>
      </c:spPr>
    </c:title>
    <c:plotArea>
      <c:layout>
        <c:manualLayout>
          <c:layoutTarget val="inner"/>
          <c:xMode val="edge"/>
          <c:yMode val="edge"/>
          <c:x val="6.970708194290029E-2"/>
          <c:y val="0.14983713355049036"/>
          <c:w val="0.86318131256953734"/>
          <c:h val="0.7052117263843648"/>
        </c:manualLayout>
      </c:layout>
      <c:lineChart>
        <c:grouping val="standard"/>
        <c:ser>
          <c:idx val="7"/>
          <c:order val="0"/>
          <c:tx>
            <c:v>Canada</c:v>
          </c:tx>
          <c:spPr>
            <a:ln>
              <a:solidFill>
                <a:schemeClr val="tx1"/>
              </a:solidFill>
            </a:ln>
          </c:spPr>
          <c:marker>
            <c:symbol val="none"/>
          </c:marker>
          <c:dLbls>
            <c:delete val="1"/>
          </c:dLbls>
          <c:cat>
            <c:numRef>
              <c:f>'T8'!$A$18:$A$43</c:f>
              <c:numCache>
                <c:formatCode>General</c:formatCode>
                <c:ptCount val="26"/>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numCache>
            </c:numRef>
          </c:cat>
          <c:val>
            <c:numRef>
              <c:f>'T8'!$N$18:$N$43</c:f>
              <c:numCache>
                <c:formatCode>General</c:formatCode>
                <c:ptCount val="26"/>
              </c:numCache>
            </c:numRef>
          </c:val>
        </c:ser>
        <c:ser>
          <c:idx val="6"/>
          <c:order val="1"/>
          <c:tx>
            <c:v>United States</c:v>
          </c:tx>
          <c:spPr>
            <a:ln>
              <a:solidFill>
                <a:schemeClr val="accent4">
                  <a:lumMod val="75000"/>
                </a:schemeClr>
              </a:solidFill>
              <a:prstDash val="lgDash"/>
            </a:ln>
          </c:spPr>
          <c:marker>
            <c:symbol val="none"/>
          </c:marker>
          <c:dLbls>
            <c:delete val="1"/>
          </c:dLbls>
          <c:cat>
            <c:numRef>
              <c:f>'T8'!$A$18:$A$43</c:f>
              <c:numCache>
                <c:formatCode>General</c:formatCode>
                <c:ptCount val="26"/>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numCache>
            </c:numRef>
          </c:cat>
          <c:val>
            <c:numRef>
              <c:f>'T9'!$O$18:$O$43</c:f>
              <c:numCache>
                <c:formatCode>General</c:formatCode>
                <c:ptCount val="26"/>
                <c:pt idx="0">
                  <c:v>100</c:v>
                </c:pt>
                <c:pt idx="1">
                  <c:v>101.48664381173114</c:v>
                </c:pt>
                <c:pt idx="2">
                  <c:v>102.43142178086086</c:v>
                </c:pt>
                <c:pt idx="3">
                  <c:v>103.44004334926741</c:v>
                </c:pt>
                <c:pt idx="4">
                  <c:v>104.53074954531554</c:v>
                </c:pt>
                <c:pt idx="5">
                  <c:v>105.59087519381092</c:v>
                </c:pt>
                <c:pt idx="6">
                  <c:v>106.54048167044901</c:v>
                </c:pt>
                <c:pt idx="7">
                  <c:v>107.61723884480641</c:v>
                </c:pt>
                <c:pt idx="8">
                  <c:v>108.98102396549227</c:v>
                </c:pt>
                <c:pt idx="9">
                  <c:v>110.10070120659037</c:v>
                </c:pt>
                <c:pt idx="10">
                  <c:v>111.4596578197679</c:v>
                </c:pt>
                <c:pt idx="11">
                  <c:v>114.04773784423234</c:v>
                </c:pt>
                <c:pt idx="12">
                  <c:v>115.39703744239323</c:v>
                </c:pt>
                <c:pt idx="13">
                  <c:v>116.72648650968654</c:v>
                </c:pt>
                <c:pt idx="14">
                  <c:v>118.65681651134967</c:v>
                </c:pt>
                <c:pt idx="15">
                  <c:v>119.83121683754219</c:v>
                </c:pt>
                <c:pt idx="16">
                  <c:v>121.29318161089742</c:v>
                </c:pt>
                <c:pt idx="17">
                  <c:v>122.75943839092669</c:v>
                </c:pt>
                <c:pt idx="18">
                  <c:v>124.39683893708455</c:v>
                </c:pt>
                <c:pt idx="19">
                  <c:v>125.4274570396957</c:v>
                </c:pt>
                <c:pt idx="20">
                  <c:v>126.50743321905867</c:v>
                </c:pt>
                <c:pt idx="21">
                  <c:v>127.59599341176975</c:v>
                </c:pt>
                <c:pt idx="22">
                  <c:v>128.55525690342449</c:v>
                </c:pt>
                <c:pt idx="23">
                  <c:v>130.52206896181724</c:v>
                </c:pt>
                <c:pt idx="24">
                  <c:v>131.80698845986706</c:v>
                </c:pt>
                <c:pt idx="25">
                  <c:v>133.02377235196602</c:v>
                </c:pt>
              </c:numCache>
            </c:numRef>
          </c:val>
        </c:ser>
        <c:dLbls>
          <c:showVal val="1"/>
        </c:dLbls>
        <c:marker val="1"/>
        <c:axId val="194888064"/>
        <c:axId val="194889600"/>
      </c:lineChart>
      <c:catAx>
        <c:axId val="194888064"/>
        <c:scaling>
          <c:orientation val="minMax"/>
        </c:scaling>
        <c:axPos val="b"/>
        <c:numFmt formatCode="General" sourceLinked="1"/>
        <c:tickLblPos val="nextTo"/>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194889600"/>
        <c:crossesAt val="100"/>
        <c:lblAlgn val="ctr"/>
        <c:lblOffset val="100"/>
        <c:tickMarkSkip val="1"/>
      </c:catAx>
      <c:valAx>
        <c:axId val="194889600"/>
        <c:scaling>
          <c:orientation val="minMax"/>
          <c:max val="135"/>
          <c:min val="100"/>
        </c:scaling>
        <c:axPos val="l"/>
        <c:majorGridlines>
          <c:spPr>
            <a:ln w="3175">
              <a:solidFill>
                <a:srgbClr val="000000"/>
              </a:solidFill>
              <a:prstDash val="solid"/>
            </a:ln>
          </c:spPr>
        </c:majorGridlines>
        <c:title>
          <c:tx>
            <c:rich>
              <a:bodyPr/>
              <a:lstStyle/>
              <a:p>
                <a:pPr>
                  <a:defRPr lang="en-CA" sz="950" b="0" i="0" u="none" strike="noStrike" baseline="0">
                    <a:solidFill>
                      <a:srgbClr val="000000"/>
                    </a:solidFill>
                    <a:latin typeface="Times New Roman"/>
                    <a:ea typeface="Times New Roman"/>
                    <a:cs typeface="Times New Roman"/>
                  </a:defRPr>
                </a:pPr>
                <a:r>
                  <a:rPr lang="en-CA"/>
                  <a:t>1989=100</a:t>
                </a:r>
              </a:p>
            </c:rich>
          </c:tx>
          <c:layout>
            <c:manualLayout>
              <c:xMode val="edge"/>
              <c:yMode val="edge"/>
              <c:x val="5.1909529106414515E-3"/>
              <c:y val="0.43159609120521514"/>
            </c:manualLayout>
          </c:layout>
          <c:spPr>
            <a:noFill/>
            <a:ln w="25400">
              <a:noFill/>
            </a:ln>
          </c:spPr>
        </c:title>
        <c:numFmt formatCode="0" sourceLinked="0"/>
        <c:majorTickMark val="cross"/>
        <c:tickLblPos val="nextTo"/>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194888064"/>
        <c:crosses val="autoZero"/>
        <c:crossBetween val="between"/>
        <c:majorUnit val="5"/>
        <c:minorUnit val="0.1"/>
      </c:valAx>
    </c:plotArea>
    <c:legend>
      <c:legendPos val="r"/>
      <c:layout>
        <c:manualLayout>
          <c:xMode val="edge"/>
          <c:yMode val="edge"/>
          <c:x val="8.7875404769552704E-2"/>
          <c:y val="0.16992399565689523"/>
          <c:w val="0.24405941539556741"/>
          <c:h val="5.5818136739422333E-2"/>
        </c:manualLayout>
      </c:layout>
      <c:spPr>
        <a:solidFill>
          <a:schemeClr val="bg1"/>
        </a:solidFill>
        <a:ln w="3175">
          <a:solidFill>
            <a:srgbClr val="000000"/>
          </a:solidFill>
          <a:prstDash val="solid"/>
        </a:ln>
      </c:spPr>
      <c:txPr>
        <a:bodyPr/>
        <a:lstStyle/>
        <a:p>
          <a:pPr>
            <a:defRPr lang="en-CA" sz="920" b="0" i="0" u="none" strike="noStrike" baseline="0">
              <a:solidFill>
                <a:srgbClr val="000000"/>
              </a:solidFill>
              <a:latin typeface="Times New Roman"/>
              <a:ea typeface="Times New Roman"/>
              <a:cs typeface="Times New Roman"/>
            </a:defRPr>
          </a:pPr>
          <a:endParaRPr lang="en-US"/>
        </a:p>
      </c:txPr>
    </c:legend>
    <c:dispBlanksAs val="gap"/>
  </c:chart>
  <c:spPr>
    <a:noFill/>
    <a:ln w="9525">
      <a:noFill/>
    </a:ln>
  </c:spPr>
  <c:txPr>
    <a:bodyPr/>
    <a:lstStyle/>
    <a:p>
      <a:pPr>
        <a:defRPr sz="1000" b="0" i="0" u="none" strike="noStrike" baseline="0">
          <a:solidFill>
            <a:srgbClr val="000000"/>
          </a:solidFill>
          <a:latin typeface="Times New Roman"/>
          <a:ea typeface="Times New Roman"/>
          <a:cs typeface="Times New Roman"/>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lang="en-CA" sz="1400" b="1" i="0" u="none" strike="noStrike" baseline="0">
                <a:solidFill>
                  <a:srgbClr val="000000"/>
                </a:solidFill>
                <a:latin typeface="Times New Roman"/>
                <a:ea typeface="Times New Roman"/>
                <a:cs typeface="Times New Roman"/>
              </a:defRPr>
            </a:pPr>
            <a:r>
              <a:rPr lang="en-CA"/>
              <a:t>Chart 4a: Annual</a:t>
            </a:r>
            <a:r>
              <a:rPr lang="en-CA" baseline="0"/>
              <a:t> % Change in Working Age Population </a:t>
            </a:r>
            <a:r>
              <a:rPr lang="en-CA"/>
              <a:t>in Canada and the United States, 1989-2014</a:t>
            </a:r>
          </a:p>
        </c:rich>
      </c:tx>
      <c:layout>
        <c:manualLayout>
          <c:xMode val="edge"/>
          <c:yMode val="edge"/>
          <c:x val="0.12495365220615529"/>
          <c:y val="1.9001085776330154E-2"/>
        </c:manualLayout>
      </c:layout>
      <c:spPr>
        <a:noFill/>
        <a:ln w="25400">
          <a:noFill/>
        </a:ln>
      </c:spPr>
    </c:title>
    <c:plotArea>
      <c:layout>
        <c:manualLayout>
          <c:layoutTarget val="inner"/>
          <c:xMode val="edge"/>
          <c:yMode val="edge"/>
          <c:x val="8.7504634779384527E-2"/>
          <c:y val="0.12214983713355049"/>
          <c:w val="0.83648498331479471"/>
          <c:h val="0.74104234527687363"/>
        </c:manualLayout>
      </c:layout>
      <c:barChart>
        <c:barDir val="col"/>
        <c:grouping val="clustered"/>
        <c:ser>
          <c:idx val="4"/>
          <c:order val="0"/>
          <c:tx>
            <c:v>Canada</c:v>
          </c:tx>
          <c:spPr>
            <a:solidFill>
              <a:srgbClr val="0070C0"/>
            </a:solidFill>
          </c:spPr>
          <c:cat>
            <c:numRef>
              <c:f>T8A!$A$17:$A$42</c:f>
              <c:numCache>
                <c:formatCode>General</c:formatCode>
                <c:ptCount val="26"/>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numCache>
            </c:numRef>
          </c:cat>
          <c:val>
            <c:numRef>
              <c:f>T8A!$C$17:$C$42</c:f>
              <c:numCache>
                <c:formatCode>0.00</c:formatCode>
                <c:ptCount val="26"/>
                <c:pt idx="0">
                  <c:v>1.3889832235278101</c:v>
                </c:pt>
                <c:pt idx="1">
                  <c:v>1.5130272507596274</c:v>
                </c:pt>
                <c:pt idx="2">
                  <c:v>1.5017888539550337</c:v>
                </c:pt>
                <c:pt idx="3">
                  <c:v>1.3323550036455234</c:v>
                </c:pt>
                <c:pt idx="4">
                  <c:v>1.2497593972557572</c:v>
                </c:pt>
                <c:pt idx="5">
                  <c:v>1.2442911523611557</c:v>
                </c:pt>
                <c:pt idx="6">
                  <c:v>1.3063421525585919</c:v>
                </c:pt>
                <c:pt idx="7">
                  <c:v>1.3217122683142102</c:v>
                </c:pt>
                <c:pt idx="8">
                  <c:v>1.2508983209564701</c:v>
                </c:pt>
                <c:pt idx="9">
                  <c:v>1.1571534884521244</c:v>
                </c:pt>
                <c:pt idx="10">
                  <c:v>1.1303086873875721</c:v>
                </c:pt>
                <c:pt idx="11">
                  <c:v>1.2959653512183871</c:v>
                </c:pt>
                <c:pt idx="12">
                  <c:v>1.3686347277052047</c:v>
                </c:pt>
                <c:pt idx="13">
                  <c:v>1.4300105653701445</c:v>
                </c:pt>
                <c:pt idx="14">
                  <c:v>1.2568332485485774</c:v>
                </c:pt>
                <c:pt idx="15">
                  <c:v>1.3086176579651319</c:v>
                </c:pt>
                <c:pt idx="16">
                  <c:v>1.3641319106899068</c:v>
                </c:pt>
                <c:pt idx="17">
                  <c:v>1.4009093485849156</c:v>
                </c:pt>
                <c:pt idx="18">
                  <c:v>1.3256495184851935</c:v>
                </c:pt>
                <c:pt idx="19">
                  <c:v>1.3706602372485543</c:v>
                </c:pt>
                <c:pt idx="20">
                  <c:v>1.4095375851836334</c:v>
                </c:pt>
                <c:pt idx="21">
                  <c:v>1.3642128480838105</c:v>
                </c:pt>
                <c:pt idx="22">
                  <c:v>1.2319755128093566</c:v>
                </c:pt>
                <c:pt idx="23">
                  <c:v>1.3255329896500951</c:v>
                </c:pt>
                <c:pt idx="24">
                  <c:v>1.2866249695049781</c:v>
                </c:pt>
                <c:pt idx="25">
                  <c:v>1.1638135664218416</c:v>
                </c:pt>
              </c:numCache>
            </c:numRef>
          </c:val>
        </c:ser>
        <c:ser>
          <c:idx val="7"/>
          <c:order val="1"/>
          <c:tx>
            <c:v>United States</c:v>
          </c:tx>
          <c:spPr>
            <a:solidFill>
              <a:schemeClr val="accent4">
                <a:lumMod val="60000"/>
                <a:lumOff val="40000"/>
              </a:schemeClr>
            </a:solidFill>
          </c:spPr>
          <c:cat>
            <c:numRef>
              <c:f>T8A!$A$17:$A$42</c:f>
              <c:numCache>
                <c:formatCode>General</c:formatCode>
                <c:ptCount val="26"/>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numCache>
            </c:numRef>
          </c:cat>
          <c:val>
            <c:numRef>
              <c:f>T9A!$C$17:$C$42</c:f>
              <c:numCache>
                <c:formatCode>0.00</c:formatCode>
                <c:ptCount val="26"/>
                <c:pt idx="0">
                  <c:v>0.96417912064697497</c:v>
                </c:pt>
                <c:pt idx="1">
                  <c:v>1.4866438117311274</c:v>
                </c:pt>
                <c:pt idx="2">
                  <c:v>0.93093823349051619</c:v>
                </c:pt>
                <c:pt idx="3">
                  <c:v>0.98467984810789577</c:v>
                </c:pt>
                <c:pt idx="4">
                  <c:v>1.0544332356526025</c:v>
                </c:pt>
                <c:pt idx="5">
                  <c:v>1.0141758794485676</c:v>
                </c:pt>
                <c:pt idx="6">
                  <c:v>0.8993262674403244</c:v>
                </c:pt>
                <c:pt idx="7">
                  <c:v>1.0106554405188737</c:v>
                </c:pt>
                <c:pt idx="8">
                  <c:v>1.2672552607046179</c:v>
                </c:pt>
                <c:pt idx="9">
                  <c:v>1.0274056898682145</c:v>
                </c:pt>
                <c:pt idx="10">
                  <c:v>1.234285157392067</c:v>
                </c:pt>
                <c:pt idx="11">
                  <c:v>2.3219881301353049</c:v>
                </c:pt>
                <c:pt idx="12">
                  <c:v>1.1831007117420982</c:v>
                </c:pt>
                <c:pt idx="13">
                  <c:v>1.1520651628140517</c:v>
                </c:pt>
                <c:pt idx="14">
                  <c:v>1.6537206416325783</c:v>
                </c:pt>
                <c:pt idx="15">
                  <c:v>0.98974535194964919</c:v>
                </c:pt>
                <c:pt idx="16">
                  <c:v>1.2200199680332382</c:v>
                </c:pt>
                <c:pt idx="17">
                  <c:v>1.208853424863545</c:v>
                </c:pt>
                <c:pt idx="18">
                  <c:v>1.3338286388567182</c:v>
                </c:pt>
                <c:pt idx="19">
                  <c:v>0.82849219595716506</c:v>
                </c:pt>
                <c:pt idx="20">
                  <c:v>0.86103649460194698</c:v>
                </c:pt>
                <c:pt idx="21">
                  <c:v>0.860471329638127</c:v>
                </c:pt>
                <c:pt idx="22">
                  <c:v>0.75179750241769328</c:v>
                </c:pt>
                <c:pt idx="23">
                  <c:v>1.529935146775284</c:v>
                </c:pt>
                <c:pt idx="24">
                  <c:v>0.98444616168757504</c:v>
                </c:pt>
                <c:pt idx="25">
                  <c:v>0.92315582528421225</c:v>
                </c:pt>
              </c:numCache>
            </c:numRef>
          </c:val>
        </c:ser>
        <c:axId val="196697088"/>
        <c:axId val="196727552"/>
      </c:barChart>
      <c:catAx>
        <c:axId val="196697088"/>
        <c:scaling>
          <c:orientation val="minMax"/>
        </c:scaling>
        <c:axPos val="b"/>
        <c:numFmt formatCode="General" sourceLinked="1"/>
        <c:majorTickMark val="in"/>
        <c:tickLblPos val="low"/>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196727552"/>
        <c:crosses val="autoZero"/>
        <c:lblAlgn val="ctr"/>
        <c:lblOffset val="100"/>
        <c:tickLblSkip val="1"/>
        <c:tickMarkSkip val="1"/>
      </c:catAx>
      <c:valAx>
        <c:axId val="196727552"/>
        <c:scaling>
          <c:orientation val="minMax"/>
          <c:max val="3"/>
        </c:scaling>
        <c:axPos val="l"/>
        <c:majorGridlines>
          <c:spPr>
            <a:ln w="3175">
              <a:solidFill>
                <a:srgbClr val="000000"/>
              </a:solidFill>
              <a:prstDash val="solid"/>
            </a:ln>
          </c:spPr>
        </c:majorGridlines>
        <c:title>
          <c:tx>
            <c:rich>
              <a:bodyPr/>
              <a:lstStyle/>
              <a:p>
                <a:pPr>
                  <a:defRPr lang="en-CA" sz="1000" b="0" i="0" u="none" strike="noStrike" baseline="0">
                    <a:solidFill>
                      <a:srgbClr val="000000"/>
                    </a:solidFill>
                    <a:latin typeface="Times New Roman"/>
                    <a:ea typeface="Times New Roman"/>
                    <a:cs typeface="Times New Roman"/>
                  </a:defRPr>
                </a:pPr>
                <a:r>
                  <a:rPr lang="en-CA"/>
                  <a:t>1989=100</a:t>
                </a:r>
              </a:p>
            </c:rich>
          </c:tx>
          <c:layout>
            <c:manualLayout>
              <c:xMode val="edge"/>
              <c:yMode val="edge"/>
              <c:x val="1.260659992584353E-2"/>
              <c:y val="0.43322475570032581"/>
            </c:manualLayout>
          </c:layout>
          <c:spPr>
            <a:noFill/>
            <a:ln w="25400">
              <a:noFill/>
            </a:ln>
          </c:spPr>
        </c:title>
        <c:numFmt formatCode="#,##0.0" sourceLinked="0"/>
        <c:majorTickMark val="cross"/>
        <c:tickLblPos val="nextTo"/>
        <c:txPr>
          <a:bodyPr rot="0" vert="horz"/>
          <a:lstStyle/>
          <a:p>
            <a:pPr>
              <a:defRPr/>
            </a:pPr>
            <a:endParaRPr lang="en-US"/>
          </a:p>
        </c:txPr>
        <c:crossAx val="196697088"/>
        <c:crosses val="autoZero"/>
        <c:crossBetween val="between"/>
      </c:valAx>
      <c:spPr>
        <a:noFill/>
        <a:ln w="25400">
          <a:noFill/>
        </a:ln>
      </c:spPr>
    </c:plotArea>
    <c:legend>
      <c:legendPos val="r"/>
      <c:layout>
        <c:manualLayout>
          <c:xMode val="edge"/>
          <c:yMode val="edge"/>
          <c:x val="0.10048201705598814"/>
          <c:y val="0.13897937024972856"/>
          <c:w val="0.16753429736744602"/>
          <c:h val="5.5053476621611468E-2"/>
        </c:manualLayout>
      </c:layout>
      <c:spPr>
        <a:solidFill>
          <a:srgbClr val="FFFFFF"/>
        </a:solidFill>
        <a:ln w="3175">
          <a:solidFill>
            <a:srgbClr val="000000"/>
          </a:solidFill>
          <a:prstDash val="solid"/>
        </a:ln>
      </c:spPr>
      <c:txPr>
        <a:bodyPr/>
        <a:lstStyle/>
        <a:p>
          <a:pPr>
            <a:defRPr lang="en-CA" sz="920" b="0" i="0" u="none" strike="noStrike" baseline="0">
              <a:solidFill>
                <a:srgbClr val="000000"/>
              </a:solidFill>
              <a:latin typeface="Times New Roman"/>
              <a:ea typeface="Times New Roman"/>
              <a:cs typeface="Times New Roman"/>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Times New Roman"/>
          <a:ea typeface="Times New Roman"/>
          <a:cs typeface="Times New Roman"/>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lang="en-CA" sz="1400" b="1" i="0" u="none" strike="noStrike" baseline="0">
                <a:solidFill>
                  <a:srgbClr val="000000"/>
                </a:solidFill>
                <a:latin typeface="Times New Roman"/>
                <a:ea typeface="Times New Roman"/>
                <a:cs typeface="Times New Roman"/>
              </a:defRPr>
            </a:pPr>
            <a:r>
              <a:rPr lang="en-CA"/>
              <a:t>Chart 5: Labour Force in Canada and the United States, 1989-2014,</a:t>
            </a:r>
            <a:r>
              <a:rPr lang="en-CA" baseline="0"/>
              <a:t> 1989=100</a:t>
            </a:r>
            <a:endParaRPr lang="en-CA"/>
          </a:p>
        </c:rich>
      </c:tx>
      <c:layout>
        <c:manualLayout>
          <c:xMode val="edge"/>
          <c:yMode val="edge"/>
          <c:x val="0.17426770485724949"/>
          <c:y val="2.8230184581976209E-2"/>
        </c:manualLayout>
      </c:layout>
      <c:spPr>
        <a:noFill/>
        <a:ln w="25400">
          <a:noFill/>
        </a:ln>
      </c:spPr>
    </c:title>
    <c:plotArea>
      <c:layout>
        <c:manualLayout>
          <c:layoutTarget val="inner"/>
          <c:xMode val="edge"/>
          <c:yMode val="edge"/>
          <c:x val="6.3774564330737873E-2"/>
          <c:y val="0.13517915309446271"/>
          <c:w val="0.86206896551723444"/>
          <c:h val="0.73941368078175007"/>
        </c:manualLayout>
      </c:layout>
      <c:lineChart>
        <c:grouping val="standard"/>
        <c:ser>
          <c:idx val="4"/>
          <c:order val="0"/>
          <c:tx>
            <c:v>Canada</c:v>
          </c:tx>
          <c:spPr>
            <a:ln>
              <a:solidFill>
                <a:schemeClr val="tx1"/>
              </a:solidFill>
            </a:ln>
          </c:spPr>
          <c:marker>
            <c:symbol val="none"/>
          </c:marker>
          <c:dLbls>
            <c:delete val="1"/>
          </c:dLbls>
          <c:cat>
            <c:numRef>
              <c:f>T9A!$A$17:$A$43</c:f>
              <c:numCache>
                <c:formatCode>General</c:formatCode>
                <c:ptCount val="27"/>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numCache>
            </c:numRef>
          </c:cat>
          <c:val>
            <c:numRef>
              <c:f>'T8'!$O$18:$O$43</c:f>
              <c:numCache>
                <c:formatCode>General</c:formatCode>
                <c:ptCount val="26"/>
              </c:numCache>
            </c:numRef>
          </c:val>
        </c:ser>
        <c:ser>
          <c:idx val="5"/>
          <c:order val="1"/>
          <c:tx>
            <c:v>United States</c:v>
          </c:tx>
          <c:spPr>
            <a:ln>
              <a:solidFill>
                <a:schemeClr val="accent4">
                  <a:lumMod val="75000"/>
                </a:schemeClr>
              </a:solidFill>
              <a:prstDash val="lgDash"/>
            </a:ln>
          </c:spPr>
          <c:marker>
            <c:symbol val="none"/>
          </c:marker>
          <c:dLbls>
            <c:delete val="1"/>
          </c:dLbls>
          <c:cat>
            <c:numRef>
              <c:f>T9A!$A$17:$A$43</c:f>
              <c:numCache>
                <c:formatCode>General</c:formatCode>
                <c:ptCount val="27"/>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numCache>
            </c:numRef>
          </c:cat>
          <c:val>
            <c:numRef>
              <c:f>'T9'!$P$18:$P$43</c:f>
              <c:numCache>
                <c:formatCode>General</c:formatCode>
                <c:ptCount val="26"/>
                <c:pt idx="0">
                  <c:v>100</c:v>
                </c:pt>
                <c:pt idx="1">
                  <c:v>101.59119715182976</c:v>
                </c:pt>
                <c:pt idx="2">
                  <c:v>101.99969322429341</c:v>
                </c:pt>
                <c:pt idx="3">
                  <c:v>103.41974182402376</c:v>
                </c:pt>
                <c:pt idx="4">
                  <c:v>104.30374024170696</c:v>
                </c:pt>
                <c:pt idx="5">
                  <c:v>105.80209737706771</c:v>
                </c:pt>
                <c:pt idx="6">
                  <c:v>106.80961338187925</c:v>
                </c:pt>
                <c:pt idx="7">
                  <c:v>108.1327854426854</c:v>
                </c:pt>
                <c:pt idx="8">
                  <c:v>110.03318021458153</c:v>
                </c:pt>
                <c:pt idx="9">
                  <c:v>111.14403119424554</c:v>
                </c:pt>
                <c:pt idx="10">
                  <c:v>112.51241230654966</c:v>
                </c:pt>
                <c:pt idx="11">
                  <c:v>115.10789624522681</c:v>
                </c:pt>
                <c:pt idx="12">
                  <c:v>116.03710371440796</c:v>
                </c:pt>
                <c:pt idx="13">
                  <c:v>116.94855048478634</c:v>
                </c:pt>
                <c:pt idx="14">
                  <c:v>118.2781809815208</c:v>
                </c:pt>
                <c:pt idx="15">
                  <c:v>118.99748928303289</c:v>
                </c:pt>
                <c:pt idx="16">
                  <c:v>120.54670660132882</c:v>
                </c:pt>
                <c:pt idx="17">
                  <c:v>122.24850446843037</c:v>
                </c:pt>
                <c:pt idx="18">
                  <c:v>123.61769288522552</c:v>
                </c:pt>
                <c:pt idx="19">
                  <c:v>124.5565880082991</c:v>
                </c:pt>
                <c:pt idx="20">
                  <c:v>124.43952885709903</c:v>
                </c:pt>
                <c:pt idx="21">
                  <c:v>124.23528082086722</c:v>
                </c:pt>
                <c:pt idx="22">
                  <c:v>124.01569399930573</c:v>
                </c:pt>
                <c:pt idx="23">
                  <c:v>125.11201349813108</c:v>
                </c:pt>
                <c:pt idx="24">
                  <c:v>125.44623755741952</c:v>
                </c:pt>
                <c:pt idx="25">
                  <c:v>125.87653085114113</c:v>
                </c:pt>
              </c:numCache>
            </c:numRef>
          </c:val>
        </c:ser>
        <c:dLbls>
          <c:showVal val="1"/>
        </c:dLbls>
        <c:marker val="1"/>
        <c:axId val="196815104"/>
        <c:axId val="196857856"/>
      </c:lineChart>
      <c:catAx>
        <c:axId val="196815104"/>
        <c:scaling>
          <c:orientation val="minMax"/>
        </c:scaling>
        <c:axPos val="b"/>
        <c:numFmt formatCode="General" sourceLinked="1"/>
        <c:majorTickMark val="in"/>
        <c:tickLblPos val="low"/>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196857856"/>
        <c:crossesAt val="100"/>
        <c:lblAlgn val="ctr"/>
        <c:lblOffset val="100"/>
        <c:tickLblSkip val="1"/>
        <c:tickMarkSkip val="1"/>
      </c:catAx>
      <c:valAx>
        <c:axId val="196857856"/>
        <c:scaling>
          <c:orientation val="minMax"/>
          <c:max val="140"/>
          <c:min val="95"/>
        </c:scaling>
        <c:axPos val="l"/>
        <c:majorGridlines>
          <c:spPr>
            <a:ln w="3175">
              <a:solidFill>
                <a:srgbClr val="000000"/>
              </a:solidFill>
              <a:prstDash val="solid"/>
            </a:ln>
          </c:spPr>
        </c:majorGridlines>
        <c:title>
          <c:tx>
            <c:rich>
              <a:bodyPr rot="-5400000" vert="horz" anchor="ctr" anchorCtr="0"/>
              <a:lstStyle/>
              <a:p>
                <a:pPr>
                  <a:defRPr lang="en-CA" sz="1000" b="0" i="0" u="none" strike="noStrike" baseline="0">
                    <a:solidFill>
                      <a:srgbClr val="000000"/>
                    </a:solidFill>
                    <a:latin typeface="Times New Roman"/>
                    <a:ea typeface="Times New Roman"/>
                    <a:cs typeface="Times New Roman"/>
                  </a:defRPr>
                </a:pPr>
                <a:r>
                  <a:rPr lang="en-CA"/>
                  <a:t>Annual</a:t>
                </a:r>
                <a:r>
                  <a:rPr lang="en-CA" baseline="0"/>
                  <a:t> Rate of Change, %</a:t>
                </a:r>
              </a:p>
            </c:rich>
          </c:tx>
          <c:layout>
            <c:manualLayout>
              <c:xMode val="edge"/>
              <c:yMode val="edge"/>
              <c:x val="0.9673711531331175"/>
              <c:y val="0.37622149837133551"/>
            </c:manualLayout>
          </c:layout>
          <c:spPr>
            <a:noFill/>
            <a:ln w="25400">
              <a:noFill/>
            </a:ln>
          </c:spPr>
        </c:title>
        <c:numFmt formatCode="0" sourceLinked="0"/>
        <c:majorTickMark val="cross"/>
        <c:tickLblPos val="nextTo"/>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196815104"/>
        <c:crosses val="autoZero"/>
        <c:crossBetween val="between"/>
        <c:majorUnit val="5"/>
      </c:valAx>
      <c:spPr>
        <a:noFill/>
        <a:ln w="25400">
          <a:noFill/>
        </a:ln>
      </c:spPr>
    </c:plotArea>
    <c:legend>
      <c:legendPos val="r"/>
      <c:layout>
        <c:manualLayout>
          <c:xMode val="edge"/>
          <c:yMode val="edge"/>
          <c:x val="8.3426028921025241E-2"/>
          <c:y val="0.14983713355049297"/>
          <c:w val="0.21054505005561741"/>
          <c:h val="5.5053476621611468E-2"/>
        </c:manualLayout>
      </c:layout>
      <c:spPr>
        <a:solidFill>
          <a:srgbClr val="FFFFFF"/>
        </a:solidFill>
        <a:ln w="3175">
          <a:solidFill>
            <a:srgbClr val="000000"/>
          </a:solidFill>
          <a:prstDash val="solid"/>
        </a:ln>
      </c:spPr>
      <c:txPr>
        <a:bodyPr/>
        <a:lstStyle/>
        <a:p>
          <a:pPr>
            <a:defRPr lang="en-CA" sz="920" b="0" i="0" u="none" strike="noStrike" baseline="0">
              <a:solidFill>
                <a:srgbClr val="000000"/>
              </a:solidFill>
              <a:latin typeface="Times New Roman"/>
              <a:ea typeface="Times New Roman"/>
              <a:cs typeface="Times New Roman"/>
            </a:defRPr>
          </a:pPr>
          <a:endParaRPr lang="en-US"/>
        </a:p>
      </c:txPr>
    </c:legend>
    <c:dispBlanksAs val="gap"/>
  </c:chart>
  <c:spPr>
    <a:noFill/>
    <a:ln w="9525">
      <a:noFill/>
    </a:ln>
  </c:spPr>
  <c:txPr>
    <a:bodyPr/>
    <a:lstStyle/>
    <a:p>
      <a:pPr>
        <a:defRPr sz="1000" b="0" i="0" u="none" strike="noStrike" baseline="0">
          <a:solidFill>
            <a:srgbClr val="000000"/>
          </a:solidFill>
          <a:latin typeface="Times New Roman"/>
          <a:ea typeface="Times New Roman"/>
          <a:cs typeface="Times New Roman"/>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lang="en-CA" sz="1400" b="1" i="0" u="none" strike="noStrike" baseline="0">
                <a:solidFill>
                  <a:srgbClr val="000000"/>
                </a:solidFill>
                <a:latin typeface="Times New Roman"/>
                <a:ea typeface="Times New Roman"/>
                <a:cs typeface="Times New Roman"/>
              </a:defRPr>
            </a:pPr>
            <a:r>
              <a:rPr lang="en-CA"/>
              <a:t>Chart 5a: </a:t>
            </a:r>
            <a:r>
              <a:rPr lang="en-CA" sz="1400" b="1" i="0" u="none" strike="noStrike" baseline="0"/>
              <a:t>Annual % Change in </a:t>
            </a:r>
            <a:r>
              <a:rPr lang="en-CA"/>
              <a:t>Labour Force in Canada and the United States, 1989-2014</a:t>
            </a:r>
          </a:p>
        </c:rich>
      </c:tx>
      <c:layout>
        <c:manualLayout>
          <c:xMode val="edge"/>
          <c:yMode val="edge"/>
          <c:x val="0.14015572858731926"/>
          <c:y val="2.1715526601520086E-2"/>
        </c:manualLayout>
      </c:layout>
      <c:spPr>
        <a:noFill/>
        <a:ln w="25400">
          <a:noFill/>
        </a:ln>
      </c:spPr>
    </c:title>
    <c:plotArea>
      <c:layout>
        <c:manualLayout>
          <c:layoutTarget val="inner"/>
          <c:xMode val="edge"/>
          <c:yMode val="edge"/>
          <c:x val="6.3774564330737873E-2"/>
          <c:y val="0.13517915309446271"/>
          <c:w val="0.86206896551723433"/>
          <c:h val="0.73941368078174996"/>
        </c:manualLayout>
      </c:layout>
      <c:barChart>
        <c:barDir val="col"/>
        <c:grouping val="clustered"/>
        <c:ser>
          <c:idx val="6"/>
          <c:order val="0"/>
          <c:tx>
            <c:v>Canada</c:v>
          </c:tx>
          <c:spPr>
            <a:solidFill>
              <a:schemeClr val="accent1"/>
            </a:solidFill>
          </c:spPr>
          <c:cat>
            <c:numRef>
              <c:f>T9A!$A$17:$A$42</c:f>
              <c:numCache>
                <c:formatCode>General</c:formatCode>
                <c:ptCount val="26"/>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numCache>
            </c:numRef>
          </c:cat>
          <c:val>
            <c:numRef>
              <c:f>T8A!$D$17:$D$42</c:f>
              <c:numCache>
                <c:formatCode>0.00</c:formatCode>
                <c:ptCount val="26"/>
                <c:pt idx="0">
                  <c:v>1.9491168744466885</c:v>
                </c:pt>
                <c:pt idx="1">
                  <c:v>1.3950972297355009</c:v>
                </c:pt>
                <c:pt idx="2">
                  <c:v>0.62055990789879845</c:v>
                </c:pt>
                <c:pt idx="3">
                  <c:v>3.2790087626269102E-2</c:v>
                </c:pt>
                <c:pt idx="4">
                  <c:v>0.69882761554717598</c:v>
                </c:pt>
                <c:pt idx="5">
                  <c:v>0.93846313675243276</c:v>
                </c:pt>
                <c:pt idx="6">
                  <c:v>0.7835872101001834</c:v>
                </c:pt>
                <c:pt idx="7">
                  <c:v>1.0872673302378706</c:v>
                </c:pt>
                <c:pt idx="8">
                  <c:v>1.528835727611312</c:v>
                </c:pt>
                <c:pt idx="9">
                  <c:v>1.6006739679865278</c:v>
                </c:pt>
                <c:pt idx="10">
                  <c:v>1.7615335396508225</c:v>
                </c:pt>
                <c:pt idx="11">
                  <c:v>1.6893365841139436</c:v>
                </c:pt>
                <c:pt idx="12">
                  <c:v>1.5943921813581718</c:v>
                </c:pt>
                <c:pt idx="13">
                  <c:v>2.8182834430505483</c:v>
                </c:pt>
                <c:pt idx="14">
                  <c:v>2.3127846434482264</c:v>
                </c:pt>
                <c:pt idx="15">
                  <c:v>1.241535655038458</c:v>
                </c:pt>
                <c:pt idx="16">
                  <c:v>0.84727972476528812</c:v>
                </c:pt>
                <c:pt idx="17">
                  <c:v>1.2229462886615823</c:v>
                </c:pt>
                <c:pt idx="18">
                  <c:v>1.9770590318637378</c:v>
                </c:pt>
                <c:pt idx="19">
                  <c:v>1.4883569816097841</c:v>
                </c:pt>
                <c:pt idx="20">
                  <c:v>0.76224223959024484</c:v>
                </c:pt>
                <c:pt idx="21">
                  <c:v>1.0626817925360297</c:v>
                </c:pt>
                <c:pt idx="22">
                  <c:v>0.93226448126527794</c:v>
                </c:pt>
                <c:pt idx="23">
                  <c:v>1.0670346960803831</c:v>
                </c:pt>
                <c:pt idx="24">
                  <c:v>1.141846081911106</c:v>
                </c:pt>
                <c:pt idx="25">
                  <c:v>0.43393064464443531</c:v>
                </c:pt>
              </c:numCache>
            </c:numRef>
          </c:val>
        </c:ser>
        <c:ser>
          <c:idx val="7"/>
          <c:order val="1"/>
          <c:tx>
            <c:v>United States</c:v>
          </c:tx>
          <c:spPr>
            <a:solidFill>
              <a:schemeClr val="accent4">
                <a:lumMod val="60000"/>
                <a:lumOff val="40000"/>
              </a:schemeClr>
            </a:solidFill>
          </c:spPr>
          <c:cat>
            <c:numRef>
              <c:f>T9A!$A$17:$A$42</c:f>
              <c:numCache>
                <c:formatCode>General</c:formatCode>
                <c:ptCount val="26"/>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numCache>
            </c:numRef>
          </c:cat>
          <c:val>
            <c:numRef>
              <c:f>T9A!$D$17:$D$42</c:f>
              <c:numCache>
                <c:formatCode>0.00</c:formatCode>
                <c:ptCount val="26"/>
                <c:pt idx="0">
                  <c:v>1.8081845005712218</c:v>
                </c:pt>
                <c:pt idx="1">
                  <c:v>1.5911971518297554</c:v>
                </c:pt>
                <c:pt idx="2">
                  <c:v>0.40209790209790208</c:v>
                </c:pt>
                <c:pt idx="3">
                  <c:v>1.3922086967533598</c:v>
                </c:pt>
                <c:pt idx="4">
                  <c:v>0.85476757347488397</c:v>
                </c:pt>
                <c:pt idx="5">
                  <c:v>1.436532507739938</c:v>
                </c:pt>
                <c:pt idx="6">
                  <c:v>0.95226468074716153</c:v>
                </c:pt>
                <c:pt idx="7">
                  <c:v>1.2388136413109203</c:v>
                </c:pt>
                <c:pt idx="8">
                  <c:v>1.7574639958788441</c:v>
                </c:pt>
                <c:pt idx="9">
                  <c:v>1.0095600049891047</c:v>
                </c:pt>
                <c:pt idx="10">
                  <c:v>1.2311782266675384</c:v>
                </c:pt>
                <c:pt idx="11">
                  <c:v>2.3068423167441594</c:v>
                </c:pt>
                <c:pt idx="12">
                  <c:v>0.80724911104409369</c:v>
                </c:pt>
                <c:pt idx="13">
                  <c:v>0.78547873154577208</c:v>
                </c:pt>
                <c:pt idx="14">
                  <c:v>1.1369362777244707</c:v>
                </c:pt>
                <c:pt idx="15">
                  <c:v>0.60814961436079451</c:v>
                </c:pt>
                <c:pt idx="16">
                  <c:v>1.3018907605782863</c:v>
                </c:pt>
                <c:pt idx="17">
                  <c:v>1.4117331904634343</c:v>
                </c:pt>
                <c:pt idx="18">
                  <c:v>1.1200042264310432</c:v>
                </c:pt>
                <c:pt idx="19">
                  <c:v>0.759515164180664</c:v>
                </c:pt>
                <c:pt idx="20">
                  <c:v>-9.3980698308995581E-2</c:v>
                </c:pt>
                <c:pt idx="21">
                  <c:v>-0.16413436960724526</c:v>
                </c:pt>
                <c:pt idx="22">
                  <c:v>-0.17675077490918778</c:v>
                </c:pt>
                <c:pt idx="23">
                  <c:v>0.8840167429386071</c:v>
                </c:pt>
                <c:pt idx="24">
                  <c:v>0.26713986126794648</c:v>
                </c:pt>
                <c:pt idx="25">
                  <c:v>0.34301012298167827</c:v>
                </c:pt>
              </c:numCache>
            </c:numRef>
          </c:val>
        </c:ser>
        <c:axId val="196781184"/>
        <c:axId val="196782720"/>
      </c:barChart>
      <c:catAx>
        <c:axId val="196781184"/>
        <c:scaling>
          <c:orientation val="minMax"/>
        </c:scaling>
        <c:axPos val="b"/>
        <c:numFmt formatCode="General" sourceLinked="1"/>
        <c:majorTickMark val="in"/>
        <c:tickLblPos val="low"/>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196782720"/>
        <c:crosses val="autoZero"/>
        <c:lblAlgn val="ctr"/>
        <c:lblOffset val="100"/>
        <c:tickLblSkip val="1"/>
        <c:tickMarkSkip val="1"/>
      </c:catAx>
      <c:valAx>
        <c:axId val="196782720"/>
        <c:scaling>
          <c:orientation val="minMax"/>
          <c:min val="-0.5"/>
        </c:scaling>
        <c:axPos val="l"/>
        <c:majorGridlines>
          <c:spPr>
            <a:ln w="3175">
              <a:solidFill>
                <a:srgbClr val="000000"/>
              </a:solidFill>
              <a:prstDash val="solid"/>
            </a:ln>
          </c:spPr>
        </c:majorGridlines>
        <c:numFmt formatCode="0.0" sourceLinked="0"/>
        <c:majorTickMark val="cross"/>
        <c:tickLblPos val="nextTo"/>
        <c:spPr>
          <a:ln w="3175">
            <a:solidFill>
              <a:srgbClr val="000000"/>
            </a:solidFill>
            <a:prstDash val="solid"/>
          </a:ln>
        </c:spPr>
        <c:txPr>
          <a:bodyPr rot="0" vert="horz"/>
          <a:lstStyle/>
          <a:p>
            <a:pPr>
              <a:defRPr lang="en-CA" sz="1000" b="0" i="0" u="none" strike="noStrike" baseline="0">
                <a:solidFill>
                  <a:srgbClr val="000000"/>
                </a:solidFill>
                <a:latin typeface="Times New Roman"/>
                <a:ea typeface="Times New Roman"/>
                <a:cs typeface="Times New Roman"/>
              </a:defRPr>
            </a:pPr>
            <a:endParaRPr lang="en-US"/>
          </a:p>
        </c:txPr>
        <c:crossAx val="196781184"/>
        <c:crosses val="autoZero"/>
        <c:crossBetween val="between"/>
      </c:valAx>
      <c:spPr>
        <a:noFill/>
        <a:ln w="25400">
          <a:noFill/>
        </a:ln>
      </c:spPr>
    </c:plotArea>
    <c:legend>
      <c:legendPos val="r"/>
      <c:layout>
        <c:manualLayout>
          <c:xMode val="edge"/>
          <c:yMode val="edge"/>
          <c:x val="7.1560993696700034E-2"/>
          <c:y val="0.15418023887079338"/>
          <c:w val="0.21499443826473932"/>
          <c:h val="5.2881923961459222E-2"/>
        </c:manualLayout>
      </c:layout>
      <c:spPr>
        <a:solidFill>
          <a:srgbClr val="FFFFFF"/>
        </a:solidFill>
        <a:ln w="3175">
          <a:solidFill>
            <a:srgbClr val="000000"/>
          </a:solidFill>
          <a:prstDash val="solid"/>
        </a:ln>
      </c:spPr>
      <c:txPr>
        <a:bodyPr/>
        <a:lstStyle/>
        <a:p>
          <a:pPr>
            <a:defRPr lang="en-CA" sz="920" b="0" i="0" u="none" strike="noStrike" baseline="0">
              <a:solidFill>
                <a:srgbClr val="000000"/>
              </a:solidFill>
              <a:latin typeface="Times New Roman"/>
              <a:ea typeface="Times New Roman"/>
              <a:cs typeface="Times New Roman"/>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Times New Roman"/>
          <a:ea typeface="Times New Roman"/>
          <a:cs typeface="Times New Roman"/>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6.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5.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6.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7.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8.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9.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0.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1.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2.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3.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2.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3.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orientation="landscape" r:id="rId1"/>
  <headerFooter alignWithMargins="0"/>
  <drawing r:id="rId2"/>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orientation="landscape" r:id="rId1"/>
  <headerFooter alignWithMargins="0"/>
  <drawing r:id="rId2"/>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orientation="landscape" r:id="rId1"/>
  <headerFooter alignWithMargins="0"/>
  <drawing r:id="rId2"/>
</chartsheet>
</file>

<file path=xl/chartsheets/sheet12.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orientation="landscape" r:id="rId1"/>
  <headerFooter alignWithMargins="0"/>
  <drawing r:id="rId2"/>
</chartsheet>
</file>

<file path=xl/chartsheets/sheet13.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orientation="landscape" r:id="rId1"/>
  <headerFooter alignWithMargins="0"/>
  <drawing r:id="rId2"/>
</chartsheet>
</file>

<file path=xl/chartsheets/sheet14.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orientation="landscape" r:id="rId1"/>
  <headerFooter alignWithMargins="0"/>
  <drawing r:id="rId2"/>
</chartsheet>
</file>

<file path=xl/chartsheets/sheet15.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orientation="landscape" r:id="rId1"/>
  <headerFooter alignWithMargins="0"/>
  <drawing r:id="rId2"/>
</chartsheet>
</file>

<file path=xl/chartsheets/sheet16.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orientation="landscape" r:id="rId1"/>
  <headerFooter alignWithMargins="0"/>
  <drawing r:id="rId2"/>
</chartsheet>
</file>

<file path=xl/chartsheets/sheet17.xml><?xml version="1.0" encoding="utf-8"?>
<chartsheet xmlns="http://schemas.openxmlformats.org/spreadsheetml/2006/main" xmlns:r="http://schemas.openxmlformats.org/officeDocument/2006/relationships">
  <sheetPr/>
  <sheetViews>
    <sheetView zoomScale="75" workbookViewId="0" zoomToFit="1"/>
  </sheetViews>
  <pageMargins left="0.7" right="0.7" top="0.75" bottom="0.75" header="0.3" footer="0.3"/>
  <pageSetup orientation="landscape" r:id="rId1"/>
  <drawing r:id="rId2"/>
</chartsheet>
</file>

<file path=xl/chartsheets/sheet18.xml><?xml version="1.0" encoding="utf-8"?>
<chartsheet xmlns="http://schemas.openxmlformats.org/spreadsheetml/2006/main" xmlns:r="http://schemas.openxmlformats.org/officeDocument/2006/relationships">
  <sheetPr/>
  <sheetViews>
    <sheetView zoomScale="75" workbookViewId="0" zoomToFit="1"/>
  </sheetViews>
  <pageMargins left="0.7" right="0.7" top="0.75" bottom="0.75" header="0.3" footer="0.3"/>
  <pageSetup orientation="landscape" r:id="rId1"/>
  <drawing r:id="rId2"/>
</chartsheet>
</file>

<file path=xl/chartsheets/sheet19.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orientation="landscape" r:id="rId1"/>
  <headerFooter alignWithMargins="0"/>
  <drawing r:id="rId2"/>
</chartsheet>
</file>

<file path=xl/chartsheets/sheet20.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orientation="landscape" r:id="rId1"/>
  <headerFooter alignWithMargins="0"/>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orientation="landscape" r:id="rId1"/>
  <headerFooter alignWithMargins="0"/>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orientation="landscape" r:id="rId1"/>
  <headerFooter alignWithMargins="0"/>
  <drawing r:id="rId2"/>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orientation="landscape" r:id="rId1"/>
  <headerFooter alignWithMargins="0"/>
  <drawing r:id="rId2"/>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orientation="landscape" r:id="rId1"/>
  <headerFooter alignWithMargins="0"/>
  <drawing r:id="rId2"/>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orientation="landscape" r:id="rId1"/>
  <headerFooter alignWithMargins="0"/>
  <drawing r:id="rId2"/>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28575" y="9525"/>
    <xdr:ext cx="8543925" cy="58483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0.0055</cdr:x>
      <cdr:y>0.9625</cdr:y>
    </cdr:from>
    <cdr:to>
      <cdr:x>0.10225</cdr:x>
      <cdr:y>0.9935</cdr:y>
    </cdr:to>
    <cdr:sp macro="" textlink="">
      <cdr:nvSpPr>
        <cdr:cNvPr id="35841" name="Text Box 1"/>
        <cdr:cNvSpPr txBox="1">
          <a:spLocks xmlns:a="http://schemas.openxmlformats.org/drawingml/2006/main" noChangeArrowheads="1"/>
        </cdr:cNvSpPr>
      </cdr:nvSpPr>
      <cdr:spPr bwMode="auto">
        <a:xfrm xmlns:a="http://schemas.openxmlformats.org/drawingml/2006/main">
          <a:off x="47096" y="5629037"/>
          <a:ext cx="828468" cy="1812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800" b="0" i="0" strike="noStrike">
              <a:solidFill>
                <a:srgbClr val="000000"/>
              </a:solidFill>
              <a:latin typeface="Times New Roman"/>
              <a:cs typeface="Times New Roman"/>
            </a:rPr>
            <a:t>Source: Table 7a.</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8639175" cy="58483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0.05575</cdr:x>
      <cdr:y>0.92175</cdr:y>
    </cdr:from>
    <cdr:to>
      <cdr:x>0.95575</cdr:x>
      <cdr:y>0.977</cdr:y>
    </cdr:to>
    <cdr:sp macro="" textlink="">
      <cdr:nvSpPr>
        <cdr:cNvPr id="2049" name="Text Box 1"/>
        <cdr:cNvSpPr txBox="1">
          <a:spLocks xmlns:a="http://schemas.openxmlformats.org/drawingml/2006/main" noChangeArrowheads="1"/>
        </cdr:cNvSpPr>
      </cdr:nvSpPr>
      <cdr:spPr bwMode="auto">
        <a:xfrm xmlns:a="http://schemas.openxmlformats.org/drawingml/2006/main">
          <a:off x="477386" y="5390717"/>
          <a:ext cx="7706677" cy="3231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800" b="0" i="0" strike="noStrike">
              <a:solidFill>
                <a:srgbClr val="000000"/>
              </a:solidFill>
              <a:latin typeface="Times New Roman"/>
              <a:cs typeface="Times New Roman"/>
            </a:rPr>
            <a:t>All  labour market data (except for population) refer to population aged 15 and over in Canada and 16 and over in the United States.  U.S. data in 2000 and 2003 are affected</a:t>
          </a:r>
        </a:p>
        <a:p xmlns:a="http://schemas.openxmlformats.org/drawingml/2006/main">
          <a:pPr algn="l" rtl="0">
            <a:defRPr sz="1000"/>
          </a:pPr>
          <a:r>
            <a:rPr lang="en-CA" sz="800" b="0" i="0" strike="noStrike">
              <a:solidFill>
                <a:srgbClr val="000000"/>
              </a:solidFill>
              <a:latin typeface="Times New Roman"/>
              <a:cs typeface="Times New Roman"/>
            </a:rPr>
            <a:t>by new population benchmarks.  Source: Tables 8 and 9.</a:t>
          </a:r>
        </a:p>
      </cdr:txBody>
    </cdr:sp>
  </cdr:relSizeAnchor>
</c:userShapes>
</file>

<file path=xl/drawings/drawing13.xml><?xml version="1.0" encoding="utf-8"?>
<xdr:wsDr xmlns:xdr="http://schemas.openxmlformats.org/drawingml/2006/spreadsheetDrawing" xmlns:a="http://schemas.openxmlformats.org/drawingml/2006/main">
  <xdr:absoluteAnchor>
    <xdr:pos x="38100" y="19050"/>
    <xdr:ext cx="8562975" cy="58483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0.0525</cdr:x>
      <cdr:y>0.92975</cdr:y>
    </cdr:from>
    <cdr:to>
      <cdr:x>0.908</cdr:x>
      <cdr:y>0.985</cdr:y>
    </cdr:to>
    <cdr:sp macro="" textlink="">
      <cdr:nvSpPr>
        <cdr:cNvPr id="4097" name="Text Box 1"/>
        <cdr:cNvSpPr txBox="1">
          <a:spLocks xmlns:a="http://schemas.openxmlformats.org/drawingml/2006/main" noChangeArrowheads="1"/>
        </cdr:cNvSpPr>
      </cdr:nvSpPr>
      <cdr:spPr bwMode="auto">
        <a:xfrm xmlns:a="http://schemas.openxmlformats.org/drawingml/2006/main">
          <a:off x="449556" y="5437503"/>
          <a:ext cx="7325625" cy="3231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800" b="0" i="0" strike="noStrike">
              <a:solidFill>
                <a:srgbClr val="000000"/>
              </a:solidFill>
              <a:latin typeface="Times New Roman"/>
              <a:cs typeface="Times New Roman"/>
            </a:rPr>
            <a:t>All  labour market data (except for population) refer to population aged 15 and over in Canada and 16 and over in the United States.  U.S. data in 2000 and 2003 are</a:t>
          </a:r>
        </a:p>
        <a:p xmlns:a="http://schemas.openxmlformats.org/drawingml/2006/main">
          <a:pPr algn="l" rtl="0">
            <a:defRPr sz="1000"/>
          </a:pPr>
          <a:r>
            <a:rPr lang="en-CA" sz="800" b="0" i="0" strike="noStrike">
              <a:solidFill>
                <a:srgbClr val="000000"/>
              </a:solidFill>
              <a:latin typeface="Times New Roman"/>
              <a:cs typeface="Times New Roman"/>
            </a:rPr>
            <a:t>affected by new population benchmarks.  Source: Tables 8 and 9.</a:t>
          </a:r>
        </a:p>
      </cdr:txBody>
    </cdr:sp>
  </cdr:relSizeAnchor>
</c:userShapes>
</file>

<file path=xl/drawings/drawing15.xml><?xml version="1.0" encoding="utf-8"?>
<xdr:wsDr xmlns:xdr="http://schemas.openxmlformats.org/drawingml/2006/spreadsheetDrawing" xmlns:a="http://schemas.openxmlformats.org/drawingml/2006/main">
  <xdr:absoluteAnchor>
    <xdr:pos x="47625" y="19050"/>
    <xdr:ext cx="8562975" cy="58483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0.05475</cdr:x>
      <cdr:y>0.93075</cdr:y>
    </cdr:from>
    <cdr:to>
      <cdr:x>0.95475</cdr:x>
      <cdr:y>0.986</cdr:y>
    </cdr:to>
    <cdr:sp macro="" textlink="">
      <cdr:nvSpPr>
        <cdr:cNvPr id="3073" name="Text Box 1"/>
        <cdr:cNvSpPr txBox="1">
          <a:spLocks xmlns:a="http://schemas.openxmlformats.org/drawingml/2006/main" noChangeArrowheads="1"/>
        </cdr:cNvSpPr>
      </cdr:nvSpPr>
      <cdr:spPr bwMode="auto">
        <a:xfrm xmlns:a="http://schemas.openxmlformats.org/drawingml/2006/main">
          <a:off x="468823" y="5443352"/>
          <a:ext cx="7706677" cy="3231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800" b="0" i="0" strike="noStrike">
              <a:solidFill>
                <a:srgbClr val="000000"/>
              </a:solidFill>
              <a:latin typeface="Times New Roman"/>
              <a:cs typeface="Times New Roman"/>
            </a:rPr>
            <a:t>All  labour market data (except for population) refer to population aged 15 and over in Canada and 16 and over in the United States.  U.S. data in 2000 and 2003 are affected</a:t>
          </a:r>
        </a:p>
        <a:p xmlns:a="http://schemas.openxmlformats.org/drawingml/2006/main">
          <a:pPr algn="l" rtl="0">
            <a:defRPr sz="1000"/>
          </a:pPr>
          <a:r>
            <a:rPr lang="en-CA" sz="800" b="0" i="0" strike="noStrike">
              <a:solidFill>
                <a:srgbClr val="000000"/>
              </a:solidFill>
              <a:latin typeface="Times New Roman"/>
              <a:cs typeface="Times New Roman"/>
            </a:rPr>
            <a:t>by new population benchmarks.  Source: Tables 8 and 9.</a:t>
          </a:r>
        </a:p>
      </cdr:txBody>
    </cdr:sp>
  </cdr:relSizeAnchor>
</c:userShapes>
</file>

<file path=xl/drawings/drawing17.xml><?xml version="1.0" encoding="utf-8"?>
<xdr:wsDr xmlns:xdr="http://schemas.openxmlformats.org/drawingml/2006/spreadsheetDrawing" xmlns:a="http://schemas.openxmlformats.org/drawingml/2006/main">
  <xdr:absoluteAnchor>
    <xdr:pos x="28575" y="-19050"/>
    <xdr:ext cx="8562975" cy="58483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0.05475</cdr:x>
      <cdr:y>0.93075</cdr:y>
    </cdr:from>
    <cdr:to>
      <cdr:x>0.95475</cdr:x>
      <cdr:y>0.986</cdr:y>
    </cdr:to>
    <cdr:sp macro="" textlink="">
      <cdr:nvSpPr>
        <cdr:cNvPr id="3073" name="Text Box 1"/>
        <cdr:cNvSpPr txBox="1">
          <a:spLocks xmlns:a="http://schemas.openxmlformats.org/drawingml/2006/main" noChangeArrowheads="1"/>
        </cdr:cNvSpPr>
      </cdr:nvSpPr>
      <cdr:spPr bwMode="auto">
        <a:xfrm xmlns:a="http://schemas.openxmlformats.org/drawingml/2006/main">
          <a:off x="468823" y="5443352"/>
          <a:ext cx="7706677" cy="3231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800" b="0" i="0" strike="noStrike">
              <a:solidFill>
                <a:srgbClr val="000000"/>
              </a:solidFill>
              <a:latin typeface="Times New Roman"/>
              <a:cs typeface="Times New Roman"/>
            </a:rPr>
            <a:t>All  labour market data (except for population) refer to population aged 15 and over in Canada and 16 and over in the United States.  U.S. data in 2000 and 2003 are affected</a:t>
          </a:r>
        </a:p>
        <a:p xmlns:a="http://schemas.openxmlformats.org/drawingml/2006/main">
          <a:pPr algn="l" rtl="0">
            <a:defRPr sz="1000"/>
          </a:pPr>
          <a:r>
            <a:rPr lang="en-CA" sz="800" b="0" i="0" strike="noStrike">
              <a:solidFill>
                <a:srgbClr val="000000"/>
              </a:solidFill>
              <a:latin typeface="Times New Roman"/>
              <a:cs typeface="Times New Roman"/>
            </a:rPr>
            <a:t>by new population benchmarks.  Source: Tables 8 and 9.</a:t>
          </a:r>
        </a:p>
      </cdr:txBody>
    </cdr:sp>
  </cdr:relSizeAnchor>
</c:userShapes>
</file>

<file path=xl/drawings/drawing19.xml><?xml version="1.0" encoding="utf-8"?>
<xdr:wsDr xmlns:xdr="http://schemas.openxmlformats.org/drawingml/2006/spreadsheetDrawing" xmlns:a="http://schemas.openxmlformats.org/drawingml/2006/main">
  <xdr:absoluteAnchor>
    <xdr:pos x="38100" y="19050"/>
    <xdr:ext cx="8562975" cy="58483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0.95525</cdr:y>
    </cdr:from>
    <cdr:to>
      <cdr:x>0.00516</cdr:x>
      <cdr:y>0.97937</cdr:y>
    </cdr:to>
    <cdr:sp macro="" textlink="">
      <cdr:nvSpPr>
        <cdr:cNvPr id="28673" name="Text Box 1"/>
        <cdr:cNvSpPr txBox="1">
          <a:spLocks xmlns:a="http://schemas.openxmlformats.org/drawingml/2006/main" noChangeArrowheads="1"/>
        </cdr:cNvSpPr>
      </cdr:nvSpPr>
      <cdr:spPr bwMode="auto">
        <a:xfrm xmlns:a="http://schemas.openxmlformats.org/drawingml/2006/main">
          <a:off x="0" y="5586636"/>
          <a:ext cx="44115" cy="1410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800" b="0" i="0" strike="noStrike">
              <a:solidFill>
                <a:srgbClr val="000000"/>
              </a:solidFill>
              <a:latin typeface="Times New Roman"/>
              <a:cs typeface="Times New Roman"/>
            </a:rPr>
            <a:t>.</a:t>
          </a:r>
        </a:p>
      </cdr:txBody>
    </cdr:sp>
  </cdr:relSizeAnchor>
  <cdr:relSizeAnchor xmlns:cdr="http://schemas.openxmlformats.org/drawingml/2006/chartDrawing">
    <cdr:from>
      <cdr:x>0.00424</cdr:x>
      <cdr:y>0.95199</cdr:y>
    </cdr:from>
    <cdr:to>
      <cdr:x>0.09549</cdr:x>
      <cdr:y>0.98299</cdr:y>
    </cdr:to>
    <cdr:sp macro="" textlink="">
      <cdr:nvSpPr>
        <cdr:cNvPr id="2" name="Text Box 1"/>
        <cdr:cNvSpPr txBox="1">
          <a:spLocks xmlns:a="http://schemas.openxmlformats.org/drawingml/2006/main" noChangeArrowheads="1"/>
        </cdr:cNvSpPr>
      </cdr:nvSpPr>
      <cdr:spPr bwMode="auto">
        <a:xfrm xmlns:a="http://schemas.openxmlformats.org/drawingml/2006/main">
          <a:off x="36256" y="5567586"/>
          <a:ext cx="779633" cy="1812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800" b="0" i="0" strike="noStrike">
              <a:solidFill>
                <a:srgbClr val="000000"/>
              </a:solidFill>
              <a:latin typeface="Times New Roman"/>
              <a:cs typeface="Times New Roman"/>
            </a:rPr>
            <a:t>Source: Table 3.</a:t>
          </a:r>
        </a:p>
      </cdr:txBody>
    </cdr:sp>
  </cdr:relSizeAnchor>
</c:userShapes>
</file>

<file path=xl/drawings/drawing20.xml><?xml version="1.0" encoding="utf-8"?>
<c:userShapes xmlns:c="http://schemas.openxmlformats.org/drawingml/2006/chart">
  <cdr:relSizeAnchor xmlns:cdr="http://schemas.openxmlformats.org/drawingml/2006/chartDrawing">
    <cdr:from>
      <cdr:x>0.0525</cdr:x>
      <cdr:y>0.92975</cdr:y>
    </cdr:from>
    <cdr:to>
      <cdr:x>0.908</cdr:x>
      <cdr:y>0.985</cdr:y>
    </cdr:to>
    <cdr:sp macro="" textlink="">
      <cdr:nvSpPr>
        <cdr:cNvPr id="4097" name="Text Box 1"/>
        <cdr:cNvSpPr txBox="1">
          <a:spLocks xmlns:a="http://schemas.openxmlformats.org/drawingml/2006/main" noChangeArrowheads="1"/>
        </cdr:cNvSpPr>
      </cdr:nvSpPr>
      <cdr:spPr bwMode="auto">
        <a:xfrm xmlns:a="http://schemas.openxmlformats.org/drawingml/2006/main">
          <a:off x="449556" y="5437503"/>
          <a:ext cx="7325625" cy="3231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800" b="0" i="0" strike="noStrike">
              <a:solidFill>
                <a:srgbClr val="000000"/>
              </a:solidFill>
              <a:latin typeface="Times New Roman"/>
              <a:cs typeface="Times New Roman"/>
            </a:rPr>
            <a:t>All  labour market data (except for population) refer to population aged 15 and over in Canada and 16 and over in the United States.  U.S. data in 2000 and 2003 are</a:t>
          </a:r>
        </a:p>
        <a:p xmlns:a="http://schemas.openxmlformats.org/drawingml/2006/main">
          <a:pPr algn="l" rtl="0">
            <a:defRPr sz="1000"/>
          </a:pPr>
          <a:r>
            <a:rPr lang="en-CA" sz="800" b="0" i="0" strike="noStrike">
              <a:solidFill>
                <a:srgbClr val="000000"/>
              </a:solidFill>
              <a:latin typeface="Times New Roman"/>
              <a:cs typeface="Times New Roman"/>
            </a:rPr>
            <a:t>affected by new population benchmarks.  Source: Tables 8 and 9.</a:t>
          </a:r>
        </a:p>
      </cdr:txBody>
    </cdr:sp>
  </cdr:relSizeAnchor>
</c:userShapes>
</file>

<file path=xl/drawings/drawing21.xml><?xml version="1.0" encoding="utf-8"?>
<xdr:wsDr xmlns:xdr="http://schemas.openxmlformats.org/drawingml/2006/spreadsheetDrawing" xmlns:a="http://schemas.openxmlformats.org/drawingml/2006/main">
  <xdr:absoluteAnchor>
    <xdr:pos x="38100" y="19050"/>
    <xdr:ext cx="8562975" cy="58483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0.0525</cdr:x>
      <cdr:y>0.92975</cdr:y>
    </cdr:from>
    <cdr:to>
      <cdr:x>0.908</cdr:x>
      <cdr:y>0.985</cdr:y>
    </cdr:to>
    <cdr:sp macro="" textlink="">
      <cdr:nvSpPr>
        <cdr:cNvPr id="4097" name="Text Box 1"/>
        <cdr:cNvSpPr txBox="1">
          <a:spLocks xmlns:a="http://schemas.openxmlformats.org/drawingml/2006/main" noChangeArrowheads="1"/>
        </cdr:cNvSpPr>
      </cdr:nvSpPr>
      <cdr:spPr bwMode="auto">
        <a:xfrm xmlns:a="http://schemas.openxmlformats.org/drawingml/2006/main">
          <a:off x="449556" y="5437503"/>
          <a:ext cx="7325625" cy="3231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800" b="0" i="0" strike="noStrike">
              <a:solidFill>
                <a:srgbClr val="000000"/>
              </a:solidFill>
              <a:latin typeface="Times New Roman"/>
              <a:cs typeface="Times New Roman"/>
            </a:rPr>
            <a:t>All  labour market data (except for population) refer to population aged 15 and over in Canada and 16 and over in the United States.  U.S. data in 2000 and 2003 are</a:t>
          </a:r>
        </a:p>
        <a:p xmlns:a="http://schemas.openxmlformats.org/drawingml/2006/main">
          <a:pPr algn="l" rtl="0">
            <a:defRPr sz="1000"/>
          </a:pPr>
          <a:r>
            <a:rPr lang="en-CA" sz="800" b="0" i="0" strike="noStrike">
              <a:solidFill>
                <a:srgbClr val="000000"/>
              </a:solidFill>
              <a:latin typeface="Times New Roman"/>
              <a:cs typeface="Times New Roman"/>
            </a:rPr>
            <a:t>affected by new population benchmarks.  Source: Tables 8 and 9.</a:t>
          </a: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8562975" cy="58483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0.07025</cdr:x>
      <cdr:y>0.916</cdr:y>
    </cdr:from>
    <cdr:to>
      <cdr:x>0.8845</cdr:x>
      <cdr:y>0.947</cdr:y>
    </cdr:to>
    <cdr:sp macro="" textlink="">
      <cdr:nvSpPr>
        <cdr:cNvPr id="31745" name="Text Box 1"/>
        <cdr:cNvSpPr txBox="1">
          <a:spLocks xmlns:a="http://schemas.openxmlformats.org/drawingml/2006/main" noChangeArrowheads="1"/>
        </cdr:cNvSpPr>
      </cdr:nvSpPr>
      <cdr:spPr bwMode="auto">
        <a:xfrm xmlns:a="http://schemas.openxmlformats.org/drawingml/2006/main">
          <a:off x="601549" y="5357089"/>
          <a:ext cx="6972402" cy="18129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800" b="0" i="0" strike="noStrike">
              <a:solidFill>
                <a:srgbClr val="000000"/>
              </a:solidFill>
              <a:latin typeface="Times New Roman"/>
              <a:cs typeface="Times New Roman"/>
            </a:rPr>
            <a:t>All  labour market data (except for population) refer to population aged 15 and over in Canada and 16 and over in the United States.  Source: Tables 8 and 9.</a:t>
          </a: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8562975" cy="58483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0.068</cdr:x>
      <cdr:y>0.9245</cdr:y>
    </cdr:from>
    <cdr:to>
      <cdr:x>0.21375</cdr:x>
      <cdr:y>0.95875</cdr:y>
    </cdr:to>
    <cdr:sp macro="" textlink="">
      <cdr:nvSpPr>
        <cdr:cNvPr id="32769" name="Text Box 1"/>
        <cdr:cNvSpPr txBox="1">
          <a:spLocks xmlns:a="http://schemas.openxmlformats.org/drawingml/2006/main" noChangeArrowheads="1"/>
        </cdr:cNvSpPr>
      </cdr:nvSpPr>
      <cdr:spPr bwMode="auto">
        <a:xfrm xmlns:a="http://schemas.openxmlformats.org/drawingml/2006/main">
          <a:off x="582282" y="5406800"/>
          <a:ext cx="1248054" cy="20030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1000" b="0" i="0" strike="noStrike">
              <a:solidFill>
                <a:srgbClr val="000000"/>
              </a:solidFill>
              <a:latin typeface="Times New Roman"/>
              <a:cs typeface="Times New Roman"/>
            </a:rPr>
            <a:t>Source: Tables 4 and 5.</a:t>
          </a: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8562975" cy="58483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0.068</cdr:x>
      <cdr:y>0.9245</cdr:y>
    </cdr:from>
    <cdr:to>
      <cdr:x>0.21375</cdr:x>
      <cdr:y>0.95875</cdr:y>
    </cdr:to>
    <cdr:sp macro="" textlink="">
      <cdr:nvSpPr>
        <cdr:cNvPr id="32769" name="Text Box 1"/>
        <cdr:cNvSpPr txBox="1">
          <a:spLocks xmlns:a="http://schemas.openxmlformats.org/drawingml/2006/main" noChangeArrowheads="1"/>
        </cdr:cNvSpPr>
      </cdr:nvSpPr>
      <cdr:spPr bwMode="auto">
        <a:xfrm xmlns:a="http://schemas.openxmlformats.org/drawingml/2006/main">
          <a:off x="582282" y="5406800"/>
          <a:ext cx="1248054" cy="20030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1000" b="0" i="0" strike="noStrike">
              <a:solidFill>
                <a:srgbClr val="000000"/>
              </a:solidFill>
              <a:latin typeface="Times New Roman"/>
              <a:cs typeface="Times New Roman"/>
            </a:rPr>
            <a:t>Source: Tables 4 and 5.</a:t>
          </a:r>
        </a:p>
      </cdr:txBody>
    </cdr:sp>
  </cdr:relSizeAnchor>
</c:userShapes>
</file>

<file path=xl/drawings/drawing29.xml><?xml version="1.0" encoding="utf-8"?>
<xdr:wsDr xmlns:xdr="http://schemas.openxmlformats.org/drawingml/2006/spreadsheetDrawing" xmlns:a="http://schemas.openxmlformats.org/drawingml/2006/main">
  <xdr:absoluteAnchor>
    <xdr:pos x="-28575" y="19050"/>
    <xdr:ext cx="8562975" cy="58483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28575" y="-28575"/>
    <xdr:ext cx="8562975" cy="58483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0.06225</cdr:x>
      <cdr:y>0.89975</cdr:y>
    </cdr:from>
    <cdr:to>
      <cdr:x>0.812</cdr:x>
      <cdr:y>0.955</cdr:y>
    </cdr:to>
    <cdr:sp macro="" textlink="">
      <cdr:nvSpPr>
        <cdr:cNvPr id="33793" name="Text Box 1"/>
        <cdr:cNvSpPr txBox="1">
          <a:spLocks xmlns:a="http://schemas.openxmlformats.org/drawingml/2006/main" noChangeArrowheads="1"/>
        </cdr:cNvSpPr>
      </cdr:nvSpPr>
      <cdr:spPr bwMode="auto">
        <a:xfrm xmlns:a="http://schemas.openxmlformats.org/drawingml/2006/main">
          <a:off x="533045" y="5262053"/>
          <a:ext cx="6420091" cy="3231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800" b="0" i="0" strike="noStrike">
              <a:solidFill>
                <a:srgbClr val="000000"/>
              </a:solidFill>
              <a:latin typeface="Times New Roman"/>
              <a:cs typeface="Times New Roman"/>
            </a:rPr>
            <a:t>Employment data refer to population aged 15 and over in Canada and 16 and over in the United States.  U.S. data in 2000 and 2003 are affected</a:t>
          </a:r>
        </a:p>
        <a:p xmlns:a="http://schemas.openxmlformats.org/drawingml/2006/main">
          <a:pPr algn="l" rtl="0">
            <a:defRPr sz="1000"/>
          </a:pPr>
          <a:r>
            <a:rPr lang="en-CA" sz="800" b="0" i="0" strike="noStrike">
              <a:solidFill>
                <a:srgbClr val="000000"/>
              </a:solidFill>
              <a:latin typeface="Times New Roman"/>
              <a:cs typeface="Times New Roman"/>
            </a:rPr>
            <a:t>by new population benchmarks in the employment series.  Source: Tables 10 and 11.</a:t>
          </a:r>
        </a:p>
      </cdr:txBody>
    </cdr:sp>
  </cdr:relSizeAnchor>
</c:userShapes>
</file>

<file path=xl/drawings/drawing31.xml><?xml version="1.0" encoding="utf-8"?>
<xdr:wsDr xmlns:xdr="http://schemas.openxmlformats.org/drawingml/2006/spreadsheetDrawing" xmlns:a="http://schemas.openxmlformats.org/drawingml/2006/main">
  <xdr:absoluteAnchor>
    <xdr:pos x="-28575" y="19050"/>
    <xdr:ext cx="8562975" cy="58483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0.06225</cdr:x>
      <cdr:y>0.89975</cdr:y>
    </cdr:from>
    <cdr:to>
      <cdr:x>0.812</cdr:x>
      <cdr:y>0.955</cdr:y>
    </cdr:to>
    <cdr:sp macro="" textlink="">
      <cdr:nvSpPr>
        <cdr:cNvPr id="33793" name="Text Box 1"/>
        <cdr:cNvSpPr txBox="1">
          <a:spLocks xmlns:a="http://schemas.openxmlformats.org/drawingml/2006/main" noChangeArrowheads="1"/>
        </cdr:cNvSpPr>
      </cdr:nvSpPr>
      <cdr:spPr bwMode="auto">
        <a:xfrm xmlns:a="http://schemas.openxmlformats.org/drawingml/2006/main">
          <a:off x="533045" y="5262053"/>
          <a:ext cx="6420091" cy="3231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800" b="0" i="0" strike="noStrike">
              <a:solidFill>
                <a:srgbClr val="000000"/>
              </a:solidFill>
              <a:latin typeface="Times New Roman"/>
              <a:cs typeface="Times New Roman"/>
            </a:rPr>
            <a:t>Employment data refer to population aged 15 and over in Canada and 16 and over in the United States.  U.S. data in 2000 and 2003 are affected</a:t>
          </a:r>
        </a:p>
        <a:p xmlns:a="http://schemas.openxmlformats.org/drawingml/2006/main">
          <a:pPr algn="l" rtl="0">
            <a:defRPr sz="1000"/>
          </a:pPr>
          <a:r>
            <a:rPr lang="en-CA" sz="800" b="0" i="0" strike="noStrike">
              <a:solidFill>
                <a:srgbClr val="000000"/>
              </a:solidFill>
              <a:latin typeface="Times New Roman"/>
              <a:cs typeface="Times New Roman"/>
            </a:rPr>
            <a:t>by new population benchmarks in the employment series.  Source: Tables 10 and 11.</a:t>
          </a:r>
        </a:p>
      </cdr:txBody>
    </cdr:sp>
  </cdr:relSizeAnchor>
</c:userShapes>
</file>

<file path=xl/drawings/drawing33.xml><?xml version="1.0" encoding="utf-8"?>
<xdr:wsDr xmlns:xdr="http://schemas.openxmlformats.org/drawingml/2006/spreadsheetDrawing" xmlns:a="http://schemas.openxmlformats.org/drawingml/2006/main">
  <xdr:absoluteAnchor>
    <xdr:pos x="31401" y="21349"/>
    <xdr:ext cx="8656235" cy="629027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0.10446</cdr:x>
      <cdr:y>0.92804</cdr:y>
    </cdr:from>
    <cdr:to>
      <cdr:x>0.20997</cdr:x>
      <cdr:y>1</cdr:y>
    </cdr:to>
    <cdr:sp macro="" textlink="">
      <cdr:nvSpPr>
        <cdr:cNvPr id="2" name="TextBox 1"/>
        <cdr:cNvSpPr txBox="1"/>
      </cdr:nvSpPr>
      <cdr:spPr>
        <a:xfrm xmlns:a="http://schemas.openxmlformats.org/drawingml/2006/main">
          <a:off x="905347" y="5837598"/>
          <a:ext cx="914400" cy="4526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0.10337</cdr:x>
      <cdr:y>0.91604</cdr:y>
    </cdr:from>
    <cdr:to>
      <cdr:x>0.79434</cdr:x>
      <cdr:y>0.97601</cdr:y>
    </cdr:to>
    <cdr:sp macro="" textlink="">
      <cdr:nvSpPr>
        <cdr:cNvPr id="3" name="TextBox 2"/>
        <cdr:cNvSpPr txBox="1"/>
      </cdr:nvSpPr>
      <cdr:spPr>
        <a:xfrm xmlns:a="http://schemas.openxmlformats.org/drawingml/2006/main">
          <a:off x="895916" y="5762153"/>
          <a:ext cx="5988490" cy="37722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900">
              <a:latin typeface="Times New Roman" pitchFamily="18" charset="0"/>
              <a:cs typeface="Times New Roman" pitchFamily="18" charset="0"/>
            </a:rPr>
            <a:t>Source: Table 6</a:t>
          </a:r>
        </a:p>
      </cdr:txBody>
    </cdr:sp>
  </cdr:relSizeAnchor>
</c:userShapes>
</file>

<file path=xl/drawings/drawing35.xml><?xml version="1.0" encoding="utf-8"?>
<xdr:wsDr xmlns:xdr="http://schemas.openxmlformats.org/drawingml/2006/spreadsheetDrawing" xmlns:a="http://schemas.openxmlformats.org/drawingml/2006/main">
  <xdr:absoluteAnchor>
    <xdr:pos x="31401" y="21349"/>
    <xdr:ext cx="8656235" cy="629027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0.10446</cdr:x>
      <cdr:y>0.92804</cdr:y>
    </cdr:from>
    <cdr:to>
      <cdr:x>0.20997</cdr:x>
      <cdr:y>1</cdr:y>
    </cdr:to>
    <cdr:sp macro="" textlink="">
      <cdr:nvSpPr>
        <cdr:cNvPr id="2" name="TextBox 1"/>
        <cdr:cNvSpPr txBox="1"/>
      </cdr:nvSpPr>
      <cdr:spPr>
        <a:xfrm xmlns:a="http://schemas.openxmlformats.org/drawingml/2006/main">
          <a:off x="905347" y="5837598"/>
          <a:ext cx="914400" cy="4526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0.10337</cdr:x>
      <cdr:y>0.91604</cdr:y>
    </cdr:from>
    <cdr:to>
      <cdr:x>0.79434</cdr:x>
      <cdr:y>0.97601</cdr:y>
    </cdr:to>
    <cdr:sp macro="" textlink="">
      <cdr:nvSpPr>
        <cdr:cNvPr id="3" name="TextBox 2"/>
        <cdr:cNvSpPr txBox="1"/>
      </cdr:nvSpPr>
      <cdr:spPr>
        <a:xfrm xmlns:a="http://schemas.openxmlformats.org/drawingml/2006/main">
          <a:off x="895916" y="5762153"/>
          <a:ext cx="5988490" cy="37722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900">
              <a:latin typeface="Times New Roman" pitchFamily="18" charset="0"/>
              <a:cs typeface="Times New Roman" pitchFamily="18" charset="0"/>
            </a:rPr>
            <a:t>Source: Table 6</a:t>
          </a:r>
        </a:p>
      </cdr:txBody>
    </cdr:sp>
  </cdr:relSizeAnchor>
</c:userShapes>
</file>

<file path=xl/drawings/drawing37.xml><?xml version="1.0" encoding="utf-8"?>
<xdr:wsDr xmlns:xdr="http://schemas.openxmlformats.org/drawingml/2006/spreadsheetDrawing" xmlns:a="http://schemas.openxmlformats.org/drawingml/2006/main">
  <xdr:absoluteAnchor>
    <xdr:pos x="47625" y="-28575"/>
    <xdr:ext cx="8562975" cy="58483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c:userShapes xmlns:c="http://schemas.openxmlformats.org/drawingml/2006/chart">
  <cdr:relSizeAnchor xmlns:cdr="http://schemas.openxmlformats.org/drawingml/2006/chartDrawing">
    <cdr:from>
      <cdr:x>0.073</cdr:x>
      <cdr:y>0.93075</cdr:y>
    </cdr:from>
    <cdr:to>
      <cdr:x>0.88725</cdr:x>
      <cdr:y>0.96175</cdr:y>
    </cdr:to>
    <cdr:sp macro="" textlink="">
      <cdr:nvSpPr>
        <cdr:cNvPr id="5121" name="Text Box 1"/>
        <cdr:cNvSpPr txBox="1">
          <a:spLocks xmlns:a="http://schemas.openxmlformats.org/drawingml/2006/main" noChangeArrowheads="1"/>
        </cdr:cNvSpPr>
      </cdr:nvSpPr>
      <cdr:spPr bwMode="auto">
        <a:xfrm xmlns:a="http://schemas.openxmlformats.org/drawingml/2006/main">
          <a:off x="625097" y="5443352"/>
          <a:ext cx="6972403" cy="1812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800" b="0" i="0" strike="noStrike">
              <a:solidFill>
                <a:srgbClr val="000000"/>
              </a:solidFill>
              <a:latin typeface="Times New Roman"/>
              <a:cs typeface="Times New Roman"/>
            </a:rPr>
            <a:t>All  labour market data (except for population) refer to population aged 15 and over in Canada and 16 and over in the United States.  Source: Tables 8 and 9.</a:t>
          </a:r>
        </a:p>
      </cdr:txBody>
    </cdr:sp>
  </cdr:relSizeAnchor>
  <cdr:relSizeAnchor xmlns:cdr="http://schemas.openxmlformats.org/drawingml/2006/chartDrawing">
    <cdr:from>
      <cdr:x>0.03448</cdr:x>
      <cdr:y>0.50489</cdr:y>
    </cdr:from>
    <cdr:to>
      <cdr:x>0.41935</cdr:x>
      <cdr:y>0.54886</cdr:y>
    </cdr:to>
    <cdr:sp macro="" textlink="">
      <cdr:nvSpPr>
        <cdr:cNvPr id="3" name="TextBox 2"/>
        <cdr:cNvSpPr txBox="1"/>
      </cdr:nvSpPr>
      <cdr:spPr>
        <a:xfrm xmlns:a="http://schemas.openxmlformats.org/drawingml/2006/main">
          <a:off x="295274" y="2952750"/>
          <a:ext cx="3295651"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CA" sz="1100"/>
        </a:p>
      </cdr:txBody>
    </cdr:sp>
  </cdr:relSizeAnchor>
  <cdr:relSizeAnchor xmlns:cdr="http://schemas.openxmlformats.org/drawingml/2006/chartDrawing">
    <cdr:from>
      <cdr:x>0</cdr:x>
      <cdr:y>0.48208</cdr:y>
    </cdr:from>
    <cdr:to>
      <cdr:x>0.15907</cdr:x>
      <cdr:y>0.67264</cdr:y>
    </cdr:to>
    <cdr:sp macro="" textlink="">
      <cdr:nvSpPr>
        <cdr:cNvPr id="4" name="TextBox 3"/>
        <cdr:cNvSpPr txBox="1"/>
      </cdr:nvSpPr>
      <cdr:spPr>
        <a:xfrm xmlns:a="http://schemas.openxmlformats.org/drawingml/2006/main">
          <a:off x="0" y="2819400"/>
          <a:ext cx="1362075" cy="11144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CA" sz="1100"/>
        </a:p>
      </cdr:txBody>
    </cdr:sp>
  </cdr:relSizeAnchor>
  <cdr:relSizeAnchor xmlns:cdr="http://schemas.openxmlformats.org/drawingml/2006/chartDrawing">
    <cdr:from>
      <cdr:x>0.03893</cdr:x>
      <cdr:y>0.07492</cdr:y>
    </cdr:from>
    <cdr:to>
      <cdr:x>0.07786</cdr:x>
      <cdr:y>0.12378</cdr:y>
    </cdr:to>
    <cdr:sp macro="" textlink="">
      <cdr:nvSpPr>
        <cdr:cNvPr id="5" name="TextBox 4"/>
        <cdr:cNvSpPr txBox="1"/>
      </cdr:nvSpPr>
      <cdr:spPr>
        <a:xfrm xmlns:a="http://schemas.openxmlformats.org/drawingml/2006/main">
          <a:off x="333375" y="438150"/>
          <a:ext cx="333374"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CA" sz="1200" b="1" baseline="0">
              <a:latin typeface="Times New Roman" pitchFamily="18" charset="0"/>
              <a:cs typeface="Times New Roman" pitchFamily="18" charset="0"/>
            </a:rPr>
            <a:t>%</a:t>
          </a:r>
          <a:endParaRPr lang="en-CA" sz="1200" b="1">
            <a:latin typeface="Times New Roman" pitchFamily="18" charset="0"/>
            <a:cs typeface="Times New Roman" pitchFamily="18" charset="0"/>
          </a:endParaRPr>
        </a:p>
      </cdr:txBody>
    </cdr:sp>
  </cdr:relSizeAnchor>
</c:userShapes>
</file>

<file path=xl/drawings/drawing39.xml><?xml version="1.0" encoding="utf-8"?>
<xdr:wsDr xmlns:xdr="http://schemas.openxmlformats.org/drawingml/2006/spreadsheetDrawing" xmlns:a="http://schemas.openxmlformats.org/drawingml/2006/main">
  <xdr:absoluteAnchor>
    <xdr:pos x="38100" y="19050"/>
    <xdr:ext cx="8562975" cy="58483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0.9575</cdr:y>
    </cdr:from>
    <cdr:to>
      <cdr:x>0.09125</cdr:x>
      <cdr:y>0.9885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599795"/>
          <a:ext cx="781371" cy="1812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800" b="0" i="0" strike="noStrike">
              <a:solidFill>
                <a:srgbClr val="000000"/>
              </a:solidFill>
              <a:latin typeface="Times New Roman"/>
              <a:cs typeface="Times New Roman"/>
            </a:rPr>
            <a:t>Source: Table 3.</a:t>
          </a:r>
        </a:p>
      </cdr:txBody>
    </cdr:sp>
  </cdr:relSizeAnchor>
  <cdr:relSizeAnchor xmlns:cdr="http://schemas.openxmlformats.org/drawingml/2006/chartDrawing">
    <cdr:from>
      <cdr:x>0</cdr:x>
      <cdr:y>0.42182</cdr:y>
    </cdr:from>
    <cdr:to>
      <cdr:x>0.04338</cdr:x>
      <cdr:y>0.56189</cdr:y>
    </cdr:to>
    <cdr:sp macro="" textlink="">
      <cdr:nvSpPr>
        <cdr:cNvPr id="3" name="TextBox 2"/>
        <cdr:cNvSpPr txBox="1"/>
      </cdr:nvSpPr>
      <cdr:spPr>
        <a:xfrm xmlns:a="http://schemas.openxmlformats.org/drawingml/2006/main">
          <a:off x="0" y="2466975"/>
          <a:ext cx="371475" cy="8191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CA" sz="1100" b="1"/>
        </a:p>
      </cdr:txBody>
    </cdr:sp>
  </cdr:relSizeAnchor>
</c:userShapes>
</file>

<file path=xl/drawings/drawing40.xml><?xml version="1.0" encoding="utf-8"?>
<c:userShapes xmlns:c="http://schemas.openxmlformats.org/drawingml/2006/chart">
  <cdr:relSizeAnchor xmlns:cdr="http://schemas.openxmlformats.org/drawingml/2006/chartDrawing">
    <cdr:from>
      <cdr:x>0.08575</cdr:x>
      <cdr:y>0.933</cdr:y>
    </cdr:from>
    <cdr:to>
      <cdr:x>0.9</cdr:x>
      <cdr:y>0.964</cdr:y>
    </cdr:to>
    <cdr:sp macro="" textlink="">
      <cdr:nvSpPr>
        <cdr:cNvPr id="38913" name="Text Box 1"/>
        <cdr:cNvSpPr txBox="1">
          <a:spLocks xmlns:a="http://schemas.openxmlformats.org/drawingml/2006/main" noChangeArrowheads="1"/>
        </cdr:cNvSpPr>
      </cdr:nvSpPr>
      <cdr:spPr bwMode="auto">
        <a:xfrm xmlns:a="http://schemas.openxmlformats.org/drawingml/2006/main">
          <a:off x="734275" y="5456511"/>
          <a:ext cx="6972403" cy="18129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800" b="0" i="0" strike="noStrike">
              <a:solidFill>
                <a:srgbClr val="000000"/>
              </a:solidFill>
              <a:latin typeface="Times New Roman"/>
              <a:cs typeface="Times New Roman"/>
            </a:rPr>
            <a:t>All  labour market data (except for population) refer to population aged 15 and over in Canada and 16 and over in the United States.  Source: Tables 8 and 9.</a:t>
          </a:r>
        </a:p>
      </cdr:txBody>
    </cdr:sp>
  </cdr:relSizeAnchor>
  <cdr:relSizeAnchor xmlns:cdr="http://schemas.openxmlformats.org/drawingml/2006/chartDrawing">
    <cdr:from>
      <cdr:x>0.05784</cdr:x>
      <cdr:y>0.08469</cdr:y>
    </cdr:from>
    <cdr:to>
      <cdr:x>0.10679</cdr:x>
      <cdr:y>0.14332</cdr:y>
    </cdr:to>
    <cdr:sp macro="" textlink="">
      <cdr:nvSpPr>
        <cdr:cNvPr id="3" name="TextBox 2"/>
        <cdr:cNvSpPr txBox="1"/>
      </cdr:nvSpPr>
      <cdr:spPr>
        <a:xfrm xmlns:a="http://schemas.openxmlformats.org/drawingml/2006/main">
          <a:off x="495300" y="495300"/>
          <a:ext cx="419100" cy="342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CA" sz="1100"/>
        </a:p>
      </cdr:txBody>
    </cdr:sp>
  </cdr:relSizeAnchor>
  <cdr:relSizeAnchor xmlns:cdr="http://schemas.openxmlformats.org/drawingml/2006/chartDrawing">
    <cdr:from>
      <cdr:x>0.03782</cdr:x>
      <cdr:y>0.07818</cdr:y>
    </cdr:from>
    <cdr:to>
      <cdr:x>0.08009</cdr:x>
      <cdr:y>0.13518</cdr:y>
    </cdr:to>
    <cdr:sp macro="" textlink="">
      <cdr:nvSpPr>
        <cdr:cNvPr id="4" name="TextBox 3"/>
        <cdr:cNvSpPr txBox="1"/>
      </cdr:nvSpPr>
      <cdr:spPr>
        <a:xfrm xmlns:a="http://schemas.openxmlformats.org/drawingml/2006/main">
          <a:off x="323851" y="457200"/>
          <a:ext cx="361950" cy="3333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CA" sz="1400" b="1">
              <a:latin typeface="Times New Roman" pitchFamily="18" charset="0"/>
              <a:cs typeface="Times New Roman" pitchFamily="18" charset="0"/>
            </a:rPr>
            <a:t>%</a:t>
          </a:r>
        </a:p>
      </cdr:txBody>
    </cdr:sp>
  </cdr:relSizeAnchor>
</c:userShapes>
</file>

<file path=xl/drawings/drawing5.xml><?xml version="1.0" encoding="utf-8"?>
<xdr:wsDr xmlns:xdr="http://schemas.openxmlformats.org/drawingml/2006/spreadsheetDrawing" xmlns:a="http://schemas.openxmlformats.org/drawingml/2006/main">
  <xdr:absoluteAnchor>
    <xdr:pos x="-28575" y="-19050"/>
    <xdr:ext cx="8562975" cy="58483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0.9465</cdr:y>
    </cdr:from>
    <cdr:to>
      <cdr:x>0.09125</cdr:x>
      <cdr:y>0.9775</cdr:y>
    </cdr:to>
    <cdr:sp macro="" textlink="">
      <cdr:nvSpPr>
        <cdr:cNvPr id="30721" name="Text Box 1"/>
        <cdr:cNvSpPr txBox="1">
          <a:spLocks xmlns:a="http://schemas.openxmlformats.org/drawingml/2006/main" noChangeArrowheads="1"/>
        </cdr:cNvSpPr>
      </cdr:nvSpPr>
      <cdr:spPr bwMode="auto">
        <a:xfrm xmlns:a="http://schemas.openxmlformats.org/drawingml/2006/main">
          <a:off x="0" y="5535463"/>
          <a:ext cx="781371" cy="1812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800" b="0" i="0" strike="noStrike">
              <a:solidFill>
                <a:srgbClr val="000000"/>
              </a:solidFill>
              <a:latin typeface="Times New Roman"/>
              <a:cs typeface="Times New Roman"/>
            </a:rPr>
            <a:t>Source: Table 3.</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562975" cy="58483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0.00575</cdr:x>
      <cdr:y>0.962</cdr:y>
    </cdr:from>
    <cdr:to>
      <cdr:x>0.097</cdr:x>
      <cdr:y>0.993</cdr:y>
    </cdr:to>
    <cdr:sp macro="" textlink="">
      <cdr:nvSpPr>
        <cdr:cNvPr id="1026" name="Text Box 2"/>
        <cdr:cNvSpPr txBox="1">
          <a:spLocks xmlns:a="http://schemas.openxmlformats.org/drawingml/2006/main" noChangeArrowheads="1"/>
        </cdr:cNvSpPr>
      </cdr:nvSpPr>
      <cdr:spPr bwMode="auto">
        <a:xfrm xmlns:a="http://schemas.openxmlformats.org/drawingml/2006/main">
          <a:off x="49237" y="5626113"/>
          <a:ext cx="781372" cy="1812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CA" sz="800" b="0" i="0" strike="noStrike">
              <a:solidFill>
                <a:srgbClr val="000000"/>
              </a:solidFill>
              <a:latin typeface="Times New Roman"/>
              <a:cs typeface="Times New Roman"/>
            </a:rPr>
            <a:t>Source: Table 7.</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8562975" cy="58483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N81"/>
  <sheetViews>
    <sheetView tabSelected="1" topLeftCell="A33" zoomScaleSheetLayoutView="100" workbookViewId="0">
      <selection activeCell="U63" sqref="U63"/>
    </sheetView>
  </sheetViews>
  <sheetFormatPr defaultColWidth="8.85546875" defaultRowHeight="15.75"/>
  <cols>
    <col min="1" max="10" width="8.85546875" style="303"/>
    <col min="11" max="11" width="11.7109375" style="303" customWidth="1"/>
    <col min="12" max="13" width="8.85546875" style="303"/>
    <col min="14" max="14" width="10.5703125" style="303" customWidth="1"/>
    <col min="15" max="266" width="8.85546875" style="303"/>
    <col min="267" max="267" width="11.7109375" style="303" customWidth="1"/>
    <col min="268" max="522" width="8.85546875" style="303"/>
    <col min="523" max="523" width="11.7109375" style="303" customWidth="1"/>
    <col min="524" max="778" width="8.85546875" style="303"/>
    <col min="779" max="779" width="11.7109375" style="303" customWidth="1"/>
    <col min="780" max="1034" width="8.85546875" style="303"/>
    <col min="1035" max="1035" width="11.7109375" style="303" customWidth="1"/>
    <col min="1036" max="1290" width="8.85546875" style="303"/>
    <col min="1291" max="1291" width="11.7109375" style="303" customWidth="1"/>
    <col min="1292" max="1546" width="8.85546875" style="303"/>
    <col min="1547" max="1547" width="11.7109375" style="303" customWidth="1"/>
    <col min="1548" max="1802" width="8.85546875" style="303"/>
    <col min="1803" max="1803" width="11.7109375" style="303" customWidth="1"/>
    <col min="1804" max="2058" width="8.85546875" style="303"/>
    <col min="2059" max="2059" width="11.7109375" style="303" customWidth="1"/>
    <col min="2060" max="2314" width="8.85546875" style="303"/>
    <col min="2315" max="2315" width="11.7109375" style="303" customWidth="1"/>
    <col min="2316" max="2570" width="8.85546875" style="303"/>
    <col min="2571" max="2571" width="11.7109375" style="303" customWidth="1"/>
    <col min="2572" max="2826" width="8.85546875" style="303"/>
    <col min="2827" max="2827" width="11.7109375" style="303" customWidth="1"/>
    <col min="2828" max="3082" width="8.85546875" style="303"/>
    <col min="3083" max="3083" width="11.7109375" style="303" customWidth="1"/>
    <col min="3084" max="3338" width="8.85546875" style="303"/>
    <col min="3339" max="3339" width="11.7109375" style="303" customWidth="1"/>
    <col min="3340" max="3594" width="8.85546875" style="303"/>
    <col min="3595" max="3595" width="11.7109375" style="303" customWidth="1"/>
    <col min="3596" max="3850" width="8.85546875" style="303"/>
    <col min="3851" max="3851" width="11.7109375" style="303" customWidth="1"/>
    <col min="3852" max="4106" width="8.85546875" style="303"/>
    <col min="4107" max="4107" width="11.7109375" style="303" customWidth="1"/>
    <col min="4108" max="4362" width="8.85546875" style="303"/>
    <col min="4363" max="4363" width="11.7109375" style="303" customWidth="1"/>
    <col min="4364" max="4618" width="8.85546875" style="303"/>
    <col min="4619" max="4619" width="11.7109375" style="303" customWidth="1"/>
    <col min="4620" max="4874" width="8.85546875" style="303"/>
    <col min="4875" max="4875" width="11.7109375" style="303" customWidth="1"/>
    <col min="4876" max="5130" width="8.85546875" style="303"/>
    <col min="5131" max="5131" width="11.7109375" style="303" customWidth="1"/>
    <col min="5132" max="5386" width="8.85546875" style="303"/>
    <col min="5387" max="5387" width="11.7109375" style="303" customWidth="1"/>
    <col min="5388" max="5642" width="8.85546875" style="303"/>
    <col min="5643" max="5643" width="11.7109375" style="303" customWidth="1"/>
    <col min="5644" max="5898" width="8.85546875" style="303"/>
    <col min="5899" max="5899" width="11.7109375" style="303" customWidth="1"/>
    <col min="5900" max="6154" width="8.85546875" style="303"/>
    <col min="6155" max="6155" width="11.7109375" style="303" customWidth="1"/>
    <col min="6156" max="6410" width="8.85546875" style="303"/>
    <col min="6411" max="6411" width="11.7109375" style="303" customWidth="1"/>
    <col min="6412" max="6666" width="8.85546875" style="303"/>
    <col min="6667" max="6667" width="11.7109375" style="303" customWidth="1"/>
    <col min="6668" max="6922" width="8.85546875" style="303"/>
    <col min="6923" max="6923" width="11.7109375" style="303" customWidth="1"/>
    <col min="6924" max="7178" width="8.85546875" style="303"/>
    <col min="7179" max="7179" width="11.7109375" style="303" customWidth="1"/>
    <col min="7180" max="7434" width="8.85546875" style="303"/>
    <col min="7435" max="7435" width="11.7109375" style="303" customWidth="1"/>
    <col min="7436" max="7690" width="8.85546875" style="303"/>
    <col min="7691" max="7691" width="11.7109375" style="303" customWidth="1"/>
    <col min="7692" max="7946" width="8.85546875" style="303"/>
    <col min="7947" max="7947" width="11.7109375" style="303" customWidth="1"/>
    <col min="7948" max="8202" width="8.85546875" style="303"/>
    <col min="8203" max="8203" width="11.7109375" style="303" customWidth="1"/>
    <col min="8204" max="8458" width="8.85546875" style="303"/>
    <col min="8459" max="8459" width="11.7109375" style="303" customWidth="1"/>
    <col min="8460" max="8714" width="8.85546875" style="303"/>
    <col min="8715" max="8715" width="11.7109375" style="303" customWidth="1"/>
    <col min="8716" max="8970" width="8.85546875" style="303"/>
    <col min="8971" max="8971" width="11.7109375" style="303" customWidth="1"/>
    <col min="8972" max="9226" width="8.85546875" style="303"/>
    <col min="9227" max="9227" width="11.7109375" style="303" customWidth="1"/>
    <col min="9228" max="9482" width="8.85546875" style="303"/>
    <col min="9483" max="9483" width="11.7109375" style="303" customWidth="1"/>
    <col min="9484" max="9738" width="8.85546875" style="303"/>
    <col min="9739" max="9739" width="11.7109375" style="303" customWidth="1"/>
    <col min="9740" max="9994" width="8.85546875" style="303"/>
    <col min="9995" max="9995" width="11.7109375" style="303" customWidth="1"/>
    <col min="9996" max="10250" width="8.85546875" style="303"/>
    <col min="10251" max="10251" width="11.7109375" style="303" customWidth="1"/>
    <col min="10252" max="10506" width="8.85546875" style="303"/>
    <col min="10507" max="10507" width="11.7109375" style="303" customWidth="1"/>
    <col min="10508" max="10762" width="8.85546875" style="303"/>
    <col min="10763" max="10763" width="11.7109375" style="303" customWidth="1"/>
    <col min="10764" max="11018" width="8.85546875" style="303"/>
    <col min="11019" max="11019" width="11.7109375" style="303" customWidth="1"/>
    <col min="11020" max="11274" width="8.85546875" style="303"/>
    <col min="11275" max="11275" width="11.7109375" style="303" customWidth="1"/>
    <col min="11276" max="11530" width="8.85546875" style="303"/>
    <col min="11531" max="11531" width="11.7109375" style="303" customWidth="1"/>
    <col min="11532" max="11786" width="8.85546875" style="303"/>
    <col min="11787" max="11787" width="11.7109375" style="303" customWidth="1"/>
    <col min="11788" max="12042" width="8.85546875" style="303"/>
    <col min="12043" max="12043" width="11.7109375" style="303" customWidth="1"/>
    <col min="12044" max="12298" width="8.85546875" style="303"/>
    <col min="12299" max="12299" width="11.7109375" style="303" customWidth="1"/>
    <col min="12300" max="12554" width="8.85546875" style="303"/>
    <col min="12555" max="12555" width="11.7109375" style="303" customWidth="1"/>
    <col min="12556" max="12810" width="8.85546875" style="303"/>
    <col min="12811" max="12811" width="11.7109375" style="303" customWidth="1"/>
    <col min="12812" max="13066" width="8.85546875" style="303"/>
    <col min="13067" max="13067" width="11.7109375" style="303" customWidth="1"/>
    <col min="13068" max="13322" width="8.85546875" style="303"/>
    <col min="13323" max="13323" width="11.7109375" style="303" customWidth="1"/>
    <col min="13324" max="13578" width="8.85546875" style="303"/>
    <col min="13579" max="13579" width="11.7109375" style="303" customWidth="1"/>
    <col min="13580" max="13834" width="8.85546875" style="303"/>
    <col min="13835" max="13835" width="11.7109375" style="303" customWidth="1"/>
    <col min="13836" max="14090" width="8.85546875" style="303"/>
    <col min="14091" max="14091" width="11.7109375" style="303" customWidth="1"/>
    <col min="14092" max="14346" width="8.85546875" style="303"/>
    <col min="14347" max="14347" width="11.7109375" style="303" customWidth="1"/>
    <col min="14348" max="14602" width="8.85546875" style="303"/>
    <col min="14603" max="14603" width="11.7109375" style="303" customWidth="1"/>
    <col min="14604" max="14858" width="8.85546875" style="303"/>
    <col min="14859" max="14859" width="11.7109375" style="303" customWidth="1"/>
    <col min="14860" max="15114" width="8.85546875" style="303"/>
    <col min="15115" max="15115" width="11.7109375" style="303" customWidth="1"/>
    <col min="15116" max="15370" width="8.85546875" style="303"/>
    <col min="15371" max="15371" width="11.7109375" style="303" customWidth="1"/>
    <col min="15372" max="15626" width="8.85546875" style="303"/>
    <col min="15627" max="15627" width="11.7109375" style="303" customWidth="1"/>
    <col min="15628" max="15882" width="8.85546875" style="303"/>
    <col min="15883" max="15883" width="11.7109375" style="303" customWidth="1"/>
    <col min="15884" max="16138" width="8.85546875" style="303"/>
    <col min="16139" max="16139" width="11.7109375" style="303" customWidth="1"/>
    <col min="16140" max="16384" width="8.85546875" style="303"/>
  </cols>
  <sheetData>
    <row r="1" spans="1:11" ht="18.75">
      <c r="A1" s="324" t="s">
        <v>0</v>
      </c>
      <c r="B1" s="321"/>
      <c r="C1" s="321"/>
      <c r="D1" s="321"/>
      <c r="E1" s="321"/>
      <c r="F1" s="321"/>
      <c r="G1" s="321"/>
      <c r="H1" s="321"/>
      <c r="I1" s="321"/>
      <c r="J1" s="321"/>
      <c r="K1" s="321"/>
    </row>
    <row r="2" spans="1:11" ht="18.75">
      <c r="A2" s="321"/>
      <c r="B2" s="321"/>
      <c r="C2" s="321"/>
      <c r="D2" s="321"/>
      <c r="E2" s="321"/>
      <c r="F2" s="321"/>
      <c r="G2" s="321"/>
      <c r="H2" s="321"/>
      <c r="I2" s="321"/>
      <c r="J2" s="321"/>
      <c r="K2" s="321"/>
    </row>
    <row r="3" spans="1:11">
      <c r="A3" s="3" t="s">
        <v>1</v>
      </c>
    </row>
    <row r="5" spans="1:11">
      <c r="A5" s="303" t="str">
        <f>'T1'!A1</f>
        <v>Table 1: Aggregate Income Trends in Canada, 1961-2014</v>
      </c>
    </row>
    <row r="6" spans="1:11">
      <c r="A6" s="303" t="str">
        <f>T1A!A1</f>
        <v>Table 1A: Aggregate Income Trends in Canada- Annual % Change, 1962-2014</v>
      </c>
    </row>
    <row r="8" spans="1:11">
      <c r="A8" s="303" t="str">
        <f>'T2'!A1</f>
        <v>Table 2: Aggregate Income Trends in the United States, 1969-2014</v>
      </c>
    </row>
    <row r="9" spans="1:11">
      <c r="A9" s="303" t="str">
        <f>T2A!A1</f>
        <v>Table 2A: Aggregate Income Trends in the United States- Annual % Change, 1962-2014</v>
      </c>
    </row>
    <row r="11" spans="1:11">
      <c r="A11" s="303" t="str">
        <f>'T3'!A1</f>
        <v>Table 3: Relative Aggregate Income Levels in Canada and the United States, 1969-2014</v>
      </c>
    </row>
    <row r="13" spans="1:11">
      <c r="A13" s="303" t="str">
        <f>'T4'!A1</f>
        <v>Table 4: Productivity in the Total Economy, Canada, 1961-2014</v>
      </c>
    </row>
    <row r="14" spans="1:11">
      <c r="A14" s="303" t="str">
        <f>T4A!A1</f>
        <v>Table 4A: Productivity in the Total Economy, Canada- Annual % Change, 1962-2014</v>
      </c>
    </row>
    <row r="16" spans="1:11">
      <c r="A16" s="303" t="str">
        <f>'T5'!A1</f>
        <v>Table 5: Productivity in the Total Economy, United States, 1961-2014</v>
      </c>
    </row>
    <row r="17" spans="1:11">
      <c r="A17" s="303" t="str">
        <f>CONCATENATE(T5A!A1," ",T5A!A2)</f>
        <v>Table 5A: Productivity in the Total Economy, United States,  Annual % Change, 1962-2014</v>
      </c>
    </row>
    <row r="19" spans="1:11" ht="30" customHeight="1">
      <c r="A19" s="706" t="str">
        <f>'T6'!A1</f>
        <v>Table 6: Annual Indexes of  Productivity in the Business Sector in Canada and the United States, 2009=100, 1946-2014</v>
      </c>
      <c r="B19" s="706"/>
      <c r="C19" s="706"/>
      <c r="D19" s="706"/>
      <c r="E19" s="706"/>
      <c r="F19" s="706"/>
      <c r="G19" s="706"/>
      <c r="H19" s="706"/>
      <c r="I19" s="706"/>
      <c r="J19" s="706"/>
      <c r="K19" s="706"/>
    </row>
    <row r="20" spans="1:11" ht="31.5" customHeight="1">
      <c r="A20" s="706" t="str">
        <f>CONCATENATE(T6A!A1," ",T6A!A2)</f>
        <v>Table 6A: Annual Productivity in the Business Sector in Canada and the United States,  Annual % Change, 1947-2014</v>
      </c>
      <c r="B20" s="706"/>
      <c r="C20" s="706"/>
      <c r="D20" s="706"/>
      <c r="E20" s="706"/>
      <c r="F20" s="706"/>
      <c r="G20" s="706"/>
      <c r="H20" s="706"/>
      <c r="I20" s="706"/>
      <c r="J20" s="706"/>
      <c r="K20" s="706"/>
    </row>
    <row r="21" spans="1:11" ht="33" customHeight="1">
      <c r="A21" s="706" t="str">
        <f>T6B!A1</f>
        <v>Table 6B: Quarterly Indexes of Productivity in the Business Sector in Canada and the United States, 2005Q1=100, 1987Q1-2014Q4</v>
      </c>
      <c r="B21" s="706"/>
      <c r="C21" s="706"/>
      <c r="D21" s="706"/>
      <c r="E21" s="706"/>
      <c r="F21" s="706"/>
      <c r="G21" s="706"/>
      <c r="H21" s="706"/>
      <c r="I21" s="706"/>
      <c r="J21" s="706"/>
      <c r="K21" s="706"/>
    </row>
    <row r="22" spans="1:11" ht="31.5" customHeight="1">
      <c r="A22" s="706" t="str">
        <f>T6C!A1</f>
        <v>Table 6C: Quarterly Productivity in the Business Sector in Canada and the United States, Year-over-Year % Change, 1988Q1-2014Q4</v>
      </c>
      <c r="B22" s="706"/>
      <c r="C22" s="706"/>
      <c r="D22" s="706"/>
      <c r="E22" s="706"/>
      <c r="F22" s="706"/>
      <c r="G22" s="706"/>
      <c r="H22" s="706"/>
      <c r="I22" s="706"/>
      <c r="J22" s="706"/>
      <c r="K22" s="706"/>
    </row>
    <row r="23" spans="1:11" ht="32.25" customHeight="1">
      <c r="A23" s="706" t="str">
        <f>CONCATENATE(T6D!A1," ",T6D!A2)</f>
        <v>Table 6D: Quarterly Productivity in the Business Sector in Canada and the United States, Quarter-to-Quarter Compound Annualized Growth Rates, 1987Q2-2014Q4</v>
      </c>
      <c r="B23" s="706"/>
      <c r="C23" s="706"/>
      <c r="D23" s="706"/>
      <c r="E23" s="706"/>
      <c r="F23" s="706"/>
      <c r="G23" s="706"/>
      <c r="H23" s="706"/>
      <c r="I23" s="706"/>
      <c r="J23" s="706"/>
      <c r="K23" s="706"/>
    </row>
    <row r="24" spans="1:11">
      <c r="A24" s="323"/>
      <c r="B24" s="323"/>
      <c r="C24" s="323"/>
      <c r="D24" s="323"/>
      <c r="E24" s="323"/>
      <c r="F24" s="323"/>
      <c r="G24" s="323"/>
      <c r="H24" s="323"/>
      <c r="I24" s="323"/>
      <c r="J24" s="323"/>
      <c r="K24" s="323"/>
    </row>
    <row r="25" spans="1:11">
      <c r="A25" s="303" t="str">
        <f>CONCATENATE('T7'!A1," ",'T7'!A2)</f>
        <v>Table 7: Relative Productivity Levels in the Total Economy,  Canada and the United States, 1961-2014</v>
      </c>
    </row>
    <row r="26" spans="1:11">
      <c r="A26" s="303" t="str">
        <f>CONCATENATE(T7a!A1," ",T7a!A2)</f>
        <v>Table 7a: Relative Productivity Levels in the Business Sector, Canada and the United States, 1947-2014</v>
      </c>
    </row>
    <row r="28" spans="1:11">
      <c r="A28" s="303" t="str">
        <f>'T8'!A1</f>
        <v>Table 8: Main Labour Market Variables, Canada, 1976-2014</v>
      </c>
    </row>
    <row r="29" spans="1:11">
      <c r="A29" s="303" t="str">
        <f>T8A!A1</f>
        <v>Table 8A: Main Labour Market Variables, Annual Rate of Change, Canada, 1977-2014</v>
      </c>
    </row>
    <row r="31" spans="1:11">
      <c r="A31" s="303" t="str">
        <f>'T9'!A1</f>
        <v>Table 9: Main Labour Market Variables, United States, 1976-2014</v>
      </c>
    </row>
    <row r="32" spans="1:11">
      <c r="A32" s="303" t="str">
        <f>T9A!A1</f>
        <v>Table 9A: Main Labour Market Variables, Annual Rate of Change, United States, 1977-2014</v>
      </c>
    </row>
    <row r="34" spans="1:11">
      <c r="A34" s="322" t="str">
        <f>CONCATENATE('T10'!A1," ",'T10'!A2)</f>
        <v>Table 10: GDP per Capita Decomposition into Productivity and Labour  Market Components, Canada, 1976-2014</v>
      </c>
      <c r="B34" s="322"/>
      <c r="C34" s="322"/>
      <c r="D34" s="322"/>
      <c r="E34" s="322"/>
      <c r="F34" s="322"/>
      <c r="G34" s="322"/>
      <c r="H34" s="322"/>
      <c r="I34" s="322"/>
      <c r="J34" s="322"/>
      <c r="K34" s="322"/>
    </row>
    <row r="35" spans="1:11" ht="30.75" customHeight="1">
      <c r="A35" s="706" t="str">
        <f>CONCATENATE(T10A!A1," ",T10A!A2)</f>
        <v>Table 10A: GDP per Capita Decomposition into Productivity and Labour  Market Components, Canada, Annual Rate of Change, 1977-2014</v>
      </c>
      <c r="B35" s="706"/>
      <c r="C35" s="706"/>
      <c r="D35" s="706"/>
      <c r="E35" s="706"/>
      <c r="F35" s="706"/>
      <c r="G35" s="706"/>
      <c r="H35" s="706"/>
      <c r="I35" s="706"/>
      <c r="J35" s="706"/>
      <c r="K35" s="706"/>
    </row>
    <row r="36" spans="1:11">
      <c r="A36" s="323"/>
      <c r="B36" s="323"/>
      <c r="C36" s="323"/>
      <c r="D36" s="323"/>
      <c r="E36" s="323"/>
      <c r="F36" s="323"/>
      <c r="G36" s="323"/>
      <c r="H36" s="323"/>
      <c r="I36" s="323"/>
      <c r="J36" s="323"/>
      <c r="K36" s="323"/>
    </row>
    <row r="37" spans="1:11" ht="31.5" customHeight="1">
      <c r="A37" s="706" t="str">
        <f>CONCATENATE('T11'!A1," ",'T11'!A2)</f>
        <v>Table 11: GDP per Capita Decomposition into Productivity and Labour,  Market Components, United States, 1976-2014</v>
      </c>
      <c r="B37" s="706"/>
      <c r="C37" s="706"/>
      <c r="D37" s="706"/>
      <c r="E37" s="706"/>
      <c r="F37" s="706"/>
      <c r="G37" s="706"/>
      <c r="H37" s="706"/>
      <c r="I37" s="706"/>
      <c r="J37" s="706"/>
      <c r="K37" s="706"/>
    </row>
    <row r="38" spans="1:11" ht="32.25" customHeight="1">
      <c r="A38" s="706" t="str">
        <f>CONCATENATE(T11A!A1," ",T11A!A2)</f>
        <v>Table 11A: GDP per Capita Decomposition into Productivity and Labour, Market Components, United States, Annual Rate of Change, 1977-2014</v>
      </c>
      <c r="B38" s="706"/>
      <c r="C38" s="706"/>
      <c r="D38" s="706"/>
      <c r="E38" s="706"/>
      <c r="F38" s="706"/>
      <c r="G38" s="706"/>
      <c r="H38" s="706"/>
      <c r="I38" s="706"/>
      <c r="J38" s="706"/>
      <c r="K38" s="706"/>
    </row>
    <row r="40" spans="1:11" hidden="1">
      <c r="A40" s="3" t="s">
        <v>2</v>
      </c>
    </row>
    <row r="41" spans="1:11" hidden="1"/>
    <row r="42" spans="1:11" hidden="1">
      <c r="A42" s="303" t="s">
        <v>3</v>
      </c>
    </row>
    <row r="43" spans="1:11" hidden="1">
      <c r="A43" s="303" t="s">
        <v>4</v>
      </c>
    </row>
    <row r="44" spans="1:11" hidden="1">
      <c r="A44" s="303" t="s">
        <v>5</v>
      </c>
    </row>
    <row r="45" spans="1:11" hidden="1">
      <c r="A45" s="303" t="s">
        <v>6</v>
      </c>
    </row>
    <row r="46" spans="1:11" hidden="1">
      <c r="A46" s="303" t="s">
        <v>7</v>
      </c>
    </row>
    <row r="47" spans="1:11" hidden="1">
      <c r="A47" s="303" t="s">
        <v>8</v>
      </c>
    </row>
    <row r="48" spans="1:11" hidden="1">
      <c r="A48" s="303" t="s">
        <v>7</v>
      </c>
    </row>
    <row r="49" spans="1:14" hidden="1">
      <c r="A49" s="303" t="s">
        <v>9</v>
      </c>
    </row>
    <row r="50" spans="1:14" hidden="1">
      <c r="A50" s="303" t="s">
        <v>10</v>
      </c>
    </row>
    <row r="51" spans="1:14" hidden="1">
      <c r="A51" s="303" t="s">
        <v>11</v>
      </c>
    </row>
    <row r="52" spans="1:14" hidden="1">
      <c r="A52" s="303" t="s">
        <v>12</v>
      </c>
    </row>
    <row r="53" spans="1:14" hidden="1">
      <c r="A53" s="303" t="s">
        <v>13</v>
      </c>
    </row>
    <row r="54" spans="1:14" hidden="1">
      <c r="A54" s="303" t="s">
        <v>14</v>
      </c>
    </row>
    <row r="55" spans="1:14" hidden="1">
      <c r="A55" s="303" t="s">
        <v>15</v>
      </c>
    </row>
    <row r="56" spans="1:14" hidden="1">
      <c r="A56" s="303" t="s">
        <v>16</v>
      </c>
    </row>
    <row r="57" spans="1:14" hidden="1">
      <c r="A57" s="322" t="s">
        <v>17</v>
      </c>
    </row>
    <row r="58" spans="1:14" hidden="1">
      <c r="A58" s="303" t="s">
        <v>18</v>
      </c>
    </row>
    <row r="59" spans="1:14" hidden="1">
      <c r="A59" s="303" t="s">
        <v>19</v>
      </c>
    </row>
    <row r="60" spans="1:14" hidden="1"/>
    <row r="61" spans="1:14" hidden="1">
      <c r="A61" s="36" t="s">
        <v>20</v>
      </c>
    </row>
    <row r="62" spans="1:14">
      <c r="A62" s="503" t="s">
        <v>556</v>
      </c>
    </row>
    <row r="63" spans="1:14" ht="33" customHeight="1">
      <c r="A63" s="705" t="s">
        <v>557</v>
      </c>
      <c r="B63" s="705"/>
      <c r="C63" s="705"/>
      <c r="D63" s="705"/>
      <c r="E63" s="705"/>
      <c r="F63" s="705"/>
      <c r="G63" s="705"/>
      <c r="H63" s="705"/>
      <c r="I63" s="705"/>
      <c r="J63" s="705"/>
      <c r="K63" s="705"/>
      <c r="L63" s="705"/>
      <c r="M63" s="705"/>
      <c r="N63" s="705"/>
    </row>
    <row r="64" spans="1:14">
      <c r="A64" s="503" t="s">
        <v>558</v>
      </c>
    </row>
    <row r="65" spans="1:1">
      <c r="A65" s="503" t="s">
        <v>559</v>
      </c>
    </row>
    <row r="66" spans="1:1">
      <c r="A66" s="503" t="s">
        <v>560</v>
      </c>
    </row>
    <row r="67" spans="1:1">
      <c r="A67" s="503" t="s">
        <v>573</v>
      </c>
    </row>
    <row r="68" spans="1:1">
      <c r="A68" s="503" t="s">
        <v>561</v>
      </c>
    </row>
    <row r="69" spans="1:1">
      <c r="A69" s="503" t="s">
        <v>562</v>
      </c>
    </row>
    <row r="70" spans="1:1">
      <c r="A70" s="503" t="s">
        <v>574</v>
      </c>
    </row>
    <row r="71" spans="1:1">
      <c r="A71" s="503" t="s">
        <v>563</v>
      </c>
    </row>
    <row r="72" spans="1:1">
      <c r="A72" s="503" t="s">
        <v>564</v>
      </c>
    </row>
    <row r="73" spans="1:1" s="322" customFormat="1">
      <c r="A73" s="503" t="s">
        <v>565</v>
      </c>
    </row>
    <row r="74" spans="1:1" s="322" customFormat="1">
      <c r="A74" s="503" t="s">
        <v>566</v>
      </c>
    </row>
    <row r="75" spans="1:1" s="322" customFormat="1">
      <c r="A75" s="503" t="s">
        <v>567</v>
      </c>
    </row>
    <row r="76" spans="1:1">
      <c r="A76" s="503" t="s">
        <v>385</v>
      </c>
    </row>
    <row r="77" spans="1:1" s="322" customFormat="1">
      <c r="A77" s="503" t="s">
        <v>568</v>
      </c>
    </row>
    <row r="78" spans="1:1" s="322" customFormat="1">
      <c r="A78" s="503" t="s">
        <v>569</v>
      </c>
    </row>
    <row r="79" spans="1:1" s="322" customFormat="1">
      <c r="A79" s="503" t="s">
        <v>570</v>
      </c>
    </row>
    <row r="80" spans="1:1">
      <c r="A80" s="503" t="s">
        <v>571</v>
      </c>
    </row>
    <row r="81" spans="1:1">
      <c r="A81" s="503" t="s">
        <v>572</v>
      </c>
    </row>
  </sheetData>
  <mergeCells count="9">
    <mergeCell ref="A63:N63"/>
    <mergeCell ref="A37:K37"/>
    <mergeCell ref="A38:K38"/>
    <mergeCell ref="A19:K19"/>
    <mergeCell ref="A20:K20"/>
    <mergeCell ref="A21:K21"/>
    <mergeCell ref="A22:K22"/>
    <mergeCell ref="A23:K23"/>
    <mergeCell ref="A35:K35"/>
  </mergeCells>
  <pageMargins left="0.75" right="0.75" top="1" bottom="1" header="0.5" footer="0.5"/>
  <pageSetup scale="62" orientation="portrait" r:id="rId1"/>
  <headerFooter alignWithMargins="0"/>
</worksheet>
</file>

<file path=xl/worksheets/sheet10.xml><?xml version="1.0" encoding="utf-8"?>
<worksheet xmlns="http://schemas.openxmlformats.org/spreadsheetml/2006/main" xmlns:r="http://schemas.openxmlformats.org/officeDocument/2006/relationships">
  <dimension ref="A1:AG61"/>
  <sheetViews>
    <sheetView topLeftCell="A37" zoomScaleSheetLayoutView="100" workbookViewId="0">
      <selection activeCell="D87" sqref="D87"/>
    </sheetView>
  </sheetViews>
  <sheetFormatPr defaultRowHeight="12.75"/>
  <cols>
    <col min="1" max="9" width="9.140625" style="49"/>
    <col min="10" max="16" width="9.140625" style="54"/>
    <col min="17" max="17" width="0" style="54" hidden="1" customWidth="1"/>
    <col min="18" max="33" width="0" style="49" hidden="1" customWidth="1"/>
    <col min="34" max="272" width="9.140625" style="49"/>
    <col min="273" max="289" width="0" style="49" hidden="1" customWidth="1"/>
    <col min="290" max="528" width="9.140625" style="49"/>
    <col min="529" max="545" width="0" style="49" hidden="1" customWidth="1"/>
    <col min="546" max="784" width="9.140625" style="49"/>
    <col min="785" max="801" width="0" style="49" hidden="1" customWidth="1"/>
    <col min="802" max="1040" width="9.140625" style="49"/>
    <col min="1041" max="1057" width="0" style="49" hidden="1" customWidth="1"/>
    <col min="1058" max="1296" width="9.140625" style="49"/>
    <col min="1297" max="1313" width="0" style="49" hidden="1" customWidth="1"/>
    <col min="1314" max="1552" width="9.140625" style="49"/>
    <col min="1553" max="1569" width="0" style="49" hidden="1" customWidth="1"/>
    <col min="1570" max="1808" width="9.140625" style="49"/>
    <col min="1809" max="1825" width="0" style="49" hidden="1" customWidth="1"/>
    <col min="1826" max="2064" width="9.140625" style="49"/>
    <col min="2065" max="2081" width="0" style="49" hidden="1" customWidth="1"/>
    <col min="2082" max="2320" width="9.140625" style="49"/>
    <col min="2321" max="2337" width="0" style="49" hidden="1" customWidth="1"/>
    <col min="2338" max="2576" width="9.140625" style="49"/>
    <col min="2577" max="2593" width="0" style="49" hidden="1" customWidth="1"/>
    <col min="2594" max="2832" width="9.140625" style="49"/>
    <col min="2833" max="2849" width="0" style="49" hidden="1" customWidth="1"/>
    <col min="2850" max="3088" width="9.140625" style="49"/>
    <col min="3089" max="3105" width="0" style="49" hidden="1" customWidth="1"/>
    <col min="3106" max="3344" width="9.140625" style="49"/>
    <col min="3345" max="3361" width="0" style="49" hidden="1" customWidth="1"/>
    <col min="3362" max="3600" width="9.140625" style="49"/>
    <col min="3601" max="3617" width="0" style="49" hidden="1" customWidth="1"/>
    <col min="3618" max="3856" width="9.140625" style="49"/>
    <col min="3857" max="3873" width="0" style="49" hidden="1" customWidth="1"/>
    <col min="3874" max="4112" width="9.140625" style="49"/>
    <col min="4113" max="4129" width="0" style="49" hidden="1" customWidth="1"/>
    <col min="4130" max="4368" width="9.140625" style="49"/>
    <col min="4369" max="4385" width="0" style="49" hidden="1" customWidth="1"/>
    <col min="4386" max="4624" width="9.140625" style="49"/>
    <col min="4625" max="4641" width="0" style="49" hidden="1" customWidth="1"/>
    <col min="4642" max="4880" width="9.140625" style="49"/>
    <col min="4881" max="4897" width="0" style="49" hidden="1" customWidth="1"/>
    <col min="4898" max="5136" width="9.140625" style="49"/>
    <col min="5137" max="5153" width="0" style="49" hidden="1" customWidth="1"/>
    <col min="5154" max="5392" width="9.140625" style="49"/>
    <col min="5393" max="5409" width="0" style="49" hidden="1" customWidth="1"/>
    <col min="5410" max="5648" width="9.140625" style="49"/>
    <col min="5649" max="5665" width="0" style="49" hidden="1" customWidth="1"/>
    <col min="5666" max="5904" width="9.140625" style="49"/>
    <col min="5905" max="5921" width="0" style="49" hidden="1" customWidth="1"/>
    <col min="5922" max="6160" width="9.140625" style="49"/>
    <col min="6161" max="6177" width="0" style="49" hidden="1" customWidth="1"/>
    <col min="6178" max="6416" width="9.140625" style="49"/>
    <col min="6417" max="6433" width="0" style="49" hidden="1" customWidth="1"/>
    <col min="6434" max="6672" width="9.140625" style="49"/>
    <col min="6673" max="6689" width="0" style="49" hidden="1" customWidth="1"/>
    <col min="6690" max="6928" width="9.140625" style="49"/>
    <col min="6929" max="6945" width="0" style="49" hidden="1" customWidth="1"/>
    <col min="6946" max="7184" width="9.140625" style="49"/>
    <col min="7185" max="7201" width="0" style="49" hidden="1" customWidth="1"/>
    <col min="7202" max="7440" width="9.140625" style="49"/>
    <col min="7441" max="7457" width="0" style="49" hidden="1" customWidth="1"/>
    <col min="7458" max="7696" width="9.140625" style="49"/>
    <col min="7697" max="7713" width="0" style="49" hidden="1" customWidth="1"/>
    <col min="7714" max="7952" width="9.140625" style="49"/>
    <col min="7953" max="7969" width="0" style="49" hidden="1" customWidth="1"/>
    <col min="7970" max="8208" width="9.140625" style="49"/>
    <col min="8209" max="8225" width="0" style="49" hidden="1" customWidth="1"/>
    <col min="8226" max="8464" width="9.140625" style="49"/>
    <col min="8465" max="8481" width="0" style="49" hidden="1" customWidth="1"/>
    <col min="8482" max="8720" width="9.140625" style="49"/>
    <col min="8721" max="8737" width="0" style="49" hidden="1" customWidth="1"/>
    <col min="8738" max="8976" width="9.140625" style="49"/>
    <col min="8977" max="8993" width="0" style="49" hidden="1" customWidth="1"/>
    <col min="8994" max="9232" width="9.140625" style="49"/>
    <col min="9233" max="9249" width="0" style="49" hidden="1" customWidth="1"/>
    <col min="9250" max="9488" width="9.140625" style="49"/>
    <col min="9489" max="9505" width="0" style="49" hidden="1" customWidth="1"/>
    <col min="9506" max="9744" width="9.140625" style="49"/>
    <col min="9745" max="9761" width="0" style="49" hidden="1" customWidth="1"/>
    <col min="9762" max="10000" width="9.140625" style="49"/>
    <col min="10001" max="10017" width="0" style="49" hidden="1" customWidth="1"/>
    <col min="10018" max="10256" width="9.140625" style="49"/>
    <col min="10257" max="10273" width="0" style="49" hidden="1" customWidth="1"/>
    <col min="10274" max="10512" width="9.140625" style="49"/>
    <col min="10513" max="10529" width="0" style="49" hidden="1" customWidth="1"/>
    <col min="10530" max="10768" width="9.140625" style="49"/>
    <col min="10769" max="10785" width="0" style="49" hidden="1" customWidth="1"/>
    <col min="10786" max="11024" width="9.140625" style="49"/>
    <col min="11025" max="11041" width="0" style="49" hidden="1" customWidth="1"/>
    <col min="11042" max="11280" width="9.140625" style="49"/>
    <col min="11281" max="11297" width="0" style="49" hidden="1" customWidth="1"/>
    <col min="11298" max="11536" width="9.140625" style="49"/>
    <col min="11537" max="11553" width="0" style="49" hidden="1" customWidth="1"/>
    <col min="11554" max="11792" width="9.140625" style="49"/>
    <col min="11793" max="11809" width="0" style="49" hidden="1" customWidth="1"/>
    <col min="11810" max="12048" width="9.140625" style="49"/>
    <col min="12049" max="12065" width="0" style="49" hidden="1" customWidth="1"/>
    <col min="12066" max="12304" width="9.140625" style="49"/>
    <col min="12305" max="12321" width="0" style="49" hidden="1" customWidth="1"/>
    <col min="12322" max="12560" width="9.140625" style="49"/>
    <col min="12561" max="12577" width="0" style="49" hidden="1" customWidth="1"/>
    <col min="12578" max="12816" width="9.140625" style="49"/>
    <col min="12817" max="12833" width="0" style="49" hidden="1" customWidth="1"/>
    <col min="12834" max="13072" width="9.140625" style="49"/>
    <col min="13073" max="13089" width="0" style="49" hidden="1" customWidth="1"/>
    <col min="13090" max="13328" width="9.140625" style="49"/>
    <col min="13329" max="13345" width="0" style="49" hidden="1" customWidth="1"/>
    <col min="13346" max="13584" width="9.140625" style="49"/>
    <col min="13585" max="13601" width="0" style="49" hidden="1" customWidth="1"/>
    <col min="13602" max="13840" width="9.140625" style="49"/>
    <col min="13841" max="13857" width="0" style="49" hidden="1" customWidth="1"/>
    <col min="13858" max="14096" width="9.140625" style="49"/>
    <col min="14097" max="14113" width="0" style="49" hidden="1" customWidth="1"/>
    <col min="14114" max="14352" width="9.140625" style="49"/>
    <col min="14353" max="14369" width="0" style="49" hidden="1" customWidth="1"/>
    <col min="14370" max="14608" width="9.140625" style="49"/>
    <col min="14609" max="14625" width="0" style="49" hidden="1" customWidth="1"/>
    <col min="14626" max="14864" width="9.140625" style="49"/>
    <col min="14865" max="14881" width="0" style="49" hidden="1" customWidth="1"/>
    <col min="14882" max="15120" width="9.140625" style="49"/>
    <col min="15121" max="15137" width="0" style="49" hidden="1" customWidth="1"/>
    <col min="15138" max="15376" width="9.140625" style="49"/>
    <col min="15377" max="15393" width="0" style="49" hidden="1" customWidth="1"/>
    <col min="15394" max="15632" width="9.140625" style="49"/>
    <col min="15633" max="15649" width="0" style="49" hidden="1" customWidth="1"/>
    <col min="15650" max="15888" width="9.140625" style="49"/>
    <col min="15889" max="15905" width="0" style="49" hidden="1" customWidth="1"/>
    <col min="15906" max="16144" width="9.140625" style="49"/>
    <col min="16145" max="16161" width="0" style="49" hidden="1" customWidth="1"/>
    <col min="16162" max="16384" width="9.140625" style="49"/>
  </cols>
  <sheetData>
    <row r="1" spans="1:33" ht="15.75" customHeight="1">
      <c r="A1" s="195" t="s">
        <v>233</v>
      </c>
      <c r="B1" s="195"/>
      <c r="C1" s="195"/>
      <c r="D1" s="195"/>
      <c r="E1" s="195"/>
      <c r="F1" s="195"/>
      <c r="G1" s="195"/>
      <c r="H1" s="195"/>
      <c r="I1" s="196"/>
      <c r="J1" s="30"/>
      <c r="K1" s="30"/>
      <c r="L1" s="30"/>
      <c r="M1" s="30"/>
      <c r="N1" s="30"/>
      <c r="O1" s="30"/>
      <c r="P1" s="30"/>
      <c r="Q1" s="30"/>
      <c r="R1" s="30"/>
      <c r="S1" s="30"/>
      <c r="T1" s="30"/>
      <c r="U1" s="30"/>
      <c r="V1" s="30"/>
      <c r="W1" s="30"/>
      <c r="X1" s="30"/>
      <c r="Y1" s="30"/>
      <c r="Z1" s="30"/>
      <c r="AA1" s="30"/>
      <c r="AB1" s="30"/>
      <c r="AC1" s="30"/>
      <c r="AD1" s="30"/>
      <c r="AE1" s="30"/>
      <c r="AF1" s="30"/>
      <c r="AG1" s="30"/>
    </row>
    <row r="2" spans="1:33" ht="15.75" customHeight="1">
      <c r="A2" s="195" t="s">
        <v>509</v>
      </c>
      <c r="B2" s="196"/>
      <c r="C2" s="196"/>
      <c r="D2" s="196"/>
      <c r="E2" s="196"/>
      <c r="F2" s="196"/>
      <c r="G2" s="196"/>
      <c r="H2" s="196"/>
      <c r="I2" s="196"/>
      <c r="J2" s="30"/>
      <c r="K2" s="30"/>
      <c r="L2" s="30"/>
      <c r="M2" s="30"/>
      <c r="N2" s="30"/>
      <c r="O2" s="30"/>
      <c r="P2" s="30"/>
      <c r="Q2" s="30"/>
      <c r="R2" s="30"/>
      <c r="S2" s="30"/>
      <c r="T2" s="30"/>
      <c r="U2" s="30"/>
      <c r="V2" s="30"/>
      <c r="W2" s="30"/>
      <c r="X2" s="30"/>
      <c r="Y2" s="30"/>
      <c r="Z2" s="30"/>
      <c r="AA2" s="30"/>
      <c r="AB2" s="30"/>
      <c r="AC2" s="30"/>
      <c r="AD2" s="30"/>
      <c r="AE2" s="30"/>
      <c r="AF2" s="30"/>
      <c r="AG2" s="30"/>
    </row>
    <row r="3" spans="1:33">
      <c r="A3" s="30"/>
      <c r="B3" s="203"/>
      <c r="C3" s="30"/>
      <c r="D3" s="30"/>
      <c r="E3" s="30"/>
      <c r="F3" s="30"/>
      <c r="G3" s="409"/>
      <c r="H3" s="30"/>
      <c r="I3" s="30"/>
      <c r="J3" s="30"/>
      <c r="K3" s="30"/>
      <c r="L3" s="30"/>
      <c r="M3" s="30"/>
      <c r="N3" s="30"/>
      <c r="O3" s="30"/>
      <c r="P3" s="30"/>
      <c r="Q3" s="30"/>
      <c r="R3" s="164"/>
      <c r="S3" s="164"/>
      <c r="T3" s="164"/>
      <c r="U3" s="164"/>
      <c r="V3" s="164"/>
      <c r="W3" s="164"/>
      <c r="X3" s="164"/>
      <c r="Y3" s="164"/>
      <c r="Z3" s="163" t="s">
        <v>222</v>
      </c>
      <c r="AA3" s="164"/>
      <c r="AB3" s="164"/>
      <c r="AC3" s="164"/>
      <c r="AD3" s="164"/>
      <c r="AE3" s="164"/>
      <c r="AF3" s="164"/>
      <c r="AG3" s="164"/>
    </row>
    <row r="4" spans="1:33" ht="63.75">
      <c r="A4" s="470" t="s">
        <v>21</v>
      </c>
      <c r="B4" s="166" t="s">
        <v>432</v>
      </c>
      <c r="C4" s="166" t="s">
        <v>224</v>
      </c>
      <c r="D4" s="166" t="s">
        <v>115</v>
      </c>
      <c r="E4" s="166" t="s">
        <v>225</v>
      </c>
      <c r="F4" s="167" t="s">
        <v>383</v>
      </c>
      <c r="G4" s="166" t="s">
        <v>434</v>
      </c>
      <c r="H4" s="166" t="s">
        <v>435</v>
      </c>
      <c r="I4" s="167" t="s">
        <v>384</v>
      </c>
      <c r="J4" s="139"/>
      <c r="K4" s="139"/>
      <c r="L4" s="139"/>
      <c r="M4" s="139"/>
      <c r="N4" s="139"/>
      <c r="O4" s="139"/>
      <c r="P4" s="139"/>
      <c r="Q4" s="139"/>
      <c r="R4" s="168"/>
      <c r="S4" s="168"/>
      <c r="T4" s="168"/>
      <c r="U4" s="168"/>
      <c r="V4" s="168"/>
      <c r="W4" s="168"/>
      <c r="X4" s="168"/>
      <c r="Y4" s="168"/>
      <c r="Z4" s="168" t="s">
        <v>226</v>
      </c>
      <c r="AA4" s="139" t="s">
        <v>113</v>
      </c>
      <c r="AB4" s="139" t="s">
        <v>115</v>
      </c>
      <c r="AC4" s="168" t="s">
        <v>114</v>
      </c>
      <c r="AD4" s="169" t="s">
        <v>227</v>
      </c>
      <c r="AE4" s="168" t="s">
        <v>228</v>
      </c>
      <c r="AF4" s="139" t="s">
        <v>117</v>
      </c>
      <c r="AG4" s="168" t="s">
        <v>118</v>
      </c>
    </row>
    <row r="5" spans="1:33">
      <c r="A5" s="332"/>
      <c r="B5" s="170" t="s">
        <v>26</v>
      </c>
      <c r="C5" s="170" t="s">
        <v>27</v>
      </c>
      <c r="D5" s="170" t="s">
        <v>28</v>
      </c>
      <c r="E5" s="170" t="s">
        <v>29</v>
      </c>
      <c r="F5" s="140" t="s">
        <v>30</v>
      </c>
      <c r="G5" s="170" t="s">
        <v>61</v>
      </c>
      <c r="H5" s="170" t="s">
        <v>32</v>
      </c>
      <c r="I5" s="140" t="s">
        <v>62</v>
      </c>
      <c r="J5" s="139"/>
      <c r="K5" s="139"/>
      <c r="L5" s="139"/>
      <c r="M5" s="139"/>
      <c r="N5" s="139"/>
      <c r="O5" s="139"/>
      <c r="P5" s="139"/>
      <c r="Q5" s="139"/>
      <c r="R5" s="168"/>
      <c r="S5" s="168"/>
      <c r="T5" s="168"/>
      <c r="U5" s="168"/>
      <c r="V5" s="168"/>
      <c r="W5" s="168"/>
      <c r="X5" s="168"/>
      <c r="Y5" s="168"/>
      <c r="Z5" s="168"/>
      <c r="AA5" s="139"/>
      <c r="AB5" s="139"/>
      <c r="AC5" s="168"/>
      <c r="AD5" s="169"/>
      <c r="AE5" s="168"/>
      <c r="AF5" s="139"/>
      <c r="AG5" s="168"/>
    </row>
    <row r="6" spans="1:33" hidden="1">
      <c r="A6" s="481">
        <v>1961</v>
      </c>
      <c r="B6" s="199"/>
      <c r="C6" s="178"/>
      <c r="D6" s="178"/>
      <c r="E6" s="178"/>
      <c r="F6" s="200"/>
      <c r="G6" s="177"/>
      <c r="H6" s="175"/>
      <c r="I6" s="482"/>
      <c r="J6" s="35"/>
      <c r="K6" s="35"/>
      <c r="L6" s="35"/>
      <c r="M6" s="35"/>
      <c r="N6" s="35"/>
      <c r="O6" s="35"/>
      <c r="P6" s="35"/>
      <c r="Q6" s="35"/>
      <c r="R6" s="175"/>
      <c r="S6" s="175"/>
      <c r="T6" s="175"/>
      <c r="U6" s="175"/>
      <c r="V6" s="175"/>
      <c r="W6" s="175"/>
      <c r="X6" s="175"/>
      <c r="Y6" s="175"/>
      <c r="Z6" s="176"/>
      <c r="AA6" s="177"/>
      <c r="AB6" s="178"/>
      <c r="AC6" s="177"/>
      <c r="AD6" s="179"/>
      <c r="AE6" s="177"/>
      <c r="AF6" s="175"/>
      <c r="AG6" s="175"/>
    </row>
    <row r="7" spans="1:33" hidden="1">
      <c r="A7" s="389">
        <v>1962</v>
      </c>
      <c r="B7" s="60">
        <f>('T5'!B6-'T5'!B5)/'T5'!B5*100</f>
        <v>6.1164957184529971</v>
      </c>
      <c r="C7" s="151">
        <f>('T5'!C6-'T5'!C5)/'T5'!C5*100</f>
        <v>2.877082839161218</v>
      </c>
      <c r="D7" s="151">
        <f>('T5'!D6-'T5'!D5)/'T5'!D5*100</f>
        <v>-5.1491096331364207E-3</v>
      </c>
      <c r="E7" s="151">
        <f>('T5'!E6-'T5'!E5)/'T5'!E5*100</f>
        <v>2.8717855853784635</v>
      </c>
      <c r="F7" s="59">
        <f>('T5'!F6-'T5'!F5)/'T5'!F5*100</f>
        <v>3.7150300147241833</v>
      </c>
      <c r="G7" s="180">
        <f>('T5'!G6-'T5'!G5)/'T5'!G5*100</f>
        <v>3.1488187552482372</v>
      </c>
      <c r="H7" s="34">
        <f>('T5'!H6-'T5'!H5)/'T5'!H5*100</f>
        <v>3.1541302745071831</v>
      </c>
      <c r="I7" s="201">
        <f>('T5'!I6-'T5'!I5)/'T5'!I5*100</f>
        <v>2.3154461830535884</v>
      </c>
      <c r="J7" s="34"/>
      <c r="K7" s="34"/>
      <c r="L7" s="34"/>
      <c r="M7" s="34"/>
      <c r="N7" s="34"/>
      <c r="O7" s="34"/>
      <c r="P7" s="34"/>
      <c r="Q7" s="34"/>
      <c r="R7" s="34"/>
      <c r="S7" s="34"/>
      <c r="T7" s="34"/>
      <c r="U7" s="34"/>
      <c r="V7" s="34"/>
      <c r="W7" s="34"/>
      <c r="X7" s="34"/>
      <c r="Y7" s="34"/>
      <c r="Z7" s="181" t="e">
        <f>('T5'!AB6-'T5'!AB5)/'T5'!AB5*100</f>
        <v>#DIV/0!</v>
      </c>
      <c r="AA7" s="180" t="e">
        <f>('T5'!AC6-'T5'!AC5)/'T5'!AC5*100</f>
        <v>#DIV/0!</v>
      </c>
      <c r="AB7" s="151" t="e">
        <f>('T5'!AD6-'T5'!AD5)/'T5'!AD5*100</f>
        <v>#DIV/0!</v>
      </c>
      <c r="AC7" s="180" t="e">
        <f>('T5'!AE6-'T5'!AE5)/'T5'!AE5*100</f>
        <v>#DIV/0!</v>
      </c>
      <c r="AD7" s="182" t="e">
        <f>('T5'!AF6-'T5'!AF5)/'T5'!AF5*100</f>
        <v>#DIV/0!</v>
      </c>
      <c r="AE7" s="180" t="e">
        <f>('T5'!AG6-'T5'!AG5)/'T5'!AG5*100</f>
        <v>#DIV/0!</v>
      </c>
      <c r="AF7" s="34" t="e">
        <f>('T5'!AH6-'T5'!AH5)/'T5'!AH5*100</f>
        <v>#DIV/0!</v>
      </c>
      <c r="AG7" s="34" t="e">
        <f>('T5'!AI6-'T5'!AI5)/'T5'!AI5*100</f>
        <v>#DIV/0!</v>
      </c>
    </row>
    <row r="8" spans="1:33" hidden="1">
      <c r="A8" s="389">
        <v>1963</v>
      </c>
      <c r="B8" s="60">
        <f>('T5'!B7-'T5'!B6)/'T5'!B6*100</f>
        <v>4.3539948567881588</v>
      </c>
      <c r="C8" s="151">
        <f>('T5'!C7-'T5'!C6)/'T5'!C6*100</f>
        <v>1.9896303859933961</v>
      </c>
      <c r="D8" s="151">
        <f>('T5'!D7-'T5'!D6)/'T5'!D6*100</f>
        <v>1.1937967198482533</v>
      </c>
      <c r="E8" s="151">
        <f>('T5'!E7-'T5'!E6)/'T5'!E6*100</f>
        <v>3.2071792481267272</v>
      </c>
      <c r="F8" s="59">
        <f>('T5'!F7-'T5'!F6)/'T5'!F6*100</f>
        <v>3.8549743365731373</v>
      </c>
      <c r="G8" s="180">
        <f>('T5'!G7-'T5'!G6)/'T5'!G6*100</f>
        <v>2.3182400620989729</v>
      </c>
      <c r="H8" s="34">
        <f>('T5'!H7-'T5'!H6)/'T5'!H6*100</f>
        <v>1.1111781341337743</v>
      </c>
      <c r="I8" s="201">
        <f>('T5'!I7-'T5'!I6)/'T5'!I6*100</f>
        <v>0.480497466204934</v>
      </c>
      <c r="J8" s="34"/>
      <c r="K8" s="34"/>
      <c r="L8" s="34"/>
      <c r="M8" s="34"/>
      <c r="N8" s="34"/>
      <c r="O8" s="34"/>
      <c r="P8" s="34"/>
      <c r="Q8" s="34"/>
      <c r="R8" s="34"/>
      <c r="S8" s="34"/>
      <c r="T8" s="34"/>
      <c r="U8" s="34"/>
      <c r="V8" s="34"/>
      <c r="W8" s="34"/>
      <c r="X8" s="34"/>
      <c r="Y8" s="34"/>
      <c r="Z8" s="181" t="e">
        <f>('T5'!AB7-'T5'!AB6)/'T5'!AB6*100</f>
        <v>#DIV/0!</v>
      </c>
      <c r="AA8" s="180" t="e">
        <f>('T5'!AC7-'T5'!AC6)/'T5'!AC6*100</f>
        <v>#DIV/0!</v>
      </c>
      <c r="AB8" s="151" t="e">
        <f>('T5'!AD7-'T5'!AD6)/'T5'!AD6*100</f>
        <v>#DIV/0!</v>
      </c>
      <c r="AC8" s="180" t="e">
        <f>('T5'!AE7-'T5'!AE6)/'T5'!AE6*100</f>
        <v>#DIV/0!</v>
      </c>
      <c r="AD8" s="182" t="e">
        <f>('T5'!AF7-'T5'!AF6)/'T5'!AF6*100</f>
        <v>#DIV/0!</v>
      </c>
      <c r="AE8" s="180" t="e">
        <f>('T5'!AG7-'T5'!AG6)/'T5'!AG6*100</f>
        <v>#DIV/0!</v>
      </c>
      <c r="AF8" s="34" t="e">
        <f>('T5'!AH7-'T5'!AH6)/'T5'!AH6*100</f>
        <v>#DIV/0!</v>
      </c>
      <c r="AG8" s="34" t="e">
        <f>('T5'!AI7-'T5'!AI6)/'T5'!AI6*100</f>
        <v>#DIV/0!</v>
      </c>
    </row>
    <row r="9" spans="1:33" hidden="1">
      <c r="A9" s="389">
        <v>1964</v>
      </c>
      <c r="B9" s="60">
        <f>('T5'!B8-'T5'!B7)/'T5'!B7*100</f>
        <v>5.7670518921368661</v>
      </c>
      <c r="C9" s="151">
        <f>('T5'!C8-'T5'!C7)/'T5'!C7*100</f>
        <v>2.8674313933311977</v>
      </c>
      <c r="D9" s="151">
        <f>('T5'!D8-'T5'!D7)/'T5'!D7*100</f>
        <v>0.33839369010263137</v>
      </c>
      <c r="E9" s="151">
        <f>('T5'!E8-'T5'!E7)/'T5'!E7*100</f>
        <v>3.2155282903369033</v>
      </c>
      <c r="F9" s="59">
        <f>('T5'!F8-'T5'!F7)/'T5'!F7*100</f>
        <v>4.104451454609169</v>
      </c>
      <c r="G9" s="180">
        <f>('T5'!G8-'T5'!G7)/'T5'!G7*100</f>
        <v>2.8187935282630652</v>
      </c>
      <c r="H9" s="34">
        <f>('T5'!H8-'T5'!H7)/'T5'!H7*100</f>
        <v>2.4720346289588546</v>
      </c>
      <c r="I9" s="201">
        <f>('T5'!I8-'T5'!I7)/'T5'!I7*100</f>
        <v>1.5970502839185601</v>
      </c>
      <c r="J9" s="34"/>
      <c r="K9" s="34"/>
      <c r="L9" s="34"/>
      <c r="M9" s="34"/>
      <c r="N9" s="34"/>
      <c r="O9" s="34"/>
      <c r="P9" s="34"/>
      <c r="Q9" s="34"/>
      <c r="R9" s="34"/>
      <c r="S9" s="34"/>
      <c r="T9" s="34"/>
      <c r="U9" s="34"/>
      <c r="V9" s="34"/>
      <c r="W9" s="34"/>
      <c r="X9" s="34"/>
      <c r="Y9" s="34"/>
      <c r="Z9" s="181" t="e">
        <f>('T5'!AB8-'T5'!AB7)/'T5'!AB7*100</f>
        <v>#DIV/0!</v>
      </c>
      <c r="AA9" s="180" t="e">
        <f>('T5'!AC8-'T5'!AC7)/'T5'!AC7*100</f>
        <v>#DIV/0!</v>
      </c>
      <c r="AB9" s="151" t="e">
        <f>('T5'!AD8-'T5'!AD7)/'T5'!AD7*100</f>
        <v>#DIV/0!</v>
      </c>
      <c r="AC9" s="180" t="e">
        <f>('T5'!AE8-'T5'!AE7)/'T5'!AE7*100</f>
        <v>#DIV/0!</v>
      </c>
      <c r="AD9" s="182" t="e">
        <f>('T5'!AF8-'T5'!AF7)/'T5'!AF7*100</f>
        <v>#DIV/0!</v>
      </c>
      <c r="AE9" s="180" t="e">
        <f>('T5'!AG8-'T5'!AG7)/'T5'!AG7*100</f>
        <v>#DIV/0!</v>
      </c>
      <c r="AF9" s="34" t="e">
        <f>('T5'!AH8-'T5'!AH7)/'T5'!AH7*100</f>
        <v>#DIV/0!</v>
      </c>
      <c r="AG9" s="34" t="e">
        <f>('T5'!AI8-'T5'!AI7)/'T5'!AI7*100</f>
        <v>#DIV/0!</v>
      </c>
    </row>
    <row r="10" spans="1:33" hidden="1">
      <c r="A10" s="389">
        <v>1965</v>
      </c>
      <c r="B10" s="60">
        <f>('T5'!B9-'T5'!B8)/'T5'!B8*100</f>
        <v>6.4997321906802314</v>
      </c>
      <c r="C10" s="151">
        <f>('T5'!C9-'T5'!C8)/'T5'!C8*100</f>
        <v>4.2539619114215741</v>
      </c>
      <c r="D10" s="151">
        <f>('T5'!D9-'T5'!D8)/'T5'!D8*100</f>
        <v>-0.45727713022678623</v>
      </c>
      <c r="E10" s="151">
        <f>('T5'!E9-'T5'!E8)/'T5'!E8*100</f>
        <v>3.7772323862452759</v>
      </c>
      <c r="F10" s="59">
        <f>('T5'!F9-'T5'!F8)/'T5'!F8*100</f>
        <v>4.3264536547591153</v>
      </c>
      <c r="G10" s="180">
        <f>('T5'!G9-'T5'!G8)/'T5'!G8*100</f>
        <v>2.1541342296101504</v>
      </c>
      <c r="H10" s="34">
        <f>('T5'!H9-'T5'!H8)/'T5'!H8*100</f>
        <v>2.623407602837363</v>
      </c>
      <c r="I10" s="201">
        <f>('T5'!I9-'T5'!I8)/'T5'!I8*100</f>
        <v>2.0831519329824237</v>
      </c>
      <c r="J10" s="34"/>
      <c r="K10" s="34"/>
      <c r="L10" s="34"/>
      <c r="M10" s="34"/>
      <c r="N10" s="34"/>
      <c r="O10" s="34"/>
      <c r="P10" s="34"/>
      <c r="Q10" s="34"/>
      <c r="R10" s="34"/>
      <c r="S10" s="34"/>
      <c r="T10" s="34"/>
      <c r="U10" s="34"/>
      <c r="V10" s="34"/>
      <c r="W10" s="34"/>
      <c r="X10" s="34"/>
      <c r="Y10" s="34"/>
      <c r="Z10" s="181" t="e">
        <f>('T5'!AB9-'T5'!AB8)/'T5'!AB8*100</f>
        <v>#DIV/0!</v>
      </c>
      <c r="AA10" s="180" t="e">
        <f>('T5'!AC9-'T5'!AC8)/'T5'!AC8*100</f>
        <v>#DIV/0!</v>
      </c>
      <c r="AB10" s="151" t="e">
        <f>('T5'!AD9-'T5'!AD8)/'T5'!AD8*100</f>
        <v>#DIV/0!</v>
      </c>
      <c r="AC10" s="180" t="e">
        <f>('T5'!AE9-'T5'!AE8)/'T5'!AE8*100</f>
        <v>#DIV/0!</v>
      </c>
      <c r="AD10" s="182" t="e">
        <f>('T5'!AF9-'T5'!AF8)/'T5'!AF8*100</f>
        <v>#DIV/0!</v>
      </c>
      <c r="AE10" s="180" t="e">
        <f>('T5'!AG9-'T5'!AG8)/'T5'!AG8*100</f>
        <v>#DIV/0!</v>
      </c>
      <c r="AF10" s="34" t="e">
        <f>('T5'!AH9-'T5'!AH8)/'T5'!AH8*100</f>
        <v>#DIV/0!</v>
      </c>
      <c r="AG10" s="34" t="e">
        <f>('T5'!AI9-'T5'!AI8)/'T5'!AI8*100</f>
        <v>#DIV/0!</v>
      </c>
    </row>
    <row r="11" spans="1:33" hidden="1">
      <c r="A11" s="389">
        <v>1966</v>
      </c>
      <c r="B11" s="60">
        <f>('T5'!B10-'T5'!B9)/'T5'!B9*100</f>
        <v>6.5934065934065895</v>
      </c>
      <c r="C11" s="151">
        <f>('T5'!C10-'T5'!C9)/'T5'!C9*100</f>
        <v>5.167929652423398</v>
      </c>
      <c r="D11" s="151">
        <f>('T5'!D10-'T5'!D9)/'T5'!D9*100</f>
        <v>-1.6642891107941025</v>
      </c>
      <c r="E11" s="151">
        <f>('T5'!E10-'T5'!E9)/'T5'!E9*100</f>
        <v>3.4176312511705538</v>
      </c>
      <c r="F11" s="59">
        <f>('T5'!F10-'T5'!F9)/'T5'!F9*100</f>
        <v>4.4052152585038185</v>
      </c>
      <c r="G11" s="180">
        <f>('T5'!G10-'T5'!G9)/'T5'!G9*100</f>
        <v>1.3554293078644248</v>
      </c>
      <c r="H11" s="34">
        <f>('T5'!H10-'T5'!H9)/'T5'!H9*100</f>
        <v>3.0708258387034895</v>
      </c>
      <c r="I11" s="201">
        <f>('T5'!I10-'T5'!I9)/'T5'!I9*100</f>
        <v>2.0958640135790896</v>
      </c>
      <c r="J11" s="34"/>
      <c r="K11" s="34"/>
      <c r="L11" s="34"/>
      <c r="M11" s="34"/>
      <c r="N11" s="34"/>
      <c r="O11" s="34"/>
      <c r="P11" s="34"/>
      <c r="Q11" s="34"/>
      <c r="R11" s="34"/>
      <c r="S11" s="34"/>
      <c r="T11" s="34"/>
      <c r="U11" s="34"/>
      <c r="V11" s="34"/>
      <c r="W11" s="34"/>
      <c r="X11" s="34"/>
      <c r="Y11" s="34"/>
      <c r="Z11" s="181" t="e">
        <f>('T5'!AB10-'T5'!AB9)/'T5'!AB9*100</f>
        <v>#DIV/0!</v>
      </c>
      <c r="AA11" s="180" t="e">
        <f>('T5'!AC10-'T5'!AC9)/'T5'!AC9*100</f>
        <v>#DIV/0!</v>
      </c>
      <c r="AB11" s="151" t="e">
        <f>('T5'!AD10-'T5'!AD9)/'T5'!AD9*100</f>
        <v>#DIV/0!</v>
      </c>
      <c r="AC11" s="180" t="e">
        <f>('T5'!AE10-'T5'!AE9)/'T5'!AE9*100</f>
        <v>#DIV/0!</v>
      </c>
      <c r="AD11" s="182" t="e">
        <f>('T5'!AF10-'T5'!AF9)/'T5'!AF9*100</f>
        <v>#DIV/0!</v>
      </c>
      <c r="AE11" s="180" t="e">
        <f>('T5'!AG10-'T5'!AG9)/'T5'!AG9*100</f>
        <v>#DIV/0!</v>
      </c>
      <c r="AF11" s="34" t="e">
        <f>('T5'!AH10-'T5'!AH9)/'T5'!AH9*100</f>
        <v>#DIV/0!</v>
      </c>
      <c r="AG11" s="34" t="e">
        <f>('T5'!AI10-'T5'!AI9)/'T5'!AI9*100</f>
        <v>#DIV/0!</v>
      </c>
    </row>
    <row r="12" spans="1:33" hidden="1">
      <c r="A12" s="389">
        <v>1967</v>
      </c>
      <c r="B12" s="60">
        <f>('T5'!B11-'T5'!B10)/'T5'!B10*100</f>
        <v>2.7436363207435939</v>
      </c>
      <c r="C12" s="151">
        <f>('T5'!C11-'T5'!C10)/'T5'!C10*100</f>
        <v>2.9837380807967864</v>
      </c>
      <c r="D12" s="151">
        <f>('T5'!D11-'T5'!D10)/'T5'!D10*100</f>
        <v>-0.57163581099751459</v>
      </c>
      <c r="E12" s="151">
        <f>('T5'!E11-'T5'!E10)/'T5'!E10*100</f>
        <v>2.395046154423043</v>
      </c>
      <c r="F12" s="59">
        <f>('T5'!F11-'T5'!F10)/'T5'!F10*100</f>
        <v>3.9875119779914128</v>
      </c>
      <c r="G12" s="180">
        <f>('T5'!G11-'T5'!G10)/'T5'!G10*100</f>
        <v>-0.23314531452025988</v>
      </c>
      <c r="H12" s="34">
        <f>('T5'!H11-'T5'!H10)/'T5'!H10*100</f>
        <v>0.34043655373213721</v>
      </c>
      <c r="I12" s="201">
        <f>('T5'!I11-'T5'!I10)/'T5'!I10*100</f>
        <v>-1.1961779194323687</v>
      </c>
      <c r="J12" s="34"/>
      <c r="K12" s="34"/>
      <c r="L12" s="34"/>
      <c r="M12" s="34"/>
      <c r="N12" s="34"/>
      <c r="O12" s="34"/>
      <c r="P12" s="34"/>
      <c r="Q12" s="34"/>
      <c r="R12" s="34"/>
      <c r="S12" s="34"/>
      <c r="T12" s="34"/>
      <c r="U12" s="34"/>
      <c r="V12" s="34"/>
      <c r="W12" s="34"/>
      <c r="X12" s="34"/>
      <c r="Y12" s="34"/>
      <c r="Z12" s="181" t="e">
        <f>('T5'!AB11-'T5'!AB10)/'T5'!AB10*100</f>
        <v>#DIV/0!</v>
      </c>
      <c r="AA12" s="180" t="e">
        <f>('T5'!AC11-'T5'!AC10)/'T5'!AC10*100</f>
        <v>#DIV/0!</v>
      </c>
      <c r="AB12" s="151" t="e">
        <f>('T5'!AD11-'T5'!AD10)/'T5'!AD10*100</f>
        <v>#DIV/0!</v>
      </c>
      <c r="AC12" s="180" t="e">
        <f>('T5'!AE11-'T5'!AE10)/'T5'!AE10*100</f>
        <v>#DIV/0!</v>
      </c>
      <c r="AD12" s="182" t="e">
        <f>('T5'!AF11-'T5'!AF10)/'T5'!AF10*100</f>
        <v>#DIV/0!</v>
      </c>
      <c r="AE12" s="180" t="e">
        <f>('T5'!AG11-'T5'!AG10)/'T5'!AG10*100</f>
        <v>#DIV/0!</v>
      </c>
      <c r="AF12" s="34" t="e">
        <f>('T5'!AH11-'T5'!AH10)/'T5'!AH10*100</f>
        <v>#DIV/0!</v>
      </c>
      <c r="AG12" s="34" t="e">
        <f>('T5'!AI11-'T5'!AI10)/'T5'!AI10*100</f>
        <v>#DIV/0!</v>
      </c>
    </row>
    <row r="13" spans="1:33" hidden="1">
      <c r="A13" s="389">
        <v>1968</v>
      </c>
      <c r="B13" s="60">
        <f>('T5'!B12-'T5'!B11)/'T5'!B11*100</f>
        <v>4.9090742101396074</v>
      </c>
      <c r="C13" s="151">
        <f>('T5'!C12-'T5'!C11)/'T5'!C11*100</f>
        <v>3.171802604073179</v>
      </c>
      <c r="D13" s="151">
        <f>('T5'!D12-'T5'!D11)/'T5'!D11*100</f>
        <v>-0.69911243117435795</v>
      </c>
      <c r="E13" s="151">
        <f>('T5'!E12-'T5'!E11)/'T5'!E11*100</f>
        <v>2.4505157066014478</v>
      </c>
      <c r="F13" s="59">
        <f>('T5'!F12-'T5'!F11)/'T5'!F11*100</f>
        <v>3.9297286049760793</v>
      </c>
      <c r="G13" s="180">
        <f>('T5'!G12-'T5'!G11)/'T5'!G11*100</f>
        <v>1.6838628018677833</v>
      </c>
      <c r="H13" s="34">
        <f>('T5'!H12-'T5'!H11)/'T5'!H11*100</f>
        <v>2.3997521989825774</v>
      </c>
      <c r="I13" s="201">
        <f>('T5'!I12-'T5'!I11)/'T5'!I11*100</f>
        <v>0.94231517613780769</v>
      </c>
      <c r="J13" s="34"/>
      <c r="K13" s="34"/>
      <c r="L13" s="34"/>
      <c r="M13" s="34"/>
      <c r="N13" s="34"/>
      <c r="O13" s="34"/>
      <c r="P13" s="34"/>
      <c r="Q13" s="34"/>
      <c r="R13" s="34"/>
      <c r="S13" s="34"/>
      <c r="T13" s="34"/>
      <c r="U13" s="34"/>
      <c r="V13" s="34"/>
      <c r="W13" s="34"/>
      <c r="X13" s="34"/>
      <c r="Y13" s="34"/>
      <c r="Z13" s="181" t="e">
        <f>('T5'!AB12-'T5'!AB11)/'T5'!AB11*100</f>
        <v>#DIV/0!</v>
      </c>
      <c r="AA13" s="180" t="e">
        <f>('T5'!AC12-'T5'!AC11)/'T5'!AC11*100</f>
        <v>#DIV/0!</v>
      </c>
      <c r="AB13" s="151" t="e">
        <f>('T5'!AD12-'T5'!AD11)/'T5'!AD11*100</f>
        <v>#DIV/0!</v>
      </c>
      <c r="AC13" s="180" t="e">
        <f>('T5'!AE12-'T5'!AE11)/'T5'!AE11*100</f>
        <v>#DIV/0!</v>
      </c>
      <c r="AD13" s="182" t="e">
        <f>('T5'!AF12-'T5'!AF11)/'T5'!AF11*100</f>
        <v>#DIV/0!</v>
      </c>
      <c r="AE13" s="180" t="e">
        <f>('T5'!AG12-'T5'!AG11)/'T5'!AG11*100</f>
        <v>#DIV/0!</v>
      </c>
      <c r="AF13" s="34" t="e">
        <f>('T5'!AH12-'T5'!AH11)/'T5'!AH11*100</f>
        <v>#DIV/0!</v>
      </c>
      <c r="AG13" s="34" t="e">
        <f>('T5'!AI12-'T5'!AI11)/'T5'!AI11*100</f>
        <v>#DIV/0!</v>
      </c>
    </row>
    <row r="14" spans="1:33">
      <c r="A14" s="389">
        <v>1969</v>
      </c>
      <c r="B14" s="60"/>
      <c r="C14" s="151"/>
      <c r="D14" s="151"/>
      <c r="E14" s="151"/>
      <c r="F14" s="59"/>
      <c r="G14" s="180"/>
      <c r="H14" s="34"/>
      <c r="I14" s="201"/>
      <c r="J14" s="34"/>
      <c r="K14" s="34"/>
      <c r="L14" s="34"/>
      <c r="M14" s="34"/>
      <c r="N14" s="34"/>
      <c r="O14" s="34"/>
      <c r="P14" s="34"/>
      <c r="Q14" s="34"/>
      <c r="R14" s="34"/>
      <c r="S14" s="34"/>
      <c r="T14" s="34"/>
      <c r="U14" s="34"/>
      <c r="V14" s="34"/>
      <c r="W14" s="34"/>
      <c r="X14" s="34"/>
      <c r="Y14" s="34"/>
      <c r="Z14" s="181" t="e">
        <f>('T5'!AB13-'T5'!AB12)/'T5'!AB12*100</f>
        <v>#DIV/0!</v>
      </c>
      <c r="AA14" s="180" t="e">
        <f>('T5'!AC13-'T5'!AC12)/'T5'!AC12*100</f>
        <v>#DIV/0!</v>
      </c>
      <c r="AB14" s="151" t="e">
        <f>('T5'!AD13-'T5'!AD12)/'T5'!AD12*100</f>
        <v>#DIV/0!</v>
      </c>
      <c r="AC14" s="180" t="e">
        <f>('T5'!AE13-'T5'!AE12)/'T5'!AE12*100</f>
        <v>#DIV/0!</v>
      </c>
      <c r="AD14" s="182" t="e">
        <f>('T5'!AF13-'T5'!AF12)/'T5'!AF12*100</f>
        <v>#DIV/0!</v>
      </c>
      <c r="AE14" s="180" t="e">
        <f>('T5'!AG13-'T5'!AG12)/'T5'!AG12*100</f>
        <v>#DIV/0!</v>
      </c>
      <c r="AF14" s="34" t="e">
        <f>('T5'!AH13-'T5'!AH12)/'T5'!AH12*100</f>
        <v>#DIV/0!</v>
      </c>
      <c r="AG14" s="34" t="e">
        <f>('T5'!AI13-'T5'!AI12)/'T5'!AI12*100</f>
        <v>#DIV/0!</v>
      </c>
    </row>
    <row r="15" spans="1:33">
      <c r="A15" s="389">
        <v>1970</v>
      </c>
      <c r="B15" s="60">
        <f>('T5'!B14-'T5'!B13)/'T5'!B13*100</f>
        <v>0.20159151193633951</v>
      </c>
      <c r="C15" s="60">
        <f>('T5'!C14-'T5'!C13)/'T5'!C13*100</f>
        <v>0.69796189454229729</v>
      </c>
      <c r="D15" s="151">
        <f>('T5'!D14-'T5'!D13)/'T5'!D13*100</f>
        <v>-0.48547573955026119</v>
      </c>
      <c r="E15" s="151">
        <f>('T5'!E14-'T5'!E13)/'T5'!E13*100</f>
        <v>0.20909771932271609</v>
      </c>
      <c r="F15" s="59">
        <f>('T5'!F14-'T5'!F13)/'T5'!F13*100</f>
        <v>3.1391246830558899</v>
      </c>
      <c r="G15" s="180">
        <f>('T5'!G14-'T5'!G13)/'T5'!G13*100</f>
        <v>-0.49292991960036131</v>
      </c>
      <c r="H15" s="34">
        <f>('T5'!H14-'T5'!H13)/'T5'!H13*100</f>
        <v>-7.4905448279968838E-3</v>
      </c>
      <c r="I15" s="201">
        <f>('T5'!I14-'T5'!I13)/'T5'!I13*100</f>
        <v>-2.8481269160917462</v>
      </c>
      <c r="J15" s="34"/>
      <c r="K15" s="34"/>
      <c r="L15" s="34"/>
      <c r="M15" s="34"/>
      <c r="N15" s="34"/>
      <c r="O15" s="34"/>
      <c r="P15" s="34"/>
      <c r="Q15" s="34"/>
      <c r="R15" s="34"/>
      <c r="S15" s="34"/>
      <c r="T15" s="34"/>
      <c r="U15" s="34"/>
      <c r="V15" s="34"/>
      <c r="W15" s="34"/>
      <c r="X15" s="34"/>
      <c r="Y15" s="34"/>
      <c r="Z15" s="181" t="e">
        <f>('T5'!AB14-'T5'!AB13)/'T5'!AB13*100</f>
        <v>#DIV/0!</v>
      </c>
      <c r="AA15" s="180" t="e">
        <f>('T5'!AC14-'T5'!AC13)/'T5'!AC13*100</f>
        <v>#DIV/0!</v>
      </c>
      <c r="AB15" s="151" t="e">
        <f>('T5'!AD14-'T5'!AD13)/'T5'!AD13*100</f>
        <v>#DIV/0!</v>
      </c>
      <c r="AC15" s="180" t="e">
        <f>('T5'!AE14-'T5'!AE13)/'T5'!AE13*100</f>
        <v>#DIV/0!</v>
      </c>
      <c r="AD15" s="182" t="e">
        <f>('T5'!AF14-'T5'!AF13)/'T5'!AF13*100</f>
        <v>#DIV/0!</v>
      </c>
      <c r="AE15" s="180" t="e">
        <f>('T5'!AG14-'T5'!AG13)/'T5'!AG13*100</f>
        <v>#DIV/0!</v>
      </c>
      <c r="AF15" s="34" t="e">
        <f>('T5'!AH14-'T5'!AH13)/'T5'!AH13*100</f>
        <v>#DIV/0!</v>
      </c>
      <c r="AG15" s="34" t="e">
        <f>('T5'!AI14-'T5'!AI13)/'T5'!AI13*100</f>
        <v>#DIV/0!</v>
      </c>
    </row>
    <row r="16" spans="1:33">
      <c r="A16" s="389">
        <v>1971</v>
      </c>
      <c r="B16" s="60">
        <f>('T5'!B15-'T5'!B14)/'T5'!B14*100</f>
        <v>3.2952138924184742</v>
      </c>
      <c r="C16" s="60">
        <f>('T5'!C15-'T5'!C14)/'T5'!C14*100</f>
        <v>0.45558888560282179</v>
      </c>
      <c r="D16" s="151">
        <f>('T5'!D15-'T5'!D14)/'T5'!D14*100</f>
        <v>0.1867388604461889</v>
      </c>
      <c r="E16" s="151">
        <f>('T5'!E15-'T5'!E14)/'T5'!E14*100</f>
        <v>0.64317850754231087</v>
      </c>
      <c r="F16" s="59">
        <f>('T5'!F15-'T5'!F14)/'T5'!F14*100</f>
        <v>3.0729765117708374</v>
      </c>
      <c r="G16" s="180">
        <f>('T5'!G15-'T5'!G14)/'T5'!G14*100</f>
        <v>2.8267466631939917</v>
      </c>
      <c r="H16" s="34">
        <f>('T5'!H15-'T5'!H14)/'T5'!H14*100</f>
        <v>2.6350870711793135</v>
      </c>
      <c r="I16" s="201">
        <f>('T5'!I15-'T5'!I14)/'T5'!I14*100</f>
        <v>0.21561168423447052</v>
      </c>
      <c r="J16" s="34"/>
      <c r="K16" s="34"/>
      <c r="L16" s="34"/>
      <c r="M16" s="34"/>
      <c r="N16" s="34"/>
      <c r="O16" s="34"/>
      <c r="P16" s="34"/>
      <c r="Q16" s="34"/>
      <c r="R16" s="34"/>
      <c r="S16" s="34"/>
      <c r="T16" s="34"/>
      <c r="U16" s="34"/>
      <c r="V16" s="34"/>
      <c r="W16" s="34"/>
      <c r="X16" s="34"/>
      <c r="Y16" s="34"/>
      <c r="Z16" s="181" t="e">
        <f>('T5'!AB15-'T5'!AB14)/'T5'!AB14*100</f>
        <v>#DIV/0!</v>
      </c>
      <c r="AA16" s="180" t="e">
        <f>('T5'!AC15-'T5'!AC14)/'T5'!AC14*100</f>
        <v>#DIV/0!</v>
      </c>
      <c r="AB16" s="151" t="e">
        <f>('T5'!AD15-'T5'!AD14)/'T5'!AD14*100</f>
        <v>#DIV/0!</v>
      </c>
      <c r="AC16" s="180" t="e">
        <f>('T5'!AE15-'T5'!AE14)/'T5'!AE14*100</f>
        <v>#DIV/0!</v>
      </c>
      <c r="AD16" s="182" t="e">
        <f>('T5'!AF15-'T5'!AF14)/'T5'!AF14*100</f>
        <v>#DIV/0!</v>
      </c>
      <c r="AE16" s="180" t="e">
        <f>('T5'!AG15-'T5'!AG14)/'T5'!AG14*100</f>
        <v>#DIV/0!</v>
      </c>
      <c r="AF16" s="34" t="e">
        <f>('T5'!AH15-'T5'!AH14)/'T5'!AH14*100</f>
        <v>#DIV/0!</v>
      </c>
      <c r="AG16" s="34" t="e">
        <f>('T5'!AI15-'T5'!AI14)/'T5'!AI14*100</f>
        <v>#DIV/0!</v>
      </c>
    </row>
    <row r="17" spans="1:33">
      <c r="A17" s="389">
        <v>1972</v>
      </c>
      <c r="B17" s="60">
        <f>('T5'!B16-'T5'!B15)/'T5'!B15*100</f>
        <v>5.2628341807446244</v>
      </c>
      <c r="C17" s="60">
        <f>('T5'!C16-'T5'!C15)/'T5'!C15*100</f>
        <v>3.4446461658523768</v>
      </c>
      <c r="D17" s="151">
        <f>('T5'!D16-'T5'!D15)/'T5'!D15*100</f>
        <v>-0.35494515294747536</v>
      </c>
      <c r="E17" s="151">
        <f>('T5'!E16-'T5'!E15)/'T5'!E15*100</f>
        <v>3.0774744083030137</v>
      </c>
      <c r="F17" s="59">
        <f>('T5'!F16-'T5'!F15)/'T5'!F15*100</f>
        <v>3.401342908251888</v>
      </c>
      <c r="G17" s="180">
        <f>('T5'!G16-'T5'!G15)/'T5'!G15*100</f>
        <v>1.7576434182752683</v>
      </c>
      <c r="H17" s="34">
        <f>('T5'!H16-'T5'!H15)/'T5'!H15*100</f>
        <v>2.1201138124369709</v>
      </c>
      <c r="I17" s="201">
        <f>('T5'!I16-'T5'!I15)/'T5'!I15*100</f>
        <v>1.8002583139993065</v>
      </c>
      <c r="J17" s="34"/>
      <c r="K17" s="34"/>
      <c r="L17" s="34"/>
      <c r="M17" s="34"/>
      <c r="N17" s="34"/>
      <c r="O17" s="34"/>
      <c r="P17" s="34"/>
      <c r="Q17" s="34"/>
      <c r="R17" s="34"/>
      <c r="S17" s="34"/>
      <c r="T17" s="34"/>
      <c r="U17" s="34"/>
      <c r="V17" s="34"/>
      <c r="W17" s="34"/>
      <c r="X17" s="34"/>
      <c r="Y17" s="34"/>
      <c r="Z17" s="181" t="e">
        <f>('T5'!AB16-'T5'!AB15)/'T5'!AB15*100</f>
        <v>#DIV/0!</v>
      </c>
      <c r="AA17" s="180" t="e">
        <f>('T5'!AC16-'T5'!AC15)/'T5'!AC15*100</f>
        <v>#DIV/0!</v>
      </c>
      <c r="AB17" s="151" t="e">
        <f>('T5'!AD16-'T5'!AD15)/'T5'!AD15*100</f>
        <v>#DIV/0!</v>
      </c>
      <c r="AC17" s="180" t="e">
        <f>('T5'!AE16-'T5'!AE15)/'T5'!AE15*100</f>
        <v>#DIV/0!</v>
      </c>
      <c r="AD17" s="182" t="e">
        <f>('T5'!AF16-'T5'!AF15)/'T5'!AF15*100</f>
        <v>#DIV/0!</v>
      </c>
      <c r="AE17" s="180" t="e">
        <f>('T5'!AG16-'T5'!AG15)/'T5'!AG15*100</f>
        <v>#DIV/0!</v>
      </c>
      <c r="AF17" s="34" t="e">
        <f>('T5'!AH16-'T5'!AH15)/'T5'!AH15*100</f>
        <v>#DIV/0!</v>
      </c>
      <c r="AG17" s="34" t="e">
        <f>('T5'!AI16-'T5'!AI15)/'T5'!AI15*100</f>
        <v>#DIV/0!</v>
      </c>
    </row>
    <row r="18" spans="1:33">
      <c r="A18" s="389">
        <v>1973</v>
      </c>
      <c r="B18" s="60">
        <f>('T5'!B17-'T5'!B16)/'T5'!B16*100</f>
        <v>5.6443916405352272</v>
      </c>
      <c r="C18" s="60">
        <f>('T5'!C17-'T5'!C16)/'T5'!C16*100</f>
        <v>4.2199963634351487</v>
      </c>
      <c r="D18" s="151">
        <f>('T5'!D17-'T5'!D16)/'T5'!D16*100</f>
        <v>-1.4677979450828897</v>
      </c>
      <c r="E18" s="151">
        <f>('T5'!E17-'T5'!E16)/'T5'!E16*100</f>
        <v>2.6902573984471823</v>
      </c>
      <c r="F18" s="59">
        <f>('T5'!F17-'T5'!F16)/'T5'!F16*100</f>
        <v>3.5953365927040259</v>
      </c>
      <c r="G18" s="180">
        <f>('T5'!G17-'T5'!G16)/'T5'!G16*100</f>
        <v>1.3667197532160189</v>
      </c>
      <c r="H18" s="34">
        <f>('T5'!H17-'T5'!H16)/'T5'!H16*100</f>
        <v>2.8767424650867879</v>
      </c>
      <c r="I18" s="201">
        <f>('T5'!I17-'T5'!I16)/'T5'!I16*100</f>
        <v>1.9779413970025348</v>
      </c>
      <c r="J18" s="34"/>
      <c r="K18" s="34"/>
      <c r="L18" s="34"/>
      <c r="M18" s="34"/>
      <c r="N18" s="34"/>
      <c r="O18" s="34"/>
      <c r="P18" s="34"/>
      <c r="Q18" s="34"/>
      <c r="R18" s="34"/>
      <c r="S18" s="34"/>
      <c r="T18" s="34"/>
      <c r="U18" s="34"/>
      <c r="V18" s="34"/>
      <c r="W18" s="34"/>
      <c r="X18" s="34"/>
      <c r="Y18" s="34"/>
      <c r="Z18" s="181" t="e">
        <f>('T5'!AB17-'T5'!AB16)/'T5'!AB16*100</f>
        <v>#DIV/0!</v>
      </c>
      <c r="AA18" s="180" t="e">
        <f>('T5'!AC17-'T5'!AC16)/'T5'!AC16*100</f>
        <v>#DIV/0!</v>
      </c>
      <c r="AB18" s="151" t="e">
        <f>('T5'!AD17-'T5'!AD16)/'T5'!AD16*100</f>
        <v>#DIV/0!</v>
      </c>
      <c r="AC18" s="180" t="e">
        <f>('T5'!AE17-'T5'!AE16)/'T5'!AE16*100</f>
        <v>#DIV/0!</v>
      </c>
      <c r="AD18" s="182" t="e">
        <f>('T5'!AF17-'T5'!AF16)/'T5'!AF16*100</f>
        <v>#DIV/0!</v>
      </c>
      <c r="AE18" s="180" t="e">
        <f>('T5'!AG17-'T5'!AG16)/'T5'!AG16*100</f>
        <v>#DIV/0!</v>
      </c>
      <c r="AF18" s="34" t="e">
        <f>('T5'!AH17-'T5'!AH16)/'T5'!AH16*100</f>
        <v>#DIV/0!</v>
      </c>
      <c r="AG18" s="34" t="e">
        <f>('T5'!AI17-'T5'!AI16)/'T5'!AI16*100</f>
        <v>#DIV/0!</v>
      </c>
    </row>
    <row r="19" spans="1:33">
      <c r="A19" s="389">
        <v>1974</v>
      </c>
      <c r="B19" s="60">
        <f>('T5'!B18-'T5'!B17)/'T5'!B17*100</f>
        <v>-0.51805829538541626</v>
      </c>
      <c r="C19" s="60">
        <f>('T5'!C18-'T5'!C17)/'T5'!C17*100</f>
        <v>1.9267091958643865</v>
      </c>
      <c r="D19" s="151">
        <f>('T5'!D18-'T5'!D17)/'T5'!D17*100</f>
        <v>-1.4024633942520792</v>
      </c>
      <c r="E19" s="151">
        <f>('T5'!E18-'T5'!E17)/'T5'!E17*100</f>
        <v>0.49722441042661114</v>
      </c>
      <c r="F19" s="59">
        <f>('T5'!F18-'T5'!F17)/'T5'!F17*100</f>
        <v>2.923594472276672</v>
      </c>
      <c r="G19" s="180">
        <f>('T5'!G18-'T5'!G17)/'T5'!G17*100</f>
        <v>-2.3985543245116236</v>
      </c>
      <c r="H19" s="34">
        <f>('T5'!H18-'T5'!H17)/'T5'!H17*100</f>
        <v>-1.0102594492218684</v>
      </c>
      <c r="I19" s="201">
        <f>('T5'!I18-'T5'!I17)/'T5'!I17*100</f>
        <v>-3.3438909564989281</v>
      </c>
      <c r="J19" s="34"/>
      <c r="K19" s="34"/>
      <c r="L19" s="34"/>
      <c r="M19" s="34"/>
      <c r="N19" s="34"/>
      <c r="O19" s="34"/>
      <c r="P19" s="34"/>
      <c r="Q19" s="34"/>
      <c r="R19" s="34"/>
      <c r="S19" s="34"/>
      <c r="T19" s="34"/>
      <c r="U19" s="34"/>
      <c r="V19" s="34"/>
      <c r="W19" s="34"/>
      <c r="X19" s="34"/>
      <c r="Y19" s="34"/>
      <c r="Z19" s="181" t="e">
        <f>('T5'!AB18-'T5'!AB17)/'T5'!AB17*100</f>
        <v>#DIV/0!</v>
      </c>
      <c r="AA19" s="180" t="e">
        <f>('T5'!AC18-'T5'!AC17)/'T5'!AC17*100</f>
        <v>#DIV/0!</v>
      </c>
      <c r="AB19" s="151" t="e">
        <f>('T5'!AD18-'T5'!AD17)/'T5'!AD17*100</f>
        <v>#DIV/0!</v>
      </c>
      <c r="AC19" s="180" t="e">
        <f>('T5'!AE18-'T5'!AE17)/'T5'!AE17*100</f>
        <v>#DIV/0!</v>
      </c>
      <c r="AD19" s="182" t="e">
        <f>('T5'!AF18-'T5'!AF17)/'T5'!AF17*100</f>
        <v>#DIV/0!</v>
      </c>
      <c r="AE19" s="180" t="e">
        <f>('T5'!AG18-'T5'!AG17)/'T5'!AG17*100</f>
        <v>#DIV/0!</v>
      </c>
      <c r="AF19" s="34" t="e">
        <f>('T5'!AH18-'T5'!AH17)/'T5'!AH17*100</f>
        <v>#DIV/0!</v>
      </c>
      <c r="AG19" s="34" t="e">
        <f>('T5'!AI18-'T5'!AI17)/'T5'!AI17*100</f>
        <v>#DIV/0!</v>
      </c>
    </row>
    <row r="20" spans="1:33">
      <c r="A20" s="389">
        <v>1975</v>
      </c>
      <c r="B20" s="60">
        <f>('T5'!B19-'T5'!B18)/'T5'!B18*100</f>
        <v>-0.19644180874722689</v>
      </c>
      <c r="C20" s="60">
        <f>('T5'!C19-'T5'!C18)/'T5'!C18*100</f>
        <v>-1.6735116101794969</v>
      </c>
      <c r="D20" s="151">
        <f>('T5'!D19-'T5'!D18)/'T5'!D18*100</f>
        <v>0.11699893134834857</v>
      </c>
      <c r="E20" s="151">
        <f>('T5'!E19-'T5'!E18)/'T5'!E18*100</f>
        <v>-1.5584706695310364</v>
      </c>
      <c r="F20" s="59">
        <f>('T5'!F19-'T5'!F18)/'T5'!F18*100</f>
        <v>2.1492228466621297</v>
      </c>
      <c r="G20" s="180">
        <f>('T5'!G19-'T5'!G18)/'T5'!G18*100</f>
        <v>1.5022094510040156</v>
      </c>
      <c r="H20" s="34">
        <f>('T5'!H19-'T5'!H18)/'T5'!H18*100</f>
        <v>1.3835917321148912</v>
      </c>
      <c r="I20" s="201">
        <f>('T5'!I19-'T5'!I18)/'T5'!I18*100</f>
        <v>-2.2963117976242327</v>
      </c>
      <c r="J20" s="34"/>
      <c r="K20" s="34"/>
      <c r="L20" s="34"/>
      <c r="M20" s="34"/>
      <c r="N20" s="34"/>
      <c r="O20" s="34"/>
      <c r="P20" s="34"/>
      <c r="Q20" s="34"/>
      <c r="R20" s="34"/>
      <c r="S20" s="34"/>
      <c r="T20" s="34"/>
      <c r="U20" s="34"/>
      <c r="V20" s="34"/>
      <c r="W20" s="34"/>
      <c r="X20" s="34"/>
      <c r="Y20" s="34"/>
      <c r="Z20" s="181" t="e">
        <f>('T5'!AB19-'T5'!AB18)/'T5'!AB18*100</f>
        <v>#DIV/0!</v>
      </c>
      <c r="AA20" s="180" t="e">
        <f>('T5'!AC19-'T5'!AC18)/'T5'!AC18*100</f>
        <v>#DIV/0!</v>
      </c>
      <c r="AB20" s="151" t="e">
        <f>('T5'!AD19-'T5'!AD18)/'T5'!AD18*100</f>
        <v>#DIV/0!</v>
      </c>
      <c r="AC20" s="180" t="e">
        <f>('T5'!AE19-'T5'!AE18)/'T5'!AE18*100</f>
        <v>#DIV/0!</v>
      </c>
      <c r="AD20" s="182" t="e">
        <f>('T5'!AF19-'T5'!AF18)/'T5'!AF18*100</f>
        <v>#DIV/0!</v>
      </c>
      <c r="AE20" s="180" t="e">
        <f>('T5'!AG19-'T5'!AG18)/'T5'!AG18*100</f>
        <v>#DIV/0!</v>
      </c>
      <c r="AF20" s="34" t="e">
        <f>('T5'!AH19-'T5'!AH18)/'T5'!AH18*100</f>
        <v>#DIV/0!</v>
      </c>
      <c r="AG20" s="34" t="e">
        <f>('T5'!AI19-'T5'!AI18)/'T5'!AI18*100</f>
        <v>#DIV/0!</v>
      </c>
    </row>
    <row r="21" spans="1:33">
      <c r="A21" s="389">
        <v>1976</v>
      </c>
      <c r="B21" s="60">
        <f>('T5'!B20-'T5'!B19)/'T5'!B19*100</f>
        <v>5.3849296245404243</v>
      </c>
      <c r="C21" s="60">
        <f>('T5'!C20-'T5'!C19)/'T5'!C19*100</f>
        <v>3.1602757618483448</v>
      </c>
      <c r="D21" s="151">
        <f>('T5'!D20-'T5'!D19)/'T5'!D19*100</f>
        <v>-0.57694962042786047</v>
      </c>
      <c r="E21" s="151">
        <f>('T5'!E20-'T5'!E19)/'T5'!E19*100</f>
        <v>2.5650929424080298</v>
      </c>
      <c r="F21" s="59">
        <f>('T5'!F20-'T5'!F19)/'T5'!F19*100</f>
        <v>2.4585069404479474</v>
      </c>
      <c r="G21" s="180">
        <f>('T5'!G20-'T5'!G19)/'T5'!G19*100</f>
        <v>2.1565024388145502</v>
      </c>
      <c r="H21" s="34">
        <f>('T5'!H20-'T5'!H19)/'T5'!H19*100</f>
        <v>2.7493142171827998</v>
      </c>
      <c r="I21" s="201">
        <f>('T5'!I20-'T5'!I19)/'T5'!I19*100</f>
        <v>2.8562027414604261</v>
      </c>
      <c r="J21" s="34"/>
      <c r="K21" s="34"/>
      <c r="L21" s="34"/>
      <c r="M21" s="34"/>
      <c r="N21" s="34"/>
      <c r="O21" s="34"/>
      <c r="P21" s="34"/>
      <c r="Q21" s="34"/>
      <c r="R21" s="34"/>
      <c r="S21" s="34"/>
      <c r="T21" s="34"/>
      <c r="U21" s="34"/>
      <c r="V21" s="34"/>
      <c r="W21" s="34"/>
      <c r="X21" s="34"/>
      <c r="Y21" s="34"/>
      <c r="Z21" s="181" t="e">
        <f>('T5'!AB20-'T5'!AB19)/'T5'!AB19*100</f>
        <v>#DIV/0!</v>
      </c>
      <c r="AA21" s="180" t="e">
        <f>('T5'!AC20-'T5'!AC19)/'T5'!AC19*100</f>
        <v>#DIV/0!</v>
      </c>
      <c r="AB21" s="151" t="e">
        <f>('T5'!AD20-'T5'!AD19)/'T5'!AD19*100</f>
        <v>#DIV/0!</v>
      </c>
      <c r="AC21" s="180" t="e">
        <f>('T5'!AE20-'T5'!AE19)/'T5'!AE19*100</f>
        <v>#DIV/0!</v>
      </c>
      <c r="AD21" s="182" t="e">
        <f>('T5'!AF20-'T5'!AF19)/'T5'!AF19*100</f>
        <v>#DIV/0!</v>
      </c>
      <c r="AE21" s="180" t="e">
        <f>('T5'!AG20-'T5'!AG19)/'T5'!AG19*100</f>
        <v>#DIV/0!</v>
      </c>
      <c r="AF21" s="34" t="e">
        <f>('T5'!AH20-'T5'!AH19)/'T5'!AH19*100</f>
        <v>#DIV/0!</v>
      </c>
      <c r="AG21" s="34" t="e">
        <f>('T5'!AI20-'T5'!AI19)/'T5'!AI19*100</f>
        <v>#DIV/0!</v>
      </c>
    </row>
    <row r="22" spans="1:33">
      <c r="A22" s="389">
        <v>1977</v>
      </c>
      <c r="B22" s="60">
        <f>('T5'!B21-'T5'!B20)/'T5'!B20*100</f>
        <v>4.6093667406702679</v>
      </c>
      <c r="C22" s="60">
        <f>('T5'!C21-'T5'!C20)/'T5'!C20*100</f>
        <v>3.8895946268881993</v>
      </c>
      <c r="D22" s="151">
        <f>('T5'!D21-'T5'!D20)/'T5'!D20*100</f>
        <v>0.2604166666666704</v>
      </c>
      <c r="E22" s="151">
        <f>('T5'!E21-'T5'!E20)/'T5'!E20*100</f>
        <v>4.1601404462290619</v>
      </c>
      <c r="F22" s="59">
        <f>('T5'!F21-'T5'!F20)/'T5'!F20*100</f>
        <v>2.9274978094317965</v>
      </c>
      <c r="G22" s="180">
        <f>('T5'!G21-'T5'!G20)/'T5'!G20*100</f>
        <v>0.69282406613202352</v>
      </c>
      <c r="H22" s="34">
        <f>('T5'!H21-'T5'!H20)/'T5'!H20*100</f>
        <v>0.43128426336282782</v>
      </c>
      <c r="I22" s="201">
        <f>('T5'!I21-'T5'!I20)/'T5'!I20*100</f>
        <v>1.6340326608856315</v>
      </c>
      <c r="J22" s="60"/>
      <c r="K22" s="60"/>
      <c r="L22" s="60"/>
      <c r="M22" s="60"/>
      <c r="N22" s="60"/>
      <c r="O22" s="60"/>
      <c r="P22" s="60"/>
      <c r="Q22" s="60"/>
      <c r="R22" s="60"/>
      <c r="S22" s="60"/>
      <c r="T22" s="60"/>
      <c r="U22" s="60"/>
      <c r="V22" s="60"/>
      <c r="W22" s="60"/>
      <c r="X22" s="60"/>
      <c r="Y22" s="60"/>
      <c r="Z22" s="60" t="e">
        <f>('T5'!AB21-'T5'!AB20)/'T5'!AB20*100</f>
        <v>#DIV/0!</v>
      </c>
      <c r="AA22" s="60" t="e">
        <f>('T5'!AC21-'T5'!AC20)/'T5'!AC20*100</f>
        <v>#DIV/0!</v>
      </c>
      <c r="AB22" s="60" t="e">
        <f>('T5'!AD21-'T5'!AD20)/'T5'!AD20*100</f>
        <v>#DIV/0!</v>
      </c>
      <c r="AC22" s="60" t="e">
        <f>('T5'!AE21-'T5'!AE20)/'T5'!AE20*100</f>
        <v>#DIV/0!</v>
      </c>
      <c r="AD22" s="59" t="e">
        <f>('T5'!AF21-'T5'!AF20)/'T5'!AF20*100</f>
        <v>#DIV/0!</v>
      </c>
      <c r="AE22" s="60" t="e">
        <f>('T5'!AG21-'T5'!AG20)/'T5'!AG20*100</f>
        <v>#DIV/0!</v>
      </c>
      <c r="AF22" s="60" t="e">
        <f>('T5'!AH21-'T5'!AH20)/'T5'!AH20*100</f>
        <v>#DIV/0!</v>
      </c>
      <c r="AG22" s="60" t="e">
        <f>('T5'!AI21-'T5'!AI20)/'T5'!AI20*100</f>
        <v>#DIV/0!</v>
      </c>
    </row>
    <row r="23" spans="1:33">
      <c r="A23" s="389">
        <v>1978</v>
      </c>
      <c r="B23" s="60">
        <f>('T5'!B22-'T5'!B21)/'T5'!B21*100</f>
        <v>5.5617315142327746</v>
      </c>
      <c r="C23" s="60">
        <f>('T5'!C22-'T5'!C21)/'T5'!C21*100</f>
        <v>5.1205919325580949</v>
      </c>
      <c r="D23" s="151">
        <f>('T5'!D22-'T5'!D21)/'T5'!D21*100</f>
        <v>0.51948051948052687</v>
      </c>
      <c r="E23" s="151">
        <f>('T5'!E22-'T5'!E21)/'T5'!E21*100</f>
        <v>5.6666729296103382</v>
      </c>
      <c r="F23" s="59">
        <f>('T5'!F22-'T5'!F21)/'T5'!F21*100</f>
        <v>3.3921243342355933</v>
      </c>
      <c r="G23" s="180">
        <f>('T5'!G22-'T5'!G21)/'T5'!G21*100</f>
        <v>0.41965096805932345</v>
      </c>
      <c r="H23" s="34">
        <f>('T5'!H22-'T5'!H21)/'T5'!H21*100</f>
        <v>-9.9313636426740765E-2</v>
      </c>
      <c r="I23" s="201">
        <f>('T5'!I22-'T5'!I21)/'T5'!I21*100</f>
        <v>2.0984259622942791</v>
      </c>
      <c r="J23" s="60"/>
      <c r="K23" s="60"/>
      <c r="L23" s="60"/>
      <c r="M23" s="60"/>
      <c r="N23" s="60"/>
      <c r="O23" s="60"/>
      <c r="P23" s="60"/>
      <c r="Q23" s="60"/>
      <c r="R23" s="60"/>
      <c r="S23" s="60"/>
      <c r="T23" s="60"/>
      <c r="U23" s="60"/>
      <c r="V23" s="60"/>
      <c r="W23" s="60"/>
      <c r="X23" s="60"/>
      <c r="Y23" s="60"/>
      <c r="Z23" s="60" t="e">
        <f>('T5'!AB22-'T5'!AB21)/'T5'!AB21*100</f>
        <v>#DIV/0!</v>
      </c>
      <c r="AA23" s="60" t="e">
        <f>('T5'!AC22-'T5'!AC21)/'T5'!AC21*100</f>
        <v>#DIV/0!</v>
      </c>
      <c r="AB23" s="60" t="e">
        <f>('T5'!AD22-'T5'!AD21)/'T5'!AD21*100</f>
        <v>#DIV/0!</v>
      </c>
      <c r="AC23" s="60" t="e">
        <f>('T5'!AE22-'T5'!AE21)/'T5'!AE21*100</f>
        <v>#DIV/0!</v>
      </c>
      <c r="AD23" s="59" t="e">
        <f>('T5'!AF22-'T5'!AF21)/'T5'!AF21*100</f>
        <v>#DIV/0!</v>
      </c>
      <c r="AE23" s="60" t="e">
        <f>('T5'!AG22-'T5'!AG21)/'T5'!AG21*100</f>
        <v>#DIV/0!</v>
      </c>
      <c r="AF23" s="60" t="e">
        <f>('T5'!AH22-'T5'!AH21)/'T5'!AH21*100</f>
        <v>#DIV/0!</v>
      </c>
      <c r="AG23" s="60" t="e">
        <f>('T5'!AI22-'T5'!AI21)/'T5'!AI21*100</f>
        <v>#DIV/0!</v>
      </c>
    </row>
    <row r="24" spans="1:33">
      <c r="A24" s="389">
        <v>1979</v>
      </c>
      <c r="B24" s="60">
        <f>('T5'!B23-'T5'!B22)/'T5'!B22*100</f>
        <v>3.1752616798570332</v>
      </c>
      <c r="C24" s="60">
        <f>('T5'!C23-'T5'!C22)/'T5'!C22*100</f>
        <v>3.5780062171948979</v>
      </c>
      <c r="D24" s="151">
        <f>('T5'!D23-'T5'!D22)/'T5'!D22*100</f>
        <v>-0.25839793281654111</v>
      </c>
      <c r="E24" s="151">
        <f>('T5'!E23-'T5'!E22)/'T5'!E22*100</f>
        <v>3.3103627902770847</v>
      </c>
      <c r="F24" s="59">
        <f>('T5'!F23-'T5'!F22)/'T5'!F22*100</f>
        <v>3.4560655322382985</v>
      </c>
      <c r="G24" s="180">
        <f>('T5'!G23-'T5'!G22)/'T5'!G22*100</f>
        <v>-0.38883210060379697</v>
      </c>
      <c r="H24" s="34">
        <f>('T5'!H23-'T5'!H22)/'T5'!H22*100</f>
        <v>-0.13077208013905706</v>
      </c>
      <c r="I24" s="201">
        <f>('T5'!I23-'T5'!I22)/'T5'!I22*100</f>
        <v>-0.27142328575578767</v>
      </c>
      <c r="J24" s="60"/>
      <c r="K24" s="60"/>
      <c r="L24" s="60"/>
      <c r="M24" s="60"/>
      <c r="N24" s="60"/>
      <c r="O24" s="60"/>
      <c r="P24" s="60"/>
      <c r="Q24" s="60"/>
      <c r="R24" s="60"/>
      <c r="S24" s="60"/>
      <c r="T24" s="60"/>
      <c r="U24" s="60"/>
      <c r="V24" s="60"/>
      <c r="W24" s="60"/>
      <c r="X24" s="60"/>
      <c r="Y24" s="60"/>
      <c r="Z24" s="60" t="e">
        <f>('T5'!AB23-'T5'!AB22)/'T5'!AB22*100</f>
        <v>#DIV/0!</v>
      </c>
      <c r="AA24" s="60" t="e">
        <f>('T5'!AC23-'T5'!AC22)/'T5'!AC22*100</f>
        <v>#DIV/0!</v>
      </c>
      <c r="AB24" s="60" t="e">
        <f>('T5'!AD23-'T5'!AD22)/'T5'!AD22*100</f>
        <v>#DIV/0!</v>
      </c>
      <c r="AC24" s="60" t="e">
        <f>('T5'!AE23-'T5'!AE22)/'T5'!AE22*100</f>
        <v>#DIV/0!</v>
      </c>
      <c r="AD24" s="59" t="e">
        <f>('T5'!AF23-'T5'!AF22)/'T5'!AF22*100</f>
        <v>#DIV/0!</v>
      </c>
      <c r="AE24" s="60" t="e">
        <f>('T5'!AG23-'T5'!AG22)/'T5'!AG22*100</f>
        <v>#DIV/0!</v>
      </c>
      <c r="AF24" s="60" t="e">
        <f>('T5'!AH23-'T5'!AH22)/'T5'!AH22*100</f>
        <v>#DIV/0!</v>
      </c>
      <c r="AG24" s="60" t="e">
        <f>('T5'!AI23-'T5'!AI22)/'T5'!AI22*100</f>
        <v>#DIV/0!</v>
      </c>
    </row>
    <row r="25" spans="1:33">
      <c r="A25" s="389">
        <v>1980</v>
      </c>
      <c r="B25" s="60">
        <f>('T5'!B24-'T5'!B23)/'T5'!B23*100</f>
        <v>-0.24434753023414341</v>
      </c>
      <c r="C25" s="60">
        <f>('T5'!C24-'T5'!C23)/'T5'!C23*100</f>
        <v>0.66176811245054834</v>
      </c>
      <c r="D25" s="151">
        <f>('T5'!D24-'T5'!D23)/'T5'!D23*100</f>
        <v>-0.77720207253887108</v>
      </c>
      <c r="E25" s="151">
        <f>('T5'!E24-'T5'!E23)/'T5'!E23*100</f>
        <v>-0.12057723557369265</v>
      </c>
      <c r="F25" s="59">
        <f>('T5'!F24-'T5'!F23)/'T5'!F23*100</f>
        <v>2.7488112972675394</v>
      </c>
      <c r="G25" s="180">
        <f>('T5'!G24-'T5'!G23)/'T5'!G23*100</f>
        <v>-0.90015867958176499</v>
      </c>
      <c r="H25" s="34">
        <f>('T5'!H24-'T5'!H23)/'T5'!H23*100</f>
        <v>-0.12391971362547413</v>
      </c>
      <c r="I25" s="201">
        <f>('T5'!I24-'T5'!I23)/'T5'!I23*100</f>
        <v>-2.9130836548970112</v>
      </c>
      <c r="J25" s="60"/>
      <c r="K25" s="60"/>
      <c r="L25" s="60"/>
      <c r="M25" s="60"/>
      <c r="N25" s="60"/>
      <c r="O25" s="60"/>
      <c r="P25" s="60"/>
      <c r="Q25" s="60"/>
      <c r="R25" s="60"/>
      <c r="S25" s="60"/>
      <c r="T25" s="60"/>
      <c r="U25" s="60"/>
      <c r="V25" s="60"/>
      <c r="W25" s="60"/>
      <c r="X25" s="60"/>
      <c r="Y25" s="60"/>
      <c r="Z25" s="60" t="e">
        <f>('T5'!AB24-'T5'!AB23)/'T5'!AB23*100</f>
        <v>#DIV/0!</v>
      </c>
      <c r="AA25" s="60" t="e">
        <f>('T5'!AC24-'T5'!AC23)/'T5'!AC23*100</f>
        <v>#DIV/0!</v>
      </c>
      <c r="AB25" s="60" t="e">
        <f>('T5'!AD24-'T5'!AD23)/'T5'!AD23*100</f>
        <v>#DIV/0!</v>
      </c>
      <c r="AC25" s="60" t="e">
        <f>('T5'!AE24-'T5'!AE23)/'T5'!AE23*100</f>
        <v>#DIV/0!</v>
      </c>
      <c r="AD25" s="59" t="e">
        <f>('T5'!AF24-'T5'!AF23)/'T5'!AF23*100</f>
        <v>#DIV/0!</v>
      </c>
      <c r="AE25" s="60" t="e">
        <f>('T5'!AG24-'T5'!AG23)/'T5'!AG23*100</f>
        <v>#DIV/0!</v>
      </c>
      <c r="AF25" s="60" t="e">
        <f>('T5'!AH24-'T5'!AH23)/'T5'!AH23*100</f>
        <v>#DIV/0!</v>
      </c>
      <c r="AG25" s="60" t="e">
        <f>('T5'!AI24-'T5'!AI23)/'T5'!AI23*100</f>
        <v>#DIV/0!</v>
      </c>
    </row>
    <row r="26" spans="1:33">
      <c r="A26" s="389">
        <v>1981</v>
      </c>
      <c r="B26" s="60">
        <f>('T5'!B25-'T5'!B24)/'T5'!B24*100</f>
        <v>2.5936376038695306</v>
      </c>
      <c r="C26" s="60">
        <f>('T5'!C25-'T5'!C24)/'T5'!C24*100</f>
        <v>0.84105628642858454</v>
      </c>
      <c r="D26" s="151">
        <f>('T5'!D25-'T5'!D24)/'T5'!D24*100</f>
        <v>-1.0443864229764976</v>
      </c>
      <c r="E26" s="151">
        <f>('T5'!E25-'T5'!E24)/'T5'!E24*100</f>
        <v>-0.2121140142129409</v>
      </c>
      <c r="F26" s="59">
        <f>('T5'!F25-'T5'!F24)/'T5'!F24*100</f>
        <v>2.6077457795431811</v>
      </c>
      <c r="G26" s="180">
        <f>('T5'!G25-'T5'!G24)/'T5'!G24*100</f>
        <v>1.737964061446295</v>
      </c>
      <c r="H26" s="34">
        <f>('T5'!H25-'T5'!H24)/'T5'!H24*100</f>
        <v>2.811715661039345</v>
      </c>
      <c r="I26" s="201">
        <f>('T5'!I25-'T5'!I24)/'T5'!I24*100</f>
        <v>-1.3749620524717478E-2</v>
      </c>
      <c r="J26" s="60"/>
      <c r="K26" s="60"/>
      <c r="L26" s="60"/>
      <c r="M26" s="60"/>
      <c r="N26" s="60"/>
      <c r="O26" s="60"/>
      <c r="P26" s="60"/>
      <c r="Q26" s="60"/>
      <c r="R26" s="60"/>
      <c r="S26" s="60"/>
      <c r="T26" s="60"/>
      <c r="U26" s="60"/>
      <c r="V26" s="60"/>
      <c r="W26" s="60"/>
      <c r="X26" s="60"/>
      <c r="Y26" s="60"/>
      <c r="Z26" s="60" t="e">
        <f>('T5'!AB25-'T5'!AB24)/'T5'!AB24*100</f>
        <v>#DIV/0!</v>
      </c>
      <c r="AA26" s="60" t="e">
        <f>('T5'!AC25-'T5'!AC24)/'T5'!AC24*100</f>
        <v>#DIV/0!</v>
      </c>
      <c r="AB26" s="60" t="e">
        <f>('T5'!AD25-'T5'!AD24)/'T5'!AD24*100</f>
        <v>#DIV/0!</v>
      </c>
      <c r="AC26" s="60" t="e">
        <f>('T5'!AE25-'T5'!AE24)/'T5'!AE24*100</f>
        <v>#DIV/0!</v>
      </c>
      <c r="AD26" s="59" t="e">
        <f>('T5'!AF25-'T5'!AF24)/'T5'!AF24*100</f>
        <v>#DIV/0!</v>
      </c>
      <c r="AE26" s="60" t="e">
        <f>('T5'!AG25-'T5'!AG24)/'T5'!AG24*100</f>
        <v>#DIV/0!</v>
      </c>
      <c r="AF26" s="60" t="e">
        <f>('T5'!AH25-'T5'!AH24)/'T5'!AH24*100</f>
        <v>#DIV/0!</v>
      </c>
      <c r="AG26" s="60" t="e">
        <f>('T5'!AI25-'T5'!AI24)/'T5'!AI24*100</f>
        <v>#DIV/0!</v>
      </c>
    </row>
    <row r="27" spans="1:33">
      <c r="A27" s="389">
        <v>1982</v>
      </c>
      <c r="B27" s="60">
        <f>('T5'!B26-'T5'!B25)/'T5'!B25*100</f>
        <v>-1.9100291642111251</v>
      </c>
      <c r="C27" s="60">
        <f>('T5'!C26-'T5'!C25)/'T5'!C25*100</f>
        <v>-1.7615555874027455</v>
      </c>
      <c r="D27" s="151">
        <f>('T5'!D26-'T5'!D25)/'T5'!D25*100</f>
        <v>-0.52770448548811544</v>
      </c>
      <c r="E27" s="151">
        <f>('T5'!E26-'T5'!E25)/'T5'!E25*100</f>
        <v>-2.27996426504179</v>
      </c>
      <c r="F27" s="59">
        <f>('T5'!F26-'T5'!F25)/'T5'!F25*100</f>
        <v>1.9452993438243966</v>
      </c>
      <c r="G27" s="180">
        <f>('T5'!G26-'T5'!G25)/'T5'!G25*100</f>
        <v>-0.15113592005265142</v>
      </c>
      <c r="H27" s="34">
        <f>('T5'!H26-'T5'!H25)/'T5'!H25*100</f>
        <v>0.37856627665797515</v>
      </c>
      <c r="I27" s="201">
        <f>('T5'!I26-'T5'!I25)/'T5'!I25*100</f>
        <v>-3.7817619182547086</v>
      </c>
      <c r="J27" s="60"/>
      <c r="K27" s="60"/>
      <c r="L27" s="60"/>
      <c r="M27" s="60"/>
      <c r="N27" s="60"/>
      <c r="O27" s="60"/>
      <c r="P27" s="60"/>
      <c r="Q27" s="60"/>
      <c r="R27" s="60"/>
      <c r="S27" s="60"/>
      <c r="T27" s="60"/>
      <c r="U27" s="60"/>
      <c r="V27" s="60"/>
      <c r="W27" s="60"/>
      <c r="X27" s="60"/>
      <c r="Y27" s="60"/>
      <c r="Z27" s="60" t="e">
        <f>('T5'!AB26-'T5'!AB25)/'T5'!AB25*100</f>
        <v>#DIV/0!</v>
      </c>
      <c r="AA27" s="60" t="e">
        <f>('T5'!AC26-'T5'!AC25)/'T5'!AC25*100</f>
        <v>#DIV/0!</v>
      </c>
      <c r="AB27" s="60" t="e">
        <f>('T5'!AD26-'T5'!AD25)/'T5'!AD25*100</f>
        <v>#DIV/0!</v>
      </c>
      <c r="AC27" s="60" t="e">
        <f>('T5'!AE26-'T5'!AE25)/'T5'!AE25*100</f>
        <v>#DIV/0!</v>
      </c>
      <c r="AD27" s="59" t="e">
        <f>('T5'!AF26-'T5'!AF25)/'T5'!AF25*100</f>
        <v>#DIV/0!</v>
      </c>
      <c r="AE27" s="60" t="e">
        <f>('T5'!AG26-'T5'!AG25)/'T5'!AG25*100</f>
        <v>#DIV/0!</v>
      </c>
      <c r="AF27" s="60" t="e">
        <f>('T5'!AH26-'T5'!AH25)/'T5'!AH25*100</f>
        <v>#DIV/0!</v>
      </c>
      <c r="AG27" s="60" t="e">
        <f>('T5'!AI26-'T5'!AI25)/'T5'!AI25*100</f>
        <v>#DIV/0!</v>
      </c>
    </row>
    <row r="28" spans="1:33">
      <c r="A28" s="389">
        <v>1983</v>
      </c>
      <c r="B28" s="60">
        <f>('T5'!B27-'T5'!B26)/'T5'!B26*100</f>
        <v>4.6323540739143132</v>
      </c>
      <c r="C28" s="60">
        <f>('T5'!C27-'T5'!C26)/'T5'!C26*100</f>
        <v>0.67421723063599182</v>
      </c>
      <c r="D28" s="151">
        <f>('T5'!D27-'T5'!D26)/'T5'!D26*100</f>
        <v>1.0610079575596778</v>
      </c>
      <c r="E28" s="151">
        <f>('T5'!E27-'T5'!E26)/'T5'!E26*100</f>
        <v>1.7423786866639714</v>
      </c>
      <c r="F28" s="59">
        <f>('T5'!F27-'T5'!F26)/'T5'!F26*100</f>
        <v>2.2024758866864178</v>
      </c>
      <c r="G28" s="180">
        <f>('T5'!G27-'T5'!G26)/'T5'!G26*100</f>
        <v>3.9316291222911324</v>
      </c>
      <c r="H28" s="34">
        <f>('T5'!H27-'T5'!H26)/'T5'!H26*100</f>
        <v>2.8404834097211293</v>
      </c>
      <c r="I28" s="201">
        <f>('T5'!I27-'T5'!I26)/'T5'!I26*100</f>
        <v>2.3775140143590403</v>
      </c>
      <c r="J28" s="60"/>
      <c r="K28" s="60"/>
      <c r="L28" s="60"/>
      <c r="M28" s="60"/>
      <c r="N28" s="60"/>
      <c r="O28" s="60"/>
      <c r="P28" s="60"/>
      <c r="Q28" s="60"/>
      <c r="R28" s="60"/>
      <c r="S28" s="60"/>
      <c r="T28" s="60"/>
      <c r="U28" s="60"/>
      <c r="V28" s="60"/>
      <c r="W28" s="60"/>
      <c r="X28" s="60"/>
      <c r="Y28" s="60"/>
      <c r="Z28" s="60" t="e">
        <f>('T5'!AB27-'T5'!AB26)/'T5'!AB26*100</f>
        <v>#DIV/0!</v>
      </c>
      <c r="AA28" s="60" t="e">
        <f>('T5'!AC27-'T5'!AC26)/'T5'!AC26*100</f>
        <v>#DIV/0!</v>
      </c>
      <c r="AB28" s="60" t="e">
        <f>('T5'!AD27-'T5'!AD26)/'T5'!AD26*100</f>
        <v>#DIV/0!</v>
      </c>
      <c r="AC28" s="60" t="e">
        <f>('T5'!AE27-'T5'!AE26)/'T5'!AE26*100</f>
        <v>#DIV/0!</v>
      </c>
      <c r="AD28" s="59" t="e">
        <f>('T5'!AF27-'T5'!AF26)/'T5'!AF26*100</f>
        <v>#DIV/0!</v>
      </c>
      <c r="AE28" s="60" t="e">
        <f>('T5'!AG27-'T5'!AG26)/'T5'!AG26*100</f>
        <v>#DIV/0!</v>
      </c>
      <c r="AF28" s="60" t="e">
        <f>('T5'!AH27-'T5'!AH26)/'T5'!AH26*100</f>
        <v>#DIV/0!</v>
      </c>
      <c r="AG28" s="60" t="e">
        <f>('T5'!AI27-'T5'!AI26)/'T5'!AI26*100</f>
        <v>#DIV/0!</v>
      </c>
    </row>
    <row r="29" spans="1:33">
      <c r="A29" s="389">
        <v>1984</v>
      </c>
      <c r="B29" s="60">
        <f>('T5'!B28-'T5'!B27)/'T5'!B27*100</f>
        <v>7.2585394581861014</v>
      </c>
      <c r="C29" s="60">
        <f>('T5'!C28-'T5'!C27)/'T5'!C27*100</f>
        <v>4.7113571525482536</v>
      </c>
      <c r="D29" s="151">
        <f>('T5'!D28-'T5'!D27)/'T5'!D27*100</f>
        <v>1.3123359580052494</v>
      </c>
      <c r="E29" s="151">
        <f>('T5'!E28-'T5'!E27)/'T5'!E27*100</f>
        <v>6.0855219445764286</v>
      </c>
      <c r="F29" s="59">
        <f>('T5'!F28-'T5'!F27)/'T5'!F27*100</f>
        <v>2.9854350895444646</v>
      </c>
      <c r="G29" s="180">
        <f>('T5'!G28-'T5'!G27)/'T5'!G27*100</f>
        <v>2.4325750089620088</v>
      </c>
      <c r="H29" s="34">
        <f>('T5'!H28-'T5'!H27)/'T5'!H27*100</f>
        <v>1.1057281824210765</v>
      </c>
      <c r="I29" s="201">
        <f>('T5'!I28-'T5'!I27)/'T5'!I27*100</f>
        <v>4.1492317480877112</v>
      </c>
      <c r="J29" s="60"/>
      <c r="K29" s="60"/>
      <c r="L29" s="60"/>
      <c r="M29" s="60"/>
      <c r="N29" s="60"/>
      <c r="O29" s="60"/>
      <c r="P29" s="60"/>
      <c r="Q29" s="60"/>
      <c r="R29" s="60"/>
      <c r="S29" s="60"/>
      <c r="T29" s="60"/>
      <c r="U29" s="60"/>
      <c r="V29" s="60"/>
      <c r="W29" s="60"/>
      <c r="X29" s="60"/>
      <c r="Y29" s="60"/>
      <c r="Z29" s="60" t="e">
        <f>('T5'!AB28-'T5'!AB27)/'T5'!AB27*100</f>
        <v>#DIV/0!</v>
      </c>
      <c r="AA29" s="60" t="e">
        <f>('T5'!AC28-'T5'!AC27)/'T5'!AC27*100</f>
        <v>#DIV/0!</v>
      </c>
      <c r="AB29" s="60" t="e">
        <f>('T5'!AD28-'T5'!AD27)/'T5'!AD27*100</f>
        <v>#DIV/0!</v>
      </c>
      <c r="AC29" s="60" t="e">
        <f>('T5'!AE28-'T5'!AE27)/'T5'!AE27*100</f>
        <v>#DIV/0!</v>
      </c>
      <c r="AD29" s="59" t="e">
        <f>('T5'!AF28-'T5'!AF27)/'T5'!AF27*100</f>
        <v>#DIV/0!</v>
      </c>
      <c r="AE29" s="60" t="e">
        <f>('T5'!AG28-'T5'!AG27)/'T5'!AG27*100</f>
        <v>#DIV/0!</v>
      </c>
      <c r="AF29" s="60" t="e">
        <f>('T5'!AH28-'T5'!AH27)/'T5'!AH27*100</f>
        <v>#DIV/0!</v>
      </c>
      <c r="AG29" s="60" t="e">
        <f>('T5'!AI28-'T5'!AI27)/'T5'!AI27*100</f>
        <v>#DIV/0!</v>
      </c>
    </row>
    <row r="30" spans="1:33">
      <c r="A30" s="389">
        <v>1985</v>
      </c>
      <c r="B30" s="60">
        <f>('T5'!B29-'T5'!B28)/'T5'!B28*100</f>
        <v>4.2388469457790006</v>
      </c>
      <c r="C30" s="60">
        <f>('T5'!C29-'T5'!C28)/'T5'!C28*100</f>
        <v>3.1582714345274154</v>
      </c>
      <c r="D30" s="151">
        <f>('T5'!D29-'T5'!D28)/'T5'!D28*100</f>
        <v>0.77720207253885276</v>
      </c>
      <c r="E30" s="151">
        <f>('T5'!E29-'T5'!E28)/'T5'!E28*100</f>
        <v>3.9600196581118325</v>
      </c>
      <c r="F30" s="59">
        <f>('T5'!F29-'T5'!F28)/'T5'!F28*100</f>
        <v>3.1370073058537109</v>
      </c>
      <c r="G30" s="180">
        <f>('T5'!G29-'T5'!G28)/'T5'!G28*100</f>
        <v>1.0474928439814004</v>
      </c>
      <c r="H30" s="34">
        <f>('T5'!H29-'T5'!H28)/'T5'!H28*100</f>
        <v>0.26820626677845422</v>
      </c>
      <c r="I30" s="201">
        <f>('T5'!I29-'T5'!I28)/'T5'!I28*100</f>
        <v>1.0683261699244146</v>
      </c>
      <c r="J30" s="60"/>
      <c r="K30" s="60"/>
      <c r="L30" s="60"/>
      <c r="M30" s="60"/>
      <c r="N30" s="60"/>
      <c r="O30" s="60"/>
      <c r="P30" s="60"/>
      <c r="Q30" s="60"/>
      <c r="R30" s="60"/>
      <c r="S30" s="60"/>
      <c r="T30" s="60"/>
      <c r="U30" s="60"/>
      <c r="V30" s="60"/>
      <c r="W30" s="60"/>
      <c r="X30" s="60"/>
      <c r="Y30" s="60"/>
      <c r="Z30" s="60" t="e">
        <f>('T5'!AB29-'T5'!AB28)/'T5'!AB28*100</f>
        <v>#DIV/0!</v>
      </c>
      <c r="AA30" s="60" t="e">
        <f>('T5'!AC29-'T5'!AC28)/'T5'!AC28*100</f>
        <v>#DIV/0!</v>
      </c>
      <c r="AB30" s="60" t="e">
        <f>('T5'!AD29-'T5'!AD28)/'T5'!AD28*100</f>
        <v>#DIV/0!</v>
      </c>
      <c r="AC30" s="60" t="e">
        <f>('T5'!AE29-'T5'!AE28)/'T5'!AE28*100</f>
        <v>#DIV/0!</v>
      </c>
      <c r="AD30" s="59" t="e">
        <f>('T5'!AF29-'T5'!AF28)/'T5'!AF28*100</f>
        <v>#DIV/0!</v>
      </c>
      <c r="AE30" s="60" t="e">
        <f>('T5'!AG29-'T5'!AG28)/'T5'!AG28*100</f>
        <v>#DIV/0!</v>
      </c>
      <c r="AF30" s="60" t="e">
        <f>('T5'!AH29-'T5'!AH28)/'T5'!AH28*100</f>
        <v>#DIV/0!</v>
      </c>
      <c r="AG30" s="60" t="e">
        <f>('T5'!AI29-'T5'!AI28)/'T5'!AI28*100</f>
        <v>#DIV/0!</v>
      </c>
    </row>
    <row r="31" spans="1:33">
      <c r="A31" s="389">
        <v>1986</v>
      </c>
      <c r="B31" s="60">
        <f>('T5'!B30-'T5'!B29)/'T5'!B29*100</f>
        <v>3.5120756406542157</v>
      </c>
      <c r="C31" s="60">
        <f>('T5'!C30-'T5'!C29)/'T5'!C29*100</f>
        <v>2.0184663654446844</v>
      </c>
      <c r="D31" s="151">
        <f>('T5'!D30-'T5'!D29)/'T5'!D29*100</f>
        <v>0</v>
      </c>
      <c r="E31" s="151">
        <f>('T5'!E30-'T5'!E29)/'T5'!E29*100</f>
        <v>2.0184663654446764</v>
      </c>
      <c r="F31" s="59">
        <f>('T5'!F30-'T5'!F29)/'T5'!F29*100</f>
        <v>2.9891209290936547</v>
      </c>
      <c r="G31" s="180">
        <f>('T5'!G30-'T5'!G29)/'T5'!G29*100</f>
        <v>1.4640577617185482</v>
      </c>
      <c r="H31" s="34">
        <f>('T5'!H30-'T5'!H29)/'T5'!H29*100</f>
        <v>1.4640577617185566</v>
      </c>
      <c r="I31" s="201">
        <f>('T5'!I30-'T5'!I29)/'T5'!I29*100</f>
        <v>0.50777665334244304</v>
      </c>
      <c r="J31" s="60"/>
      <c r="K31" s="60"/>
      <c r="L31" s="60"/>
      <c r="M31" s="60"/>
      <c r="N31" s="60"/>
      <c r="O31" s="60"/>
      <c r="P31" s="60"/>
      <c r="Q31" s="60"/>
      <c r="R31" s="60"/>
      <c r="S31" s="60"/>
      <c r="T31" s="60"/>
      <c r="U31" s="60"/>
      <c r="V31" s="60"/>
      <c r="W31" s="60"/>
      <c r="X31" s="60"/>
      <c r="Y31" s="60"/>
      <c r="Z31" s="60" t="e">
        <f>('T5'!AB30-'T5'!AB29)/'T5'!AB29*100</f>
        <v>#DIV/0!</v>
      </c>
      <c r="AA31" s="60" t="e">
        <f>('T5'!AC30-'T5'!AC29)/'T5'!AC29*100</f>
        <v>#DIV/0!</v>
      </c>
      <c r="AB31" s="60" t="e">
        <f>('T5'!AD30-'T5'!AD29)/'T5'!AD29*100</f>
        <v>#DIV/0!</v>
      </c>
      <c r="AC31" s="60" t="e">
        <f>('T5'!AE30-'T5'!AE29)/'T5'!AE29*100</f>
        <v>#DIV/0!</v>
      </c>
      <c r="AD31" s="59" t="e">
        <f>('T5'!AF30-'T5'!AF29)/'T5'!AF29*100</f>
        <v>#DIV/0!</v>
      </c>
      <c r="AE31" s="60" t="e">
        <f>('T5'!AG30-'T5'!AG29)/'T5'!AG29*100</f>
        <v>#DIV/0!</v>
      </c>
      <c r="AF31" s="60" t="e">
        <f>('T5'!AH30-'T5'!AH29)/'T5'!AH29*100</f>
        <v>#DIV/0!</v>
      </c>
      <c r="AG31" s="60" t="e">
        <f>('T5'!AI30-'T5'!AI29)/'T5'!AI29*100</f>
        <v>#DIV/0!</v>
      </c>
    </row>
    <row r="32" spans="1:33">
      <c r="A32" s="389">
        <v>1987</v>
      </c>
      <c r="B32" s="60">
        <f>('T5'!B31-'T5'!B30)/'T5'!B30*100</f>
        <v>3.4616118567521199</v>
      </c>
      <c r="C32" s="60">
        <f>('T5'!C31-'T5'!C30)/'T5'!C30*100</f>
        <v>2.6305584660212564</v>
      </c>
      <c r="D32" s="151">
        <f>('T5'!D31-'T5'!D30)/'T5'!D30*100</f>
        <v>-0.25706940874036355</v>
      </c>
      <c r="E32" s="151">
        <f>('T5'!E31-'T5'!E30)/'T5'!E30*100</f>
        <v>2.3667266961857258</v>
      </c>
      <c r="F32" s="59">
        <f>('T5'!F31-'T5'!F30)/'T5'!F30*100</f>
        <v>2.8055635752254187</v>
      </c>
      <c r="G32" s="180">
        <f>('T5'!G31-'T5'!G30)/'T5'!G30*100</f>
        <v>0.80975238092074986</v>
      </c>
      <c r="H32" s="34">
        <f>('T5'!H31-'T5'!H30)/'T5'!H30*100</f>
        <v>1.0695713303561176</v>
      </c>
      <c r="I32" s="201">
        <f>('T5'!I31-'T5'!I30)/'T5'!I30*100</f>
        <v>0.63814472554947044</v>
      </c>
      <c r="J32" s="60"/>
      <c r="K32" s="60"/>
      <c r="L32" s="60"/>
      <c r="M32" s="60"/>
      <c r="N32" s="60"/>
      <c r="O32" s="60"/>
      <c r="P32" s="60"/>
      <c r="Q32" s="60"/>
      <c r="R32" s="60"/>
      <c r="S32" s="60"/>
      <c r="T32" s="60"/>
      <c r="U32" s="60"/>
      <c r="V32" s="60"/>
      <c r="W32" s="60"/>
      <c r="X32" s="60"/>
      <c r="Y32" s="60"/>
      <c r="Z32" s="60" t="e">
        <f>('T5'!AB31-'T5'!AB30)/'T5'!AB30*100</f>
        <v>#DIV/0!</v>
      </c>
      <c r="AA32" s="60" t="e">
        <f>('T5'!AC31-'T5'!AC30)/'T5'!AC30*100</f>
        <v>#DIV/0!</v>
      </c>
      <c r="AB32" s="60" t="e">
        <f>('T5'!AD31-'T5'!AD30)/'T5'!AD30*100</f>
        <v>#DIV/0!</v>
      </c>
      <c r="AC32" s="60" t="e">
        <f>('T5'!AE31-'T5'!AE30)/'T5'!AE30*100</f>
        <v>#DIV/0!</v>
      </c>
      <c r="AD32" s="59" t="e">
        <f>('T5'!AF31-'T5'!AF30)/'T5'!AF30*100</f>
        <v>#DIV/0!</v>
      </c>
      <c r="AE32" s="60" t="e">
        <f>('T5'!AG31-'T5'!AG30)/'T5'!AG30*100</f>
        <v>#DIV/0!</v>
      </c>
      <c r="AF32" s="60" t="e">
        <f>('T5'!AH31-'T5'!AH30)/'T5'!AH30*100</f>
        <v>#DIV/0!</v>
      </c>
      <c r="AG32" s="60" t="e">
        <f>('T5'!AI31-'T5'!AI30)/'T5'!AI30*100</f>
        <v>#DIV/0!</v>
      </c>
    </row>
    <row r="33" spans="1:33">
      <c r="A33" s="389">
        <v>1988</v>
      </c>
      <c r="B33" s="60">
        <f>('T5'!B32-'T5'!B31)/'T5'!B31*100</f>
        <v>4.2040675798637537</v>
      </c>
      <c r="C33" s="60">
        <f>('T5'!C32-'T5'!C31)/'T5'!C31*100</f>
        <v>3.1926553095991128</v>
      </c>
      <c r="D33" s="151">
        <f>('T5'!D32-'T5'!D31)/'T5'!D31*100</f>
        <v>1.2886597938144331</v>
      </c>
      <c r="E33" s="151">
        <f>('T5'!E32-'T5'!E31)/'T5'!E31*100</f>
        <v>4.5224575687434285</v>
      </c>
      <c r="F33" s="59">
        <f>('T5'!F32-'T5'!F31)/'T5'!F31*100</f>
        <v>2.6497067812009787</v>
      </c>
      <c r="G33" s="180">
        <f>('T5'!G32-'T5'!G31)/'T5'!G31*100</f>
        <v>0.9801204041413486</v>
      </c>
      <c r="H33" s="34">
        <f>('T5'!H32-'T5'!H31)/'T5'!H31*100</f>
        <v>-0.30461395214542214</v>
      </c>
      <c r="I33" s="201">
        <f>('T5'!I32-'T5'!I31)/'T5'!I31*100</f>
        <v>1.5142379334564622</v>
      </c>
      <c r="J33" s="60"/>
      <c r="K33" s="60"/>
      <c r="L33" s="60"/>
      <c r="M33" s="60"/>
      <c r="N33" s="60"/>
      <c r="O33" s="60"/>
      <c r="P33" s="60"/>
      <c r="Q33" s="60"/>
      <c r="R33" s="60"/>
      <c r="S33" s="60"/>
      <c r="T33" s="60"/>
      <c r="U33" s="60"/>
      <c r="V33" s="60"/>
      <c r="W33" s="60"/>
      <c r="X33" s="60"/>
      <c r="Y33" s="60"/>
      <c r="Z33" s="60" t="e">
        <f>('T5'!AB32-'T5'!AB31)/'T5'!AB31*100</f>
        <v>#DIV/0!</v>
      </c>
      <c r="AA33" s="60" t="e">
        <f>('T5'!AC32-'T5'!AC31)/'T5'!AC31*100</f>
        <v>#DIV/0!</v>
      </c>
      <c r="AB33" s="60" t="e">
        <f>('T5'!AD32-'T5'!AD31)/'T5'!AD31*100</f>
        <v>#DIV/0!</v>
      </c>
      <c r="AC33" s="60" t="e">
        <f>('T5'!AE32-'T5'!AE31)/'T5'!AE31*100</f>
        <v>#DIV/0!</v>
      </c>
      <c r="AD33" s="59" t="e">
        <f>('T5'!AF32-'T5'!AF31)/'T5'!AF31*100</f>
        <v>#DIV/0!</v>
      </c>
      <c r="AE33" s="60" t="e">
        <f>('T5'!AG32-'T5'!AG31)/'T5'!AG31*100</f>
        <v>#DIV/0!</v>
      </c>
      <c r="AF33" s="60" t="e">
        <f>('T5'!AH32-'T5'!AH31)/'T5'!AH31*100</f>
        <v>#DIV/0!</v>
      </c>
      <c r="AG33" s="60" t="e">
        <f>('T5'!AI32-'T5'!AI31)/'T5'!AI31*100</f>
        <v>#DIV/0!</v>
      </c>
    </row>
    <row r="34" spans="1:33">
      <c r="A34" s="389">
        <v>1989</v>
      </c>
      <c r="B34" s="60">
        <f>('T5'!B33-'T5'!B32)/'T5'!B32*100</f>
        <v>3.6804531240781126</v>
      </c>
      <c r="C34" s="60">
        <f>('T5'!C33-'T5'!C32)/'T5'!C32*100</f>
        <v>2.5360281598137382</v>
      </c>
      <c r="D34" s="151">
        <f>('T5'!D33-'T5'!D32)/'T5'!D32*100</f>
        <v>0.25445292620865501</v>
      </c>
      <c r="E34" s="151">
        <f>('T5'!E33-'T5'!E32)/'T5'!E32*100</f>
        <v>2.7969340838845147</v>
      </c>
      <c r="F34" s="59">
        <f>('T5'!F33-'T5'!F32)/'T5'!F32*100</f>
        <v>2.5040634706062095</v>
      </c>
      <c r="G34" s="180">
        <f>('T5'!G33-'T5'!G32)/'T5'!G32*100</f>
        <v>1.1161198505569951</v>
      </c>
      <c r="H34" s="34">
        <f>('T5'!H33-'T5'!H32)/'T5'!H32*100</f>
        <v>0.8594799524591008</v>
      </c>
      <c r="I34" s="201">
        <f>('T5'!I33-'T5'!I32)/'T5'!I32*100</f>
        <v>1.1476517258354708</v>
      </c>
      <c r="J34" s="60"/>
      <c r="K34" s="60"/>
      <c r="L34" s="60"/>
      <c r="M34" s="60"/>
      <c r="N34" s="60"/>
      <c r="O34" s="60"/>
      <c r="P34" s="60"/>
      <c r="Q34" s="60"/>
      <c r="R34" s="60"/>
      <c r="S34" s="60"/>
      <c r="T34" s="60"/>
      <c r="U34" s="60"/>
      <c r="V34" s="60"/>
      <c r="W34" s="60"/>
      <c r="X34" s="60"/>
      <c r="Y34" s="60"/>
      <c r="Z34" s="60" t="e">
        <f>('T5'!AB33-'T5'!AB32)/'T5'!AB32*100</f>
        <v>#DIV/0!</v>
      </c>
      <c r="AA34" s="60" t="e">
        <f>('T5'!AC33-'T5'!AC32)/'T5'!AC32*100</f>
        <v>#DIV/0!</v>
      </c>
      <c r="AB34" s="60" t="e">
        <f>('T5'!AD33-'T5'!AD32)/'T5'!AD32*100</f>
        <v>#DIV/0!</v>
      </c>
      <c r="AC34" s="60" t="e">
        <f>('T5'!AE33-'T5'!AE32)/'T5'!AE32*100</f>
        <v>#DIV/0!</v>
      </c>
      <c r="AD34" s="59" t="e">
        <f>('T5'!AF33-'T5'!AF32)/'T5'!AF32*100</f>
        <v>#DIV/0!</v>
      </c>
      <c r="AE34" s="60" t="e">
        <f>('T5'!AG33-'T5'!AG32)/'T5'!AG32*100</f>
        <v>#DIV/0!</v>
      </c>
      <c r="AF34" s="60" t="e">
        <f>('T5'!AH33-'T5'!AH32)/'T5'!AH32*100</f>
        <v>#DIV/0!</v>
      </c>
      <c r="AG34" s="60" t="e">
        <f>('T5'!AI33-'T5'!AI32)/'T5'!AI32*100</f>
        <v>#DIV/0!</v>
      </c>
    </row>
    <row r="35" spans="1:33">
      <c r="A35" s="389">
        <v>1990</v>
      </c>
      <c r="B35" s="60">
        <f>('T5'!B34-'T5'!B33)/'T5'!B33*100</f>
        <v>1.9188746244195618</v>
      </c>
      <c r="C35" s="60">
        <f>('T5'!C34-'T5'!C33)/'T5'!C33*100</f>
        <v>1.372858283233005</v>
      </c>
      <c r="D35" s="151">
        <f>('T5'!D34-'T5'!D33)/'T5'!D33*100</f>
        <v>-0.25380710659898842</v>
      </c>
      <c r="E35" s="151">
        <f>('T5'!E34-'T5'!E33)/'T5'!E33*100</f>
        <v>1.1155667647476388</v>
      </c>
      <c r="F35" s="59">
        <f>('T5'!F34-'T5'!F33)/'T5'!F33*100</f>
        <v>2.3015935316744076</v>
      </c>
      <c r="G35" s="180">
        <f>('T5'!G34-'T5'!G33)/'T5'!G33*100</f>
        <v>0.53862182682173332</v>
      </c>
      <c r="H35" s="34">
        <f>('T5'!H34-'T5'!H33)/'T5'!H33*100</f>
        <v>0.79444529202993375</v>
      </c>
      <c r="I35" s="201">
        <f>('T5'!I34-'T5'!I33)/'T5'!I33*100</f>
        <v>-0.3741084513374226</v>
      </c>
      <c r="J35" s="60"/>
      <c r="K35" s="60"/>
      <c r="L35" s="60"/>
      <c r="M35" s="60"/>
      <c r="N35" s="60"/>
      <c r="O35" s="60"/>
      <c r="P35" s="60"/>
      <c r="Q35" s="60"/>
      <c r="R35" s="60"/>
      <c r="S35" s="60"/>
      <c r="T35" s="60"/>
      <c r="U35" s="60"/>
      <c r="V35" s="60"/>
      <c r="W35" s="60"/>
      <c r="X35" s="60"/>
      <c r="Y35" s="60"/>
      <c r="Z35" s="60" t="e">
        <f>('T5'!AB34-'T5'!AB33)/'T5'!AB33*100</f>
        <v>#DIV/0!</v>
      </c>
      <c r="AA35" s="60" t="e">
        <f>('T5'!AC34-'T5'!AC33)/'T5'!AC33*100</f>
        <v>#DIV/0!</v>
      </c>
      <c r="AB35" s="60" t="e">
        <f>('T5'!AD34-'T5'!AD33)/'T5'!AD33*100</f>
        <v>#DIV/0!</v>
      </c>
      <c r="AC35" s="60" t="e">
        <f>('T5'!AE34-'T5'!AE33)/'T5'!AE33*100</f>
        <v>#DIV/0!</v>
      </c>
      <c r="AD35" s="59" t="e">
        <f>('T5'!AF34-'T5'!AF33)/'T5'!AF33*100</f>
        <v>#DIV/0!</v>
      </c>
      <c r="AE35" s="60" t="e">
        <f>('T5'!AG34-'T5'!AG33)/'T5'!AG33*100</f>
        <v>#DIV/0!</v>
      </c>
      <c r="AF35" s="60" t="e">
        <f>('T5'!AH34-'T5'!AH33)/'T5'!AH33*100</f>
        <v>#DIV/0!</v>
      </c>
      <c r="AG35" s="60" t="e">
        <f>('T5'!AI34-'T5'!AI33)/'T5'!AI33*100</f>
        <v>#DIV/0!</v>
      </c>
    </row>
    <row r="36" spans="1:33">
      <c r="A36" s="389">
        <v>1991</v>
      </c>
      <c r="B36" s="60">
        <f>('T5'!B35-'T5'!B34)/'T5'!B34*100</f>
        <v>-7.3701842546067708E-2</v>
      </c>
      <c r="C36" s="60">
        <f>('T5'!C35-'T5'!C34)/'T5'!C34*100</f>
        <v>-0.99964621699451472</v>
      </c>
      <c r="D36" s="151">
        <f>('T5'!D35-'T5'!D34)/'T5'!D34*100</f>
        <v>-0.50890585241729203</v>
      </c>
      <c r="E36" s="151">
        <f>('T5'!E35-'T5'!E34)/'T5'!E34*100</f>
        <v>-1.503464811310065</v>
      </c>
      <c r="F36" s="59">
        <f>('T5'!F35-'T5'!F34)/'T5'!F34*100</f>
        <v>1.7449087644449777</v>
      </c>
      <c r="G36" s="180">
        <f>('T5'!G35-'T5'!G34)/'T5'!G34*100</f>
        <v>0.93529400559314058</v>
      </c>
      <c r="H36" s="34">
        <f>('T5'!H35-'T5'!H34)/'T5'!H34*100</f>
        <v>1.4515870695603743</v>
      </c>
      <c r="I36" s="201">
        <f>('T5'!I35-'T5'!I34)/'T5'!I34*100</f>
        <v>-1.7874217285912555</v>
      </c>
      <c r="J36" s="60"/>
      <c r="K36" s="60"/>
      <c r="L36" s="60"/>
      <c r="M36" s="60"/>
      <c r="N36" s="60"/>
      <c r="O36" s="60"/>
      <c r="P36" s="60"/>
      <c r="Q36" s="60"/>
      <c r="R36" s="60"/>
      <c r="S36" s="60"/>
      <c r="T36" s="60"/>
      <c r="U36" s="60"/>
      <c r="V36" s="60"/>
      <c r="W36" s="60"/>
      <c r="X36" s="60"/>
      <c r="Y36" s="60"/>
      <c r="Z36" s="60" t="e">
        <f>('T5'!AB35-'T5'!AB34)/'T5'!AB34*100</f>
        <v>#DIV/0!</v>
      </c>
      <c r="AA36" s="60" t="e">
        <f>('T5'!AC35-'T5'!AC34)/'T5'!AC34*100</f>
        <v>#DIV/0!</v>
      </c>
      <c r="AB36" s="60" t="e">
        <f>('T5'!AD35-'T5'!AD34)/'T5'!AD34*100</f>
        <v>#DIV/0!</v>
      </c>
      <c r="AC36" s="60" t="e">
        <f>('T5'!AE35-'T5'!AE34)/'T5'!AE34*100</f>
        <v>#DIV/0!</v>
      </c>
      <c r="AD36" s="59" t="e">
        <f>('T5'!AF35-'T5'!AF34)/'T5'!AF34*100</f>
        <v>#DIV/0!</v>
      </c>
      <c r="AE36" s="60" t="e">
        <f>('T5'!AG35-'T5'!AG34)/'T5'!AG34*100</f>
        <v>#DIV/0!</v>
      </c>
      <c r="AF36" s="60" t="e">
        <f>('T5'!AH35-'T5'!AH34)/'T5'!AH34*100</f>
        <v>#DIV/0!</v>
      </c>
      <c r="AG36" s="60" t="e">
        <f>('T5'!AI35-'T5'!AI34)/'T5'!AI34*100</f>
        <v>#DIV/0!</v>
      </c>
    </row>
    <row r="37" spans="1:33">
      <c r="A37" s="389">
        <v>1992</v>
      </c>
      <c r="B37" s="60">
        <f>('T5'!B36-'T5'!B35)/'T5'!B35*100</f>
        <v>3.5559429618702869</v>
      </c>
      <c r="C37" s="60">
        <f>('T5'!C36-'T5'!C35)/'T5'!C35*100</f>
        <v>0.33391586088810088</v>
      </c>
      <c r="D37" s="151">
        <f>('T5'!D36-'T5'!D35)/'T5'!D35*100</f>
        <v>-0.7672634271099853</v>
      </c>
      <c r="E37" s="151">
        <f>('T5'!E36-'T5'!E35)/'T5'!E35*100</f>
        <v>-0.43590958049978507</v>
      </c>
      <c r="F37" s="59">
        <f>('T5'!F36-'T5'!F35)/'T5'!F35*100</f>
        <v>1.728558930887814</v>
      </c>
      <c r="G37" s="180">
        <f>('T5'!G36-'T5'!G35)/'T5'!G35*100</f>
        <v>3.2113040474264727</v>
      </c>
      <c r="H37" s="34">
        <f>('T5'!H36-'T5'!H35)/'T5'!H35*100</f>
        <v>4.009329594184929</v>
      </c>
      <c r="I37" s="201">
        <f>('T5'!I36-'T5'!I35)/'T5'!I35*100</f>
        <v>1.7963333504251726</v>
      </c>
      <c r="J37" s="60"/>
      <c r="K37" s="60"/>
      <c r="L37" s="60"/>
      <c r="M37" s="60"/>
      <c r="N37" s="60"/>
      <c r="O37" s="60"/>
      <c r="P37" s="60"/>
      <c r="Q37" s="60"/>
      <c r="R37" s="60"/>
      <c r="S37" s="60"/>
      <c r="T37" s="60"/>
      <c r="U37" s="60"/>
      <c r="V37" s="60"/>
      <c r="W37" s="60"/>
      <c r="X37" s="60"/>
      <c r="Y37" s="60"/>
      <c r="Z37" s="60" t="e">
        <f>('T5'!AB36-'T5'!AB35)/'T5'!AB35*100</f>
        <v>#DIV/0!</v>
      </c>
      <c r="AA37" s="60" t="e">
        <f>('T5'!AC36-'T5'!AC35)/'T5'!AC35*100</f>
        <v>#DIV/0!</v>
      </c>
      <c r="AB37" s="60" t="e">
        <f>('T5'!AD36-'T5'!AD35)/'T5'!AD35*100</f>
        <v>#DIV/0!</v>
      </c>
      <c r="AC37" s="60" t="e">
        <f>('T5'!AE36-'T5'!AE35)/'T5'!AE35*100</f>
        <v>#DIV/0!</v>
      </c>
      <c r="AD37" s="59" t="e">
        <f>('T5'!AF36-'T5'!AF35)/'T5'!AF35*100</f>
        <v>#DIV/0!</v>
      </c>
      <c r="AE37" s="60" t="e">
        <f>('T5'!AG36-'T5'!AG35)/'T5'!AG35*100</f>
        <v>#DIV/0!</v>
      </c>
      <c r="AF37" s="60" t="e">
        <f>('T5'!AH36-'T5'!AH35)/'T5'!AH35*100</f>
        <v>#DIV/0!</v>
      </c>
      <c r="AG37" s="60" t="e">
        <f>('T5'!AI36-'T5'!AI35)/'T5'!AI35*100</f>
        <v>#DIV/0!</v>
      </c>
    </row>
    <row r="38" spans="1:33">
      <c r="A38" s="389">
        <v>1993</v>
      </c>
      <c r="B38" s="60">
        <f>('T5'!B37-'T5'!B36)/'T5'!B36*100</f>
        <v>2.7453434916797921</v>
      </c>
      <c r="C38" s="60">
        <f>('T5'!C37-'T5'!C36)/'T5'!C36*100</f>
        <v>1.9664958857082571</v>
      </c>
      <c r="D38" s="151">
        <f>('T5'!D37-'T5'!D36)/'T5'!D36*100</f>
        <v>1.2886597938144331</v>
      </c>
      <c r="E38" s="151">
        <f>('T5'!E37-'T5'!E36)/'T5'!E36*100</f>
        <v>3.2804971213488119</v>
      </c>
      <c r="F38" s="59">
        <f>('T5'!F37-'T5'!F36)/'T5'!F36*100</f>
        <v>1.9853508095605135</v>
      </c>
      <c r="G38" s="180">
        <f>('T5'!G37-'T5'!G36)/'T5'!G36*100</f>
        <v>0.76382697983909431</v>
      </c>
      <c r="H38" s="34">
        <f>('T5'!H37-'T5'!H36)/'T5'!H36*100</f>
        <v>-0.51815555171102634</v>
      </c>
      <c r="I38" s="201">
        <f>('T5'!I37-'T5'!I36)/'T5'!I36*100</f>
        <v>0.74519788978166668</v>
      </c>
      <c r="J38" s="60"/>
      <c r="K38" s="60"/>
      <c r="L38" s="60"/>
      <c r="M38" s="60"/>
      <c r="N38" s="60"/>
      <c r="O38" s="60"/>
      <c r="P38" s="60"/>
      <c r="Q38" s="60"/>
      <c r="R38" s="60"/>
      <c r="S38" s="60"/>
      <c r="T38" s="60"/>
      <c r="U38" s="60"/>
      <c r="V38" s="60"/>
      <c r="W38" s="60"/>
      <c r="X38" s="60"/>
      <c r="Y38" s="60"/>
      <c r="Z38" s="60" t="e">
        <f>('T5'!AB37-'T5'!AB36)/'T5'!AB36*100</f>
        <v>#DIV/0!</v>
      </c>
      <c r="AA38" s="60" t="e">
        <f>('T5'!AC37-'T5'!AC36)/'T5'!AC36*100</f>
        <v>#DIV/0!</v>
      </c>
      <c r="AB38" s="60" t="e">
        <f>('T5'!AD37-'T5'!AD36)/'T5'!AD36*100</f>
        <v>#DIV/0!</v>
      </c>
      <c r="AC38" s="60" t="e">
        <f>('T5'!AE37-'T5'!AE36)/'T5'!AE36*100</f>
        <v>#DIV/0!</v>
      </c>
      <c r="AD38" s="59" t="e">
        <f>('T5'!AF37-'T5'!AF36)/'T5'!AF36*100</f>
        <v>#DIV/0!</v>
      </c>
      <c r="AE38" s="60" t="e">
        <f>('T5'!AG37-'T5'!AG36)/'T5'!AG36*100</f>
        <v>#DIV/0!</v>
      </c>
      <c r="AF38" s="60" t="e">
        <f>('T5'!AH37-'T5'!AH36)/'T5'!AH36*100</f>
        <v>#DIV/0!</v>
      </c>
      <c r="AG38" s="60" t="e">
        <f>('T5'!AI37-'T5'!AI36)/'T5'!AI36*100</f>
        <v>#DIV/0!</v>
      </c>
    </row>
    <row r="39" spans="1:33">
      <c r="A39" s="389">
        <v>1994</v>
      </c>
      <c r="B39" s="60">
        <f>('T5'!B38-'T5'!B37)/'T5'!B37*100</f>
        <v>4.0373910303539509</v>
      </c>
      <c r="C39" s="60">
        <f>('T5'!C38-'T5'!C37)/'T5'!C37*100</f>
        <v>3.1129506589696132</v>
      </c>
      <c r="D39" s="151">
        <f>('T5'!D38-'T5'!D37)/'T5'!D37*100</f>
        <v>-0.50890585241729203</v>
      </c>
      <c r="E39" s="151">
        <f>('T5'!E38-'T5'!E37)/'T5'!E37*100</f>
        <v>2.58820281846597</v>
      </c>
      <c r="F39" s="59">
        <f>('T5'!F38-'T5'!F37)/'T5'!F37*100</f>
        <v>2.0920867074713199</v>
      </c>
      <c r="G39" s="180">
        <f>('T5'!G38-'T5'!G37)/'T5'!G37*100</f>
        <v>0.89653177944812923</v>
      </c>
      <c r="H39" s="34">
        <f>('T5'!H38-'T5'!H37)/'T5'!H37*100</f>
        <v>1.412626571158855</v>
      </c>
      <c r="I39" s="201">
        <f>('T5'!I38-'T5'!I37)/'T5'!I37*100</f>
        <v>1.9054408481791567</v>
      </c>
      <c r="J39" s="60"/>
      <c r="K39" s="60"/>
      <c r="L39" s="60"/>
      <c r="M39" s="60"/>
      <c r="N39" s="60"/>
      <c r="O39" s="60"/>
      <c r="P39" s="60"/>
      <c r="Q39" s="60"/>
      <c r="R39" s="60"/>
      <c r="S39" s="60"/>
      <c r="T39" s="60"/>
      <c r="U39" s="60"/>
      <c r="V39" s="60"/>
      <c r="W39" s="60"/>
      <c r="X39" s="60"/>
      <c r="Y39" s="60"/>
      <c r="Z39" s="60" t="e">
        <f>('T5'!AB38-'T5'!AB37)/'T5'!AB37*100</f>
        <v>#DIV/0!</v>
      </c>
      <c r="AA39" s="60" t="e">
        <f>('T5'!AC38-'T5'!AC37)/'T5'!AC37*100</f>
        <v>#DIV/0!</v>
      </c>
      <c r="AB39" s="60" t="e">
        <f>('T5'!AD38-'T5'!AD37)/'T5'!AD37*100</f>
        <v>#DIV/0!</v>
      </c>
      <c r="AC39" s="60" t="e">
        <f>('T5'!AE38-'T5'!AE37)/'T5'!AE37*100</f>
        <v>#DIV/0!</v>
      </c>
      <c r="AD39" s="59" t="e">
        <f>('T5'!AF38-'T5'!AF37)/'T5'!AF37*100</f>
        <v>#DIV/0!</v>
      </c>
      <c r="AE39" s="60" t="e">
        <f>('T5'!AG38-'T5'!AG37)/'T5'!AG37*100</f>
        <v>#DIV/0!</v>
      </c>
      <c r="AF39" s="60" t="e">
        <f>('T5'!AH38-'T5'!AH37)/'T5'!AH37*100</f>
        <v>#DIV/0!</v>
      </c>
      <c r="AG39" s="60" t="e">
        <f>('T5'!AI38-'T5'!AI37)/'T5'!AI37*100</f>
        <v>#DIV/0!</v>
      </c>
    </row>
    <row r="40" spans="1:33">
      <c r="A40" s="389">
        <v>1995</v>
      </c>
      <c r="B40" s="60">
        <f>('T5'!B39-'T5'!B38)/'T5'!B38*100</f>
        <v>2.7197286328669175</v>
      </c>
      <c r="C40" s="60">
        <f>('T5'!C39-'T5'!C38)/'T5'!C38*100</f>
        <v>2.6452517181642481</v>
      </c>
      <c r="D40" s="151">
        <f>('T5'!D39-'T5'!D38)/'T5'!D38*100</f>
        <v>0.25575447570332843</v>
      </c>
      <c r="E40" s="151">
        <f>('T5'!E39-'T5'!E38)/'T5'!E38*100</f>
        <v>2.9077715435304161</v>
      </c>
      <c r="F40" s="59">
        <f>('T5'!F39-'T5'!F38)/'T5'!F38*100</f>
        <v>2.2898806641793201</v>
      </c>
      <c r="G40" s="180">
        <f>('T5'!G39-'T5'!G38)/'T5'!G38*100</f>
        <v>7.2557583966132766E-2</v>
      </c>
      <c r="H40" s="34">
        <f>('T5'!H39-'T5'!H38)/'T5'!H38*100</f>
        <v>-0.1827295527276771</v>
      </c>
      <c r="I40" s="201">
        <f>('T5'!I39-'T5'!I38)/'T5'!I38*100</f>
        <v>0.42022531055519791</v>
      </c>
      <c r="J40" s="60"/>
      <c r="K40" s="60"/>
      <c r="L40" s="60"/>
      <c r="M40" s="60"/>
      <c r="N40" s="60"/>
      <c r="O40" s="60"/>
      <c r="P40" s="60"/>
      <c r="Q40" s="60"/>
      <c r="R40" s="60"/>
      <c r="S40" s="60"/>
      <c r="T40" s="60"/>
      <c r="U40" s="60"/>
      <c r="V40" s="60"/>
      <c r="W40" s="60"/>
      <c r="X40" s="60"/>
      <c r="Y40" s="60"/>
      <c r="Z40" s="60" t="e">
        <f>('T5'!AB39-'T5'!AB38)/'T5'!AB38*100</f>
        <v>#DIV/0!</v>
      </c>
      <c r="AA40" s="60" t="e">
        <f>('T5'!AC39-'T5'!AC38)/'T5'!AC38*100</f>
        <v>#DIV/0!</v>
      </c>
      <c r="AB40" s="60" t="e">
        <f>('T5'!AD39-'T5'!AD38)/'T5'!AD38*100</f>
        <v>#DIV/0!</v>
      </c>
      <c r="AC40" s="60" t="e">
        <f>('T5'!AE39-'T5'!AE38)/'T5'!AE38*100</f>
        <v>#DIV/0!</v>
      </c>
      <c r="AD40" s="59" t="e">
        <f>('T5'!AF39-'T5'!AF38)/'T5'!AF38*100</f>
        <v>#DIV/0!</v>
      </c>
      <c r="AE40" s="60" t="e">
        <f>('T5'!AG39-'T5'!AG38)/'T5'!AG38*100</f>
        <v>#DIV/0!</v>
      </c>
      <c r="AF40" s="60" t="e">
        <f>('T5'!AH39-'T5'!AH38)/'T5'!AH38*100</f>
        <v>#DIV/0!</v>
      </c>
      <c r="AG40" s="60" t="e">
        <f>('T5'!AI39-'T5'!AI38)/'T5'!AI38*100</f>
        <v>#DIV/0!</v>
      </c>
    </row>
    <row r="41" spans="1:33">
      <c r="A41" s="389">
        <v>1996</v>
      </c>
      <c r="B41" s="60">
        <f>('T5'!B40-'T5'!B39)/'T5'!B39*100</f>
        <v>3.7956520029877807</v>
      </c>
      <c r="C41" s="60">
        <f>('T5'!C40-'T5'!C39)/'T5'!C39*100</f>
        <v>2.0527368049754462</v>
      </c>
      <c r="D41" s="151">
        <f>('T5'!D40-'T5'!D39)/'T5'!D39*100</f>
        <v>0</v>
      </c>
      <c r="E41" s="151">
        <f>('T5'!E40-'T5'!E39)/'T5'!E39*100</f>
        <v>2.0527368049754466</v>
      </c>
      <c r="F41" s="59">
        <f>('T5'!F40-'T5'!F39)/'T5'!F39*100</f>
        <v>2.6019768898788693</v>
      </c>
      <c r="G41" s="180">
        <f>('T5'!G40-'T5'!G39)/'T5'!G39*100</f>
        <v>1.7078573809765467</v>
      </c>
      <c r="H41" s="34">
        <f>('T5'!H40-'T5'!H39)/'T5'!H39*100</f>
        <v>1.7078573809765483</v>
      </c>
      <c r="I41" s="201">
        <f>('T5'!I40-'T5'!I39)/'T5'!I39*100</f>
        <v>1.1634036197860651</v>
      </c>
      <c r="J41" s="60"/>
      <c r="K41" s="60"/>
      <c r="L41" s="60"/>
      <c r="M41" s="60"/>
      <c r="N41" s="60"/>
      <c r="O41" s="60"/>
      <c r="P41" s="60"/>
      <c r="Q41" s="60"/>
      <c r="R41" s="60"/>
      <c r="S41" s="60"/>
      <c r="T41" s="60"/>
      <c r="U41" s="60"/>
      <c r="V41" s="60"/>
      <c r="W41" s="60"/>
      <c r="X41" s="60"/>
      <c r="Y41" s="60"/>
      <c r="Z41" s="60" t="e">
        <f>('T5'!AB40-'T5'!AB39)/'T5'!AB39*100</f>
        <v>#DIV/0!</v>
      </c>
      <c r="AA41" s="60" t="e">
        <f>('T5'!AC40-'T5'!AC39)/'T5'!AC39*100</f>
        <v>#DIV/0!</v>
      </c>
      <c r="AB41" s="60" t="e">
        <f>('T5'!AD40-'T5'!AD39)/'T5'!AD39*100</f>
        <v>#DIV/0!</v>
      </c>
      <c r="AC41" s="60" t="e">
        <f>('T5'!AE40-'T5'!AE39)/'T5'!AE39*100</f>
        <v>#DIV/0!</v>
      </c>
      <c r="AD41" s="59" t="e">
        <f>('T5'!AF40-'T5'!AF39)/'T5'!AF39*100</f>
        <v>#DIV/0!</v>
      </c>
      <c r="AE41" s="60" t="e">
        <f>('T5'!AG40-'T5'!AG39)/'T5'!AG39*100</f>
        <v>#DIV/0!</v>
      </c>
      <c r="AF41" s="60" t="e">
        <f>('T5'!AH40-'T5'!AH39)/'T5'!AH39*100</f>
        <v>#DIV/0!</v>
      </c>
      <c r="AG41" s="60" t="e">
        <f>('T5'!AI40-'T5'!AI39)/'T5'!AI39*100</f>
        <v>#DIV/0!</v>
      </c>
    </row>
    <row r="42" spans="1:33">
      <c r="A42" s="389">
        <v>1997</v>
      </c>
      <c r="B42" s="60">
        <f>('T5'!B41-'T5'!B40)/'T5'!B40*100</f>
        <v>4.4872644635924592</v>
      </c>
      <c r="C42" s="60">
        <f>('T5'!C41-'T5'!C40)/'T5'!C40*100</f>
        <v>2.5997969288972986</v>
      </c>
      <c r="D42" s="151">
        <f>('T5'!D41-'T5'!D40)/'T5'!D40*100</f>
        <v>0.51020408163264219</v>
      </c>
      <c r="E42" s="151">
        <f>('T5'!E41-'T5'!E40)/'T5'!E40*100</f>
        <v>3.1232652805753314</v>
      </c>
      <c r="F42" s="59">
        <f>('T5'!F41-'T5'!F40)/'T5'!F40*100</f>
        <v>2.7300234738599052</v>
      </c>
      <c r="G42" s="180">
        <f>('T5'!G41-'T5'!G40)/'T5'!G40*100</f>
        <v>1.8396406144967088</v>
      </c>
      <c r="H42" s="34">
        <f>('T5'!H41-'T5'!H40)/'T5'!H40*100</f>
        <v>1.3226881240678294</v>
      </c>
      <c r="I42" s="201">
        <f>('T5'!I41-'T5'!I40)/'T5'!I40*100</f>
        <v>1.7105427705657088</v>
      </c>
      <c r="J42" s="60"/>
      <c r="K42" s="60"/>
      <c r="L42" s="60"/>
      <c r="M42" s="60"/>
      <c r="N42" s="60"/>
      <c r="O42" s="60"/>
      <c r="P42" s="60"/>
      <c r="Q42" s="60"/>
      <c r="R42" s="60"/>
      <c r="S42" s="60"/>
      <c r="T42" s="60"/>
      <c r="U42" s="60"/>
      <c r="V42" s="60"/>
      <c r="W42" s="60"/>
      <c r="X42" s="60"/>
      <c r="Y42" s="60"/>
      <c r="Z42" s="60" t="e">
        <f>('T5'!AB41-'T5'!AB40)/'T5'!AB40*100</f>
        <v>#DIV/0!</v>
      </c>
      <c r="AA42" s="60" t="e">
        <f>('T5'!AC41-'T5'!AC40)/'T5'!AC40*100</f>
        <v>#DIV/0!</v>
      </c>
      <c r="AB42" s="60" t="e">
        <f>('T5'!AD41-'T5'!AD40)/'T5'!AD40*100</f>
        <v>#DIV/0!</v>
      </c>
      <c r="AC42" s="60" t="e">
        <f>('T5'!AE41-'T5'!AE40)/'T5'!AE40*100</f>
        <v>#DIV/0!</v>
      </c>
      <c r="AD42" s="59" t="e">
        <f>('T5'!AF41-'T5'!AF40)/'T5'!AF40*100</f>
        <v>#DIV/0!</v>
      </c>
      <c r="AE42" s="60" t="e">
        <f>('T5'!AG41-'T5'!AG40)/'T5'!AG40*100</f>
        <v>#DIV/0!</v>
      </c>
      <c r="AF42" s="60" t="e">
        <f>('T5'!AH41-'T5'!AH40)/'T5'!AH40*100</f>
        <v>#DIV/0!</v>
      </c>
      <c r="AG42" s="60" t="e">
        <f>('T5'!AI41-'T5'!AI40)/'T5'!AI40*100</f>
        <v>#DIV/0!</v>
      </c>
    </row>
    <row r="43" spans="1:33">
      <c r="A43" s="389">
        <v>1998</v>
      </c>
      <c r="B43" s="60">
        <f>('T5'!B42-'T5'!B41)/'T5'!B41*100</f>
        <v>4.4495192525532623</v>
      </c>
      <c r="C43" s="60">
        <f>('T5'!C42-'T5'!C41)/'T5'!C41*100</f>
        <v>2.6085488879233569</v>
      </c>
      <c r="D43" s="151">
        <f>('T5'!D42-'T5'!D41)/'T5'!D41*100</f>
        <v>-0.50761421319795874</v>
      </c>
      <c r="E43" s="151">
        <f>('T5'!E42-'T5'!E41)/'T5'!E41*100</f>
        <v>2.0876933098120851</v>
      </c>
      <c r="F43" s="59">
        <f>('T5'!F42-'T5'!F41)/'T5'!F41*100</f>
        <v>2.9797519514997752</v>
      </c>
      <c r="G43" s="180">
        <f>('T5'!G42-'T5'!G41)/'T5'!G41*100</f>
        <v>1.794168599578166</v>
      </c>
      <c r="H43" s="34">
        <f>('T5'!H42-'T5'!H41)/'T5'!H41*100</f>
        <v>2.3135266026371926</v>
      </c>
      <c r="I43" s="201">
        <f>('T5'!I42-'T5'!I41)/'T5'!I41*100</f>
        <v>1.4272391156522741</v>
      </c>
      <c r="J43" s="60"/>
      <c r="K43" s="60"/>
      <c r="L43" s="60"/>
      <c r="M43" s="60"/>
      <c r="N43" s="60"/>
      <c r="O43" s="60"/>
      <c r="P43" s="60"/>
      <c r="Q43" s="60"/>
      <c r="R43" s="60"/>
      <c r="S43" s="60"/>
      <c r="T43" s="60"/>
      <c r="U43" s="60"/>
      <c r="V43" s="60"/>
      <c r="W43" s="60"/>
      <c r="X43" s="60"/>
      <c r="Y43" s="60"/>
      <c r="Z43" s="60" t="e">
        <f>('T5'!AB42-'T5'!AB41)/'T5'!AB41*100</f>
        <v>#DIV/0!</v>
      </c>
      <c r="AA43" s="60" t="e">
        <f>('T5'!AC42-'T5'!AC41)/'T5'!AC41*100</f>
        <v>#DIV/0!</v>
      </c>
      <c r="AB43" s="60" t="e">
        <f>('T5'!AD42-'T5'!AD41)/'T5'!AD41*100</f>
        <v>#DIV/0!</v>
      </c>
      <c r="AC43" s="60" t="e">
        <f>('T5'!AE42-'T5'!AE41)/'T5'!AE41*100</f>
        <v>#DIV/0!</v>
      </c>
      <c r="AD43" s="59" t="e">
        <f>('T5'!AF42-'T5'!AF41)/'T5'!AF41*100</f>
        <v>#DIV/0!</v>
      </c>
      <c r="AE43" s="60" t="e">
        <f>('T5'!AG42-'T5'!AG41)/'T5'!AG41*100</f>
        <v>#DIV/0!</v>
      </c>
      <c r="AF43" s="60" t="e">
        <f>('T5'!AH42-'T5'!AH41)/'T5'!AH41*100</f>
        <v>#DIV/0!</v>
      </c>
      <c r="AG43" s="60" t="e">
        <f>('T5'!AI42-'T5'!AI41)/'T5'!AI41*100</f>
        <v>#DIV/0!</v>
      </c>
    </row>
    <row r="44" spans="1:33">
      <c r="A44" s="389">
        <v>1999</v>
      </c>
      <c r="B44" s="60">
        <f>('T5'!B43-'T5'!B42)/'T5'!B42*100</f>
        <v>4.6851005127582228</v>
      </c>
      <c r="C44" s="60">
        <f>('T5'!C43-'T5'!C42)/'T5'!C42*100</f>
        <v>2.4504107909501136</v>
      </c>
      <c r="D44" s="151">
        <f>('T5'!D43-'T5'!D42)/'T5'!D42*100</f>
        <v>0.76530612244897234</v>
      </c>
      <c r="E44" s="151">
        <f>('T5'!E43-'T5'!E42)/'T5'!E42*100</f>
        <v>3.2344700572073526</v>
      </c>
      <c r="F44" s="59">
        <f>('T5'!F43-'T5'!F42)/'T5'!F42*100</f>
        <v>3.1346595354444777</v>
      </c>
      <c r="G44" s="180">
        <f>('T5'!G43-'T5'!G42)/'T5'!G42*100</f>
        <v>2.18124037234753</v>
      </c>
      <c r="H44" s="34">
        <f>('T5'!H43-'T5'!H42)/'T5'!H42*100</f>
        <v>1.4051803188867054</v>
      </c>
      <c r="I44" s="201">
        <f>('T5'!I43-'T5'!I42)/'T5'!I42*100</f>
        <v>1.50331710435413</v>
      </c>
      <c r="J44" s="60"/>
      <c r="K44" s="60"/>
      <c r="L44" s="60"/>
      <c r="M44" s="60"/>
      <c r="N44" s="60"/>
      <c r="O44" s="60"/>
      <c r="P44" s="60"/>
      <c r="Q44" s="60"/>
      <c r="R44" s="60"/>
      <c r="S44" s="60"/>
      <c r="T44" s="60"/>
      <c r="U44" s="60"/>
      <c r="V44" s="60"/>
      <c r="W44" s="60"/>
      <c r="X44" s="60"/>
      <c r="Y44" s="60"/>
      <c r="Z44" s="60" t="e">
        <f>('T5'!AB43-'T5'!AB42)/'T5'!AB42*100</f>
        <v>#DIV/0!</v>
      </c>
      <c r="AA44" s="60" t="e">
        <f>('T5'!AC43-'T5'!AC42)/'T5'!AC42*100</f>
        <v>#DIV/0!</v>
      </c>
      <c r="AB44" s="60" t="e">
        <f>('T5'!AD43-'T5'!AD42)/'T5'!AD42*100</f>
        <v>#DIV/0!</v>
      </c>
      <c r="AC44" s="60" t="e">
        <f>('T5'!AE43-'T5'!AE42)/'T5'!AE42*100</f>
        <v>#DIV/0!</v>
      </c>
      <c r="AD44" s="59" t="e">
        <f>('T5'!AF43-'T5'!AF42)/'T5'!AF42*100</f>
        <v>#DIV/0!</v>
      </c>
      <c r="AE44" s="60" t="e">
        <f>('T5'!AG43-'T5'!AG42)/'T5'!AG42*100</f>
        <v>#DIV/0!</v>
      </c>
      <c r="AF44" s="60" t="e">
        <f>('T5'!AH43-'T5'!AH42)/'T5'!AH42*100</f>
        <v>#DIV/0!</v>
      </c>
      <c r="AG44" s="60" t="e">
        <f>('T5'!AI43-'T5'!AI42)/'T5'!AI42*100</f>
        <v>#DIV/0!</v>
      </c>
    </row>
    <row r="45" spans="1:33">
      <c r="A45" s="389">
        <v>2000</v>
      </c>
      <c r="B45" s="60">
        <f>('T5'!B44-'T5'!B43)/'T5'!B43*100</f>
        <v>4.0925252156905092</v>
      </c>
      <c r="C45" s="60">
        <f>('T5'!C44-'T5'!C43)/'T5'!C43*100</f>
        <v>2.1584505838939227</v>
      </c>
      <c r="D45" s="151">
        <f>('T5'!D44-'T5'!D43)/'T5'!D43*100</f>
        <v>0.25316455696202894</v>
      </c>
      <c r="E45" s="151">
        <f>('T5'!E44-'T5'!E43)/'T5'!E43*100</f>
        <v>2.4170795727139227</v>
      </c>
      <c r="F45" s="59">
        <f>('T5'!F44-'T5'!F43)/'T5'!F43*100</f>
        <v>3.1625026426732683</v>
      </c>
      <c r="G45" s="180">
        <f>('T5'!G44-'T5'!G43)/'T5'!G43*100</f>
        <v>1.8932106161969535</v>
      </c>
      <c r="H45" s="34">
        <f>('T5'!H44-'T5'!H43)/'T5'!H43*100</f>
        <v>1.6359045287822875</v>
      </c>
      <c r="I45" s="201">
        <f>('T5'!I44-'T5'!I43)/'T5'!I43*100</f>
        <v>0.90151222507521833</v>
      </c>
      <c r="J45" s="60"/>
      <c r="K45" s="60"/>
      <c r="L45" s="60"/>
      <c r="M45" s="60"/>
      <c r="N45" s="60"/>
      <c r="O45" s="60"/>
      <c r="P45" s="60"/>
      <c r="Q45" s="60"/>
      <c r="R45" s="60"/>
      <c r="S45" s="60"/>
      <c r="T45" s="60"/>
      <c r="U45" s="60"/>
      <c r="V45" s="60"/>
      <c r="W45" s="60"/>
      <c r="X45" s="60"/>
      <c r="Y45" s="60"/>
      <c r="Z45" s="60" t="e">
        <f>('T5'!AB44-'T5'!AB43)/'T5'!AB43*100</f>
        <v>#DIV/0!</v>
      </c>
      <c r="AA45" s="60" t="e">
        <f>('T5'!AC44-'T5'!AC43)/'T5'!AC43*100</f>
        <v>#DIV/0!</v>
      </c>
      <c r="AB45" s="60" t="e">
        <f>('T5'!AD44-'T5'!AD43)/'T5'!AD43*100</f>
        <v>#DIV/0!</v>
      </c>
      <c r="AC45" s="60" t="e">
        <f>('T5'!AE44-'T5'!AE43)/'T5'!AE43*100</f>
        <v>#DIV/0!</v>
      </c>
      <c r="AD45" s="59" t="e">
        <f>('T5'!AF44-'T5'!AF43)/'T5'!AF43*100</f>
        <v>#DIV/0!</v>
      </c>
      <c r="AE45" s="60" t="e">
        <f>('T5'!AG44-'T5'!AG43)/'T5'!AG43*100</f>
        <v>#DIV/0!</v>
      </c>
      <c r="AF45" s="60" t="e">
        <f>('T5'!AH44-'T5'!AH43)/'T5'!AH43*100</f>
        <v>#DIV/0!</v>
      </c>
      <c r="AG45" s="60" t="e">
        <f>('T5'!AI44-'T5'!AI43)/'T5'!AI43*100</f>
        <v>#DIV/0!</v>
      </c>
    </row>
    <row r="46" spans="1:33">
      <c r="A46" s="389">
        <v>2001</v>
      </c>
      <c r="B46" s="60">
        <f>('T5'!B45-'T5'!B44)/'T5'!B44*100</f>
        <v>0.97534176771738168</v>
      </c>
      <c r="C46" s="60">
        <f>('T5'!C45-'T5'!C44)/'T5'!C44*100</f>
        <v>3.7744042374319289E-2</v>
      </c>
      <c r="D46" s="151">
        <f>('T5'!D45-'T5'!D44)/'T5'!D44*100</f>
        <v>-1.0101010101010066</v>
      </c>
      <c r="E46" s="151">
        <f>('T5'!E45-'T5'!E44)/'T5'!E44*100</f>
        <v>-0.97273822067995064</v>
      </c>
      <c r="F46" s="59">
        <f>('T5'!F45-'T5'!F44)/'T5'!F44*100</f>
        <v>2.6291679726113357</v>
      </c>
      <c r="G46" s="180">
        <f>('T5'!G45-'T5'!G44)/'T5'!G44*100</f>
        <v>0.93724397158127648</v>
      </c>
      <c r="H46" s="34">
        <f>('T5'!H45-'T5'!H44)/'T5'!H44*100</f>
        <v>1.9672158488422933</v>
      </c>
      <c r="I46" s="201">
        <f>('T5'!I45-'T5'!I44)/'T5'!I44*100</f>
        <v>-1.6114582604190166</v>
      </c>
      <c r="J46" s="60"/>
      <c r="K46" s="60"/>
      <c r="L46" s="60"/>
      <c r="M46" s="60"/>
      <c r="N46" s="60"/>
      <c r="O46" s="60"/>
      <c r="P46" s="60"/>
      <c r="Q46" s="60"/>
      <c r="R46" s="60"/>
      <c r="S46" s="60"/>
      <c r="T46" s="60"/>
      <c r="U46" s="60"/>
      <c r="V46" s="60"/>
      <c r="W46" s="60"/>
      <c r="X46" s="60"/>
      <c r="Y46" s="60"/>
      <c r="Z46" s="60" t="e">
        <f>('T5'!AB45-'T5'!AB44)/'T5'!AB44*100</f>
        <v>#DIV/0!</v>
      </c>
      <c r="AA46" s="60" t="e">
        <f>('T5'!AC45-'T5'!AC44)/'T5'!AC44*100</f>
        <v>#DIV/0!</v>
      </c>
      <c r="AB46" s="60" t="e">
        <f>('T5'!AD45-'T5'!AD44)/'T5'!AD44*100</f>
        <v>#DIV/0!</v>
      </c>
      <c r="AC46" s="60" t="e">
        <f>('T5'!AE45-'T5'!AE44)/'T5'!AE44*100</f>
        <v>#DIV/0!</v>
      </c>
      <c r="AD46" s="59" t="e">
        <f>('T5'!AF45-'T5'!AF44)/'T5'!AF44*100</f>
        <v>#DIV/0!</v>
      </c>
      <c r="AE46" s="60" t="e">
        <f>('T5'!AG45-'T5'!AG44)/'T5'!AG44*100</f>
        <v>#DIV/0!</v>
      </c>
      <c r="AF46" s="60" t="e">
        <f>('T5'!AH45-'T5'!AH44)/'T5'!AH44*100</f>
        <v>#DIV/0!</v>
      </c>
      <c r="AG46" s="60" t="e">
        <f>('T5'!AI45-'T5'!AI44)/'T5'!AI44*100</f>
        <v>#DIV/0!</v>
      </c>
    </row>
    <row r="47" spans="1:33">
      <c r="A47" s="389">
        <v>2002</v>
      </c>
      <c r="B47" s="60">
        <f>('T5'!B46-'T5'!B45)/'T5'!B45*100</f>
        <v>1.7867562410307243</v>
      </c>
      <c r="C47" s="60">
        <f>('T5'!C46-'T5'!C45)/'T5'!C45*100</f>
        <v>-1.0989593388830288</v>
      </c>
      <c r="D47" s="151">
        <f>('T5'!D46-'T5'!D45)/'T5'!D45*100</f>
        <v>-0.25510204081633014</v>
      </c>
      <c r="E47" s="151">
        <f>('T5'!E46-'T5'!E45)/'T5'!E45*100</f>
        <v>-1.3512579119981205</v>
      </c>
      <c r="F47" s="59">
        <f>('T5'!F46-'T5'!F45)/'T5'!F45*100</f>
        <v>2.2705115404945011</v>
      </c>
      <c r="G47" s="180">
        <f>('T5'!G46-'T5'!G45)/'T5'!G45*100</f>
        <v>2.9177808045535243</v>
      </c>
      <c r="H47" s="34">
        <f>('T5'!H46-'T5'!H45)/'T5'!H45*100</f>
        <v>3.1809976352557148</v>
      </c>
      <c r="I47" s="201">
        <f>('T5'!I46-'T5'!I45)/'T5'!I45*100</f>
        <v>-0.4730154295475768</v>
      </c>
      <c r="J47" s="34"/>
      <c r="K47" s="34"/>
      <c r="L47" s="34"/>
      <c r="M47" s="34"/>
      <c r="N47" s="34"/>
      <c r="O47" s="34"/>
      <c r="P47" s="34"/>
      <c r="Q47" s="34"/>
      <c r="R47" s="34"/>
      <c r="S47" s="34"/>
      <c r="T47" s="34"/>
      <c r="U47" s="34"/>
      <c r="V47" s="34"/>
      <c r="W47" s="34"/>
      <c r="X47" s="34"/>
      <c r="Y47" s="34"/>
      <c r="Z47" s="60" t="e">
        <f>('T5'!AB46-'T5'!AB45)/'T5'!AB45*100</f>
        <v>#DIV/0!</v>
      </c>
      <c r="AA47" s="60" t="e">
        <f>('T5'!AC46-'T5'!AC45)/'T5'!AC45*100</f>
        <v>#DIV/0!</v>
      </c>
      <c r="AB47" s="60" t="e">
        <f>('T5'!AD46-'T5'!AD45)/'T5'!AD45*100</f>
        <v>#DIV/0!</v>
      </c>
      <c r="AC47" s="60" t="e">
        <f>('T5'!AE46-'T5'!AE45)/'T5'!AE45*100</f>
        <v>#DIV/0!</v>
      </c>
      <c r="AD47" s="201" t="e">
        <f>('T5'!AF46-'T5'!AF45)/'T5'!AF45*100</f>
        <v>#DIV/0!</v>
      </c>
      <c r="AE47" s="60" t="e">
        <f>('T5'!AG46-'T5'!AG45)/'T5'!AG45*100</f>
        <v>#DIV/0!</v>
      </c>
      <c r="AF47" s="60" t="e">
        <f>('T5'!AH46-'T5'!AH45)/'T5'!AH45*100</f>
        <v>#DIV/0!</v>
      </c>
      <c r="AG47" s="60" t="e">
        <f>('T5'!AI46-'T5'!AI45)/'T5'!AI45*100</f>
        <v>#DIV/0!</v>
      </c>
    </row>
    <row r="48" spans="1:33">
      <c r="A48" s="389">
        <v>2003</v>
      </c>
      <c r="B48" s="60">
        <f>('T5'!B47-'T5'!B46)/'T5'!B46*100</f>
        <v>2.8066125433812679</v>
      </c>
      <c r="C48" s="60">
        <f>('T5'!C47-'T5'!C46)/'T5'!C46*100</f>
        <v>-0.23986689938857228</v>
      </c>
      <c r="D48" s="151">
        <f>('T5'!D47-'T5'!D46)/'T5'!D46*100</f>
        <v>-0.25575447570332843</v>
      </c>
      <c r="E48" s="151">
        <f>('T5'!E47-'T5'!E46)/'T5'!E46*100</f>
        <v>-0.49500790476099016</v>
      </c>
      <c r="F48" s="59">
        <f>('T5'!F47-'T5'!F46)/'T5'!F46*100</f>
        <v>2.3269168925437627</v>
      </c>
      <c r="G48" s="180">
        <f>('T5'!G47-'T5'!G46)/'T5'!G46*100</f>
        <v>3.0538045089588595</v>
      </c>
      <c r="H48" s="34">
        <f>('T5'!H47-'T5'!H46)/'T5'!H46*100</f>
        <v>3.3180450333408302</v>
      </c>
      <c r="I48" s="201">
        <f>('T5'!I47-'T5'!I46)/'T5'!I46*100</f>
        <v>0.46878735860012039</v>
      </c>
      <c r="J48" s="34"/>
      <c r="K48" s="34"/>
      <c r="L48" s="34"/>
      <c r="M48" s="34"/>
      <c r="N48" s="34"/>
      <c r="O48" s="34"/>
      <c r="P48" s="34"/>
      <c r="Q48" s="34"/>
      <c r="R48" s="34"/>
      <c r="S48" s="34"/>
      <c r="T48" s="34"/>
      <c r="U48" s="34"/>
      <c r="V48" s="34"/>
      <c r="W48" s="34"/>
      <c r="X48" s="34"/>
      <c r="Y48" s="34"/>
      <c r="Z48" s="60" t="e">
        <f>('T5'!AB47-'T5'!AB46)/'T5'!AB46*100</f>
        <v>#DIV/0!</v>
      </c>
      <c r="AA48" s="60" t="e">
        <f>('T5'!AC47-'T5'!AC46)/'T5'!AC46*100</f>
        <v>#DIV/0!</v>
      </c>
      <c r="AB48" s="60" t="e">
        <f>('T5'!AD47-'T5'!AD46)/'T5'!AD46*100</f>
        <v>#DIV/0!</v>
      </c>
      <c r="AC48" s="60" t="e">
        <f>('T5'!AE47-'T5'!AE46)/'T5'!AE46*100</f>
        <v>#DIV/0!</v>
      </c>
      <c r="AD48" s="201" t="s">
        <v>231</v>
      </c>
      <c r="AE48" s="60" t="e">
        <f>('T5'!AG47-'T5'!AG46)/'T5'!AG46*100</f>
        <v>#DIV/0!</v>
      </c>
      <c r="AF48" s="60" t="e">
        <f>('T5'!AH47-'T5'!AH46)/'T5'!AH46*100</f>
        <v>#DIV/0!</v>
      </c>
      <c r="AG48" s="60" t="s">
        <v>231</v>
      </c>
    </row>
    <row r="49" spans="1:17">
      <c r="A49" s="389">
        <v>2004</v>
      </c>
      <c r="B49" s="60">
        <f>('T5'!B48-'T5'!B47)/'T5'!B47*100</f>
        <v>3.785669612918293</v>
      </c>
      <c r="C49" s="60">
        <f>('T5'!C48-'T5'!C47)/'T5'!C47*100</f>
        <v>1.0873680117868336</v>
      </c>
      <c r="D49" s="151">
        <f>('T5'!D48-'T5'!D47)/'T5'!D47*100</f>
        <v>0</v>
      </c>
      <c r="E49" s="151">
        <f>('T5'!E48-'T5'!E47)/'T5'!E47*100</f>
        <v>1.0873680117868285</v>
      </c>
      <c r="F49" s="59">
        <f>('T5'!F48-'T5'!F47)/'T5'!F47*100</f>
        <v>2.4434866545446492</v>
      </c>
      <c r="G49" s="180">
        <f>('T5'!G48-'T5'!G47)/'T5'!G47*100</f>
        <v>2.6692767397177146</v>
      </c>
      <c r="H49" s="34">
        <f>('T5'!H48-'T5'!H47)/'T5'!H47*100</f>
        <v>2.6692767397177053</v>
      </c>
      <c r="I49" s="201">
        <f>('T5'!I48-'T5'!I47)/'T5'!I47*100</f>
        <v>1.3101691500404486</v>
      </c>
    </row>
    <row r="50" spans="1:17">
      <c r="A50" s="389">
        <v>2005</v>
      </c>
      <c r="B50" s="60">
        <f>('T5'!B49-'T5'!B48)/'T5'!B48*100</f>
        <v>3.3448288379859927</v>
      </c>
      <c r="C50" s="60">
        <f>('T5'!C49-'T5'!C48)/'T5'!C48*100</f>
        <v>1.7192145649615953</v>
      </c>
      <c r="D50" s="151">
        <f>('T5'!D49-'T5'!D48)/'T5'!D48*100</f>
        <v>0.25641025641026005</v>
      </c>
      <c r="E50" s="151">
        <f>('T5'!E49-'T5'!E48)/'T5'!E48*100</f>
        <v>1.9800330638461336</v>
      </c>
      <c r="F50" s="59">
        <f>('T5'!F49-'T5'!F48)/'T5'!F48*100</f>
        <v>2.3578135442802295</v>
      </c>
      <c r="G50" s="180">
        <f>('T5'!G49-'T5'!G48)/'T5'!G48*100</f>
        <v>1.5981388373641336</v>
      </c>
      <c r="H50" s="34">
        <f>('T5'!H49-'T5'!H48)/'T5'!H48*100</f>
        <v>1.3382970500562661</v>
      </c>
      <c r="I50" s="201">
        <f>('T5'!I49-'T5'!I48)/'T5'!I48*100</f>
        <v>0.96427938379005873</v>
      </c>
    </row>
    <row r="51" spans="1:17">
      <c r="A51" s="389">
        <v>2006</v>
      </c>
      <c r="B51" s="60">
        <f>('T5'!B50-'T5'!B49)/'T5'!B49*100</f>
        <v>2.6668165404448336</v>
      </c>
      <c r="C51" s="60">
        <f>('T5'!C50-'T5'!C49)/'T5'!C49*100</f>
        <v>1.7962545018306006</v>
      </c>
      <c r="D51" s="151">
        <f>('T5'!D50-'T5'!D49)/'T5'!D49*100</f>
        <v>0.25575447570332843</v>
      </c>
      <c r="E51" s="151">
        <f>('T5'!E50-'T5'!E49)/'T5'!E49*100</f>
        <v>2.0566029788173532</v>
      </c>
      <c r="F51" s="59">
        <f>('T5'!F50-'T5'!F49)/'T5'!F49*100</f>
        <v>2.5165109234342573</v>
      </c>
      <c r="G51" s="180">
        <f>('T5'!G50-'T5'!G49)/'T5'!G49*100</f>
        <v>0.85520046181911891</v>
      </c>
      <c r="H51" s="34">
        <f>('T5'!H50-'T5'!H49)/'T5'!H49*100</f>
        <v>0.59791678717166408</v>
      </c>
      <c r="I51" s="201">
        <f>('T5'!I50-'T5'!I49)/'T5'!I49*100</f>
        <v>0.14661600912543279</v>
      </c>
    </row>
    <row r="52" spans="1:17">
      <c r="A52" s="389">
        <v>2007</v>
      </c>
      <c r="B52" s="60">
        <f>('T5'!B51-'T5'!B50)/'T5'!B50*100</f>
        <v>1.7784559799641535</v>
      </c>
      <c r="C52" s="60">
        <f>('T5'!C51-'T5'!C50)/'T5'!C50*100</f>
        <v>1.1227731482612797</v>
      </c>
      <c r="D52" s="151">
        <f>('T5'!D51-'T5'!D50)/'T5'!D50*100</f>
        <v>-0.25510204081633014</v>
      </c>
      <c r="E52" s="151">
        <f>('T5'!E51-'T5'!E50)/'T5'!E50*100</f>
        <v>0.864806890230021</v>
      </c>
      <c r="F52" s="59">
        <f>('T5'!F51-'T5'!F50)/'T5'!F50*100</f>
        <v>2.1540292772568725</v>
      </c>
      <c r="G52" s="180">
        <f>('T5'!G51-'T5'!G50)/'T5'!G50*100</f>
        <v>0.64840273984728036</v>
      </c>
      <c r="H52" s="34">
        <f>('T5'!H51-'T5'!H50)/'T5'!H50*100</f>
        <v>0.9058155345783222</v>
      </c>
      <c r="I52" s="201">
        <f>('T5'!I51-'T5'!I50)/'T5'!I50*100</f>
        <v>-0.36765392412801923</v>
      </c>
    </row>
    <row r="53" spans="1:17">
      <c r="A53" s="389">
        <v>2008</v>
      </c>
      <c r="B53" s="60">
        <f>('T5'!B52-'T5'!B51)/'T5'!B51*100</f>
        <v>-0.29111787920961896</v>
      </c>
      <c r="C53" s="60">
        <f>('T5'!C52-'T5'!C51)/'T5'!C51*100</f>
        <v>-0.55503263014297199</v>
      </c>
      <c r="D53" s="151">
        <f>('T5'!D52-'T5'!D51)/'T5'!D51*100</f>
        <v>-0.7672634271099853</v>
      </c>
      <c r="E53" s="151">
        <f>('T5'!E52-'T5'!E51)/'T5'!E51*100</f>
        <v>-1.3180374948733715</v>
      </c>
      <c r="F53" s="59">
        <f>('T5'!F52-'T5'!F51)/'T5'!F51*100</f>
        <v>1.5628034383719951</v>
      </c>
      <c r="G53" s="180">
        <f>('T5'!G52-'T5'!G51)/'T5'!G51*100</f>
        <v>0.26538773948389005</v>
      </c>
      <c r="H53" s="34">
        <f>('T5'!H52-'T5'!H51)/'T5'!H51*100</f>
        <v>1.0406355828304468</v>
      </c>
      <c r="I53" s="201">
        <f>('T5'!I52-'T5'!I51)/'T5'!I51*100</f>
        <v>-1.8253939974260076</v>
      </c>
    </row>
    <row r="54" spans="1:17" s="62" customFormat="1">
      <c r="A54" s="389">
        <v>2009</v>
      </c>
      <c r="B54" s="60">
        <f>('T5'!B53-'T5'!B52)/'T5'!B52*100</f>
        <v>-2.7760545905707121</v>
      </c>
      <c r="C54" s="60">
        <f>('T5'!C53-'T5'!C52)/'T5'!C52*100</f>
        <v>-4.3368563532521609</v>
      </c>
      <c r="D54" s="151">
        <f>('T5'!D53-'T5'!D52)/'T5'!D52*100</f>
        <v>-2.5773195876288661</v>
      </c>
      <c r="E54" s="151">
        <f>('T5'!E53-'T5'!E52)/'T5'!E52*100</f>
        <v>-6.8024012926013331</v>
      </c>
      <c r="F54" s="59">
        <f>('T5'!F53-'T5'!F52)/'T5'!F52*100</f>
        <v>0.63804520660990005</v>
      </c>
      <c r="G54" s="180">
        <f>('T5'!G53-'T5'!G52)/'T5'!G52*100</f>
        <v>1.6315601841864789</v>
      </c>
      <c r="H54" s="34">
        <f>('T5'!H53-'T5'!H52)/'T5'!H52*100</f>
        <v>4.3202257975247464</v>
      </c>
      <c r="I54" s="201">
        <f>('T5'!I53-'T5'!I52)/'T5'!I52*100</f>
        <v>-3.3924544044664868</v>
      </c>
      <c r="J54" s="184"/>
      <c r="K54" s="184"/>
      <c r="L54" s="184"/>
      <c r="M54" s="184"/>
      <c r="N54" s="184"/>
      <c r="O54" s="184"/>
      <c r="P54" s="184"/>
      <c r="Q54" s="184"/>
    </row>
    <row r="55" spans="1:17">
      <c r="A55" s="389">
        <v>2010</v>
      </c>
      <c r="B55" s="60">
        <f>('T5'!B54-'T5'!B53)/'T5'!B53*100</f>
        <v>2.5321284165701381</v>
      </c>
      <c r="C55" s="60">
        <f>('T5'!C54-'T5'!C53)/'T5'!C53*100</f>
        <v>-0.72536984526670534</v>
      </c>
      <c r="D55" s="151">
        <f>('T5'!D54-'T5'!D53)/'T5'!D53*100</f>
        <v>1.1219999999999948</v>
      </c>
      <c r="E55" s="151">
        <f>('T5'!E54-'T5'!E53)/'T5'!E53*100</f>
        <v>0.38849150506942581</v>
      </c>
      <c r="F55" s="59">
        <f>('T5'!F54-'T5'!F53)/'T5'!F53*100</f>
        <v>0.66499999999999093</v>
      </c>
      <c r="G55" s="180">
        <f>('T5'!G54-'T5'!G53)/'T5'!G53*100</f>
        <v>3.2812998212731306</v>
      </c>
      <c r="H55" s="34">
        <f>('T5'!H54-'T5'!H53)/'T5'!H53*100</f>
        <v>2.1353412919771428</v>
      </c>
      <c r="I55" s="201">
        <f>('T5'!I54-'T5'!I53)/'T5'!I53*100</f>
        <v>1.8547940362292243</v>
      </c>
    </row>
    <row r="56" spans="1:17">
      <c r="A56" s="389">
        <v>2011</v>
      </c>
      <c r="B56" s="60">
        <f>('T5'!B55-'T5'!B54)/'T5'!B54*100</f>
        <v>1.6017532704717401</v>
      </c>
      <c r="C56" s="60">
        <f>('T5'!C55-'T5'!C54)/'T5'!C54*100</f>
        <v>1.2087207007573371</v>
      </c>
      <c r="D56" s="151">
        <f>('T5'!D55-'T5'!D54)/'T5'!D54*100</f>
        <v>0.47862977393641526</v>
      </c>
      <c r="E56" s="151">
        <f>('T5'!E55-'T5'!E54)/'T5'!E54*100</f>
        <v>1.6931357718512932</v>
      </c>
      <c r="F56" s="59">
        <f>('T5'!F55-'T5'!F54)/'T5'!F54*100</f>
        <v>0.81160284110665426</v>
      </c>
      <c r="G56" s="180">
        <f>('T5'!G55-'T5'!G54)/'T5'!G54*100</f>
        <v>0.38833864018149955</v>
      </c>
      <c r="H56" s="34">
        <f>('T5'!H55-'T5'!H54)/'T5'!H54*100</f>
        <v>-8.9861032100113675E-2</v>
      </c>
      <c r="I56" s="201">
        <f>('T5'!I55-'T5'!I54)/'T5'!I54*100</f>
        <v>0.78378917415932636</v>
      </c>
    </row>
    <row r="57" spans="1:17">
      <c r="A57" s="389">
        <v>2012</v>
      </c>
      <c r="B57" s="58">
        <f>('T5'!B56-'T5'!B55)/'T5'!B55*100</f>
        <v>2.2236129049438769</v>
      </c>
      <c r="C57" s="60">
        <f>('T5'!C56-'T5'!C55)/'T5'!C55*100</f>
        <v>1.7104286785182994</v>
      </c>
      <c r="D57" s="151">
        <f>('T5'!D56-'T5'!D55)/'T5'!D55*100</f>
        <v>0.21750684014722826</v>
      </c>
      <c r="E57" s="151">
        <f>('T5'!E56-'T5'!E55)/'T5'!E55*100</f>
        <v>1.9316558180371222</v>
      </c>
      <c r="F57" s="59">
        <f>('T5'!F56-'T5'!F55)/'T5'!F55*100</f>
        <v>0.9824402357068277</v>
      </c>
      <c r="G57" s="180">
        <f>('T5'!G56-'T5'!G55)/'T5'!G55*100</f>
        <v>0.5045541869139345</v>
      </c>
      <c r="H57" s="34">
        <f>('T5'!H56-'T5'!H55)/'T5'!H55*100</f>
        <v>0.28642435420448098</v>
      </c>
      <c r="I57" s="201">
        <f>('T5'!I56-'T5'!I55)/'T5'!I55*100</f>
        <v>1.2290975206580279</v>
      </c>
    </row>
    <row r="58" spans="1:17">
      <c r="A58" s="591">
        <v>2013</v>
      </c>
      <c r="B58" s="58">
        <f>('T5'!B57-'T5'!B56)/'T5'!B56*100</f>
        <v>1.4894559285165285</v>
      </c>
      <c r="C58" s="60">
        <f>('T5'!C57-'T5'!C56)/'T5'!C56*100</f>
        <v>1.7118667345273528</v>
      </c>
      <c r="D58" s="151">
        <f>('T5'!D57-'T5'!D56)/'T5'!D56*100</f>
        <v>-0.14632661278443254</v>
      </c>
      <c r="E58" s="151">
        <f>('T5'!E57-'T5'!E56)/'T5'!E56*100</f>
        <v>1.5630352051349519</v>
      </c>
      <c r="F58" s="59">
        <f>('T5'!F57-'T5'!F56)/'T5'!F56*100</f>
        <v>1.0831487426692141</v>
      </c>
      <c r="G58" s="180">
        <f>('T5'!G57-'T5'!G56)/'T5'!G56*100</f>
        <v>-0.21866750965383264</v>
      </c>
      <c r="H58" s="34">
        <f>('T5'!H57-'T5'!H56)/'T5'!H56*100</f>
        <v>-7.2446905973025319E-2</v>
      </c>
      <c r="I58" s="201">
        <f>('T5'!I57-'T5'!I56)/'T5'!I56*100</f>
        <v>0.4019534322992534</v>
      </c>
    </row>
    <row r="59" spans="1:17">
      <c r="A59" s="590">
        <v>2014</v>
      </c>
      <c r="B59" s="419">
        <f>('T5'!B58-'T5'!B57)/'T5'!B57*100</f>
        <v>2.4282404882149575</v>
      </c>
      <c r="C59" s="418">
        <f>('T5'!C58-'T5'!C57)/'T5'!C57*100</f>
        <v>1.9278119856347296</v>
      </c>
      <c r="D59" s="391">
        <f>('T5'!D58-'T5'!D57)/'T5'!D57*100</f>
        <v>0.21145183815573732</v>
      </c>
      <c r="E59" s="391">
        <f>('T5'!E58-'T5'!E57)/'T5'!E57*100</f>
        <v>2.1433402176702634</v>
      </c>
      <c r="F59" s="359" t="s">
        <v>132</v>
      </c>
      <c r="G59" s="523" t="s">
        <v>132</v>
      </c>
      <c r="H59" s="448" t="s">
        <v>132</v>
      </c>
      <c r="I59" s="492" t="s">
        <v>132</v>
      </c>
    </row>
    <row r="61" spans="1:17">
      <c r="A61" s="2" t="s">
        <v>234</v>
      </c>
    </row>
  </sheetData>
  <pageMargins left="0.35433070866141736" right="0.35433070866141736" top="0.98425196850393704" bottom="0.98425196850393704" header="0.51181102362204722" footer="0.51181102362204722"/>
  <pageSetup scale="84" orientation="portrait"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AQ262"/>
  <sheetViews>
    <sheetView topLeftCell="A64" zoomScaleSheetLayoutView="100" workbookViewId="0">
      <selection activeCell="D87" sqref="D87"/>
    </sheetView>
  </sheetViews>
  <sheetFormatPr defaultRowHeight="12.75" outlineLevelRow="1" outlineLevelCol="1"/>
  <cols>
    <col min="1" max="1" width="7.7109375" style="30" customWidth="1"/>
    <col min="2" max="11" width="12.5703125" style="30" customWidth="1"/>
    <col min="12" max="13" width="9.140625" style="30" customWidth="1" outlineLevel="1"/>
    <col min="14" max="14" width="7.7109375" style="30" customWidth="1"/>
    <col min="15" max="256" width="9.140625" style="30"/>
    <col min="257" max="257" width="7.7109375" style="30" customWidth="1"/>
    <col min="258" max="267" width="12.5703125" style="30" customWidth="1"/>
    <col min="268" max="269" width="9.140625" style="30"/>
    <col min="270" max="270" width="7.7109375" style="30" customWidth="1"/>
    <col min="271" max="512" width="9.140625" style="30"/>
    <col min="513" max="513" width="7.7109375" style="30" customWidth="1"/>
    <col min="514" max="523" width="12.5703125" style="30" customWidth="1"/>
    <col min="524" max="525" width="9.140625" style="30"/>
    <col min="526" max="526" width="7.7109375" style="30" customWidth="1"/>
    <col min="527" max="768" width="9.140625" style="30"/>
    <col min="769" max="769" width="7.7109375" style="30" customWidth="1"/>
    <col min="770" max="779" width="12.5703125" style="30" customWidth="1"/>
    <col min="780" max="781" width="9.140625" style="30"/>
    <col min="782" max="782" width="7.7109375" style="30" customWidth="1"/>
    <col min="783" max="1024" width="9.140625" style="30"/>
    <col min="1025" max="1025" width="7.7109375" style="30" customWidth="1"/>
    <col min="1026" max="1035" width="12.5703125" style="30" customWidth="1"/>
    <col min="1036" max="1037" width="9.140625" style="30"/>
    <col min="1038" max="1038" width="7.7109375" style="30" customWidth="1"/>
    <col min="1039" max="1280" width="9.140625" style="30"/>
    <col min="1281" max="1281" width="7.7109375" style="30" customWidth="1"/>
    <col min="1282" max="1291" width="12.5703125" style="30" customWidth="1"/>
    <col min="1292" max="1293" width="9.140625" style="30"/>
    <col min="1294" max="1294" width="7.7109375" style="30" customWidth="1"/>
    <col min="1295" max="1536" width="9.140625" style="30"/>
    <col min="1537" max="1537" width="7.7109375" style="30" customWidth="1"/>
    <col min="1538" max="1547" width="12.5703125" style="30" customWidth="1"/>
    <col min="1548" max="1549" width="9.140625" style="30"/>
    <col min="1550" max="1550" width="7.7109375" style="30" customWidth="1"/>
    <col min="1551" max="1792" width="9.140625" style="30"/>
    <col min="1793" max="1793" width="7.7109375" style="30" customWidth="1"/>
    <col min="1794" max="1803" width="12.5703125" style="30" customWidth="1"/>
    <col min="1804" max="1805" width="9.140625" style="30"/>
    <col min="1806" max="1806" width="7.7109375" style="30" customWidth="1"/>
    <col min="1807" max="2048" width="9.140625" style="30"/>
    <col min="2049" max="2049" width="7.7109375" style="30" customWidth="1"/>
    <col min="2050" max="2059" width="12.5703125" style="30" customWidth="1"/>
    <col min="2060" max="2061" width="9.140625" style="30"/>
    <col min="2062" max="2062" width="7.7109375" style="30" customWidth="1"/>
    <col min="2063" max="2304" width="9.140625" style="30"/>
    <col min="2305" max="2305" width="7.7109375" style="30" customWidth="1"/>
    <col min="2306" max="2315" width="12.5703125" style="30" customWidth="1"/>
    <col min="2316" max="2317" width="9.140625" style="30"/>
    <col min="2318" max="2318" width="7.7109375" style="30" customWidth="1"/>
    <col min="2319" max="2560" width="9.140625" style="30"/>
    <col min="2561" max="2561" width="7.7109375" style="30" customWidth="1"/>
    <col min="2562" max="2571" width="12.5703125" style="30" customWidth="1"/>
    <col min="2572" max="2573" width="9.140625" style="30"/>
    <col min="2574" max="2574" width="7.7109375" style="30" customWidth="1"/>
    <col min="2575" max="2816" width="9.140625" style="30"/>
    <col min="2817" max="2817" width="7.7109375" style="30" customWidth="1"/>
    <col min="2818" max="2827" width="12.5703125" style="30" customWidth="1"/>
    <col min="2828" max="2829" width="9.140625" style="30"/>
    <col min="2830" max="2830" width="7.7109375" style="30" customWidth="1"/>
    <col min="2831" max="3072" width="9.140625" style="30"/>
    <col min="3073" max="3073" width="7.7109375" style="30" customWidth="1"/>
    <col min="3074" max="3083" width="12.5703125" style="30" customWidth="1"/>
    <col min="3084" max="3085" width="9.140625" style="30"/>
    <col min="3086" max="3086" width="7.7109375" style="30" customWidth="1"/>
    <col min="3087" max="3328" width="9.140625" style="30"/>
    <col min="3329" max="3329" width="7.7109375" style="30" customWidth="1"/>
    <col min="3330" max="3339" width="12.5703125" style="30" customWidth="1"/>
    <col min="3340" max="3341" width="9.140625" style="30"/>
    <col min="3342" max="3342" width="7.7109375" style="30" customWidth="1"/>
    <col min="3343" max="3584" width="9.140625" style="30"/>
    <col min="3585" max="3585" width="7.7109375" style="30" customWidth="1"/>
    <col min="3586" max="3595" width="12.5703125" style="30" customWidth="1"/>
    <col min="3596" max="3597" width="9.140625" style="30"/>
    <col min="3598" max="3598" width="7.7109375" style="30" customWidth="1"/>
    <col min="3599" max="3840" width="9.140625" style="30"/>
    <col min="3841" max="3841" width="7.7109375" style="30" customWidth="1"/>
    <col min="3842" max="3851" width="12.5703125" style="30" customWidth="1"/>
    <col min="3852" max="3853" width="9.140625" style="30"/>
    <col min="3854" max="3854" width="7.7109375" style="30" customWidth="1"/>
    <col min="3855" max="4096" width="9.140625" style="30"/>
    <col min="4097" max="4097" width="7.7109375" style="30" customWidth="1"/>
    <col min="4098" max="4107" width="12.5703125" style="30" customWidth="1"/>
    <col min="4108" max="4109" width="9.140625" style="30"/>
    <col min="4110" max="4110" width="7.7109375" style="30" customWidth="1"/>
    <col min="4111" max="4352" width="9.140625" style="30"/>
    <col min="4353" max="4353" width="7.7109375" style="30" customWidth="1"/>
    <col min="4354" max="4363" width="12.5703125" style="30" customWidth="1"/>
    <col min="4364" max="4365" width="9.140625" style="30"/>
    <col min="4366" max="4366" width="7.7109375" style="30" customWidth="1"/>
    <col min="4367" max="4608" width="9.140625" style="30"/>
    <col min="4609" max="4609" width="7.7109375" style="30" customWidth="1"/>
    <col min="4610" max="4619" width="12.5703125" style="30" customWidth="1"/>
    <col min="4620" max="4621" width="9.140625" style="30"/>
    <col min="4622" max="4622" width="7.7109375" style="30" customWidth="1"/>
    <col min="4623" max="4864" width="9.140625" style="30"/>
    <col min="4865" max="4865" width="7.7109375" style="30" customWidth="1"/>
    <col min="4866" max="4875" width="12.5703125" style="30" customWidth="1"/>
    <col min="4876" max="4877" width="9.140625" style="30"/>
    <col min="4878" max="4878" width="7.7109375" style="30" customWidth="1"/>
    <col min="4879" max="5120" width="9.140625" style="30"/>
    <col min="5121" max="5121" width="7.7109375" style="30" customWidth="1"/>
    <col min="5122" max="5131" width="12.5703125" style="30" customWidth="1"/>
    <col min="5132" max="5133" width="9.140625" style="30"/>
    <col min="5134" max="5134" width="7.7109375" style="30" customWidth="1"/>
    <col min="5135" max="5376" width="9.140625" style="30"/>
    <col min="5377" max="5377" width="7.7109375" style="30" customWidth="1"/>
    <col min="5378" max="5387" width="12.5703125" style="30" customWidth="1"/>
    <col min="5388" max="5389" width="9.140625" style="30"/>
    <col min="5390" max="5390" width="7.7109375" style="30" customWidth="1"/>
    <col min="5391" max="5632" width="9.140625" style="30"/>
    <col min="5633" max="5633" width="7.7109375" style="30" customWidth="1"/>
    <col min="5634" max="5643" width="12.5703125" style="30" customWidth="1"/>
    <col min="5644" max="5645" width="9.140625" style="30"/>
    <col min="5646" max="5646" width="7.7109375" style="30" customWidth="1"/>
    <col min="5647" max="5888" width="9.140625" style="30"/>
    <col min="5889" max="5889" width="7.7109375" style="30" customWidth="1"/>
    <col min="5890" max="5899" width="12.5703125" style="30" customWidth="1"/>
    <col min="5900" max="5901" width="9.140625" style="30"/>
    <col min="5902" max="5902" width="7.7109375" style="30" customWidth="1"/>
    <col min="5903" max="6144" width="9.140625" style="30"/>
    <col min="6145" max="6145" width="7.7109375" style="30" customWidth="1"/>
    <col min="6146" max="6155" width="12.5703125" style="30" customWidth="1"/>
    <col min="6156" max="6157" width="9.140625" style="30"/>
    <col min="6158" max="6158" width="7.7109375" style="30" customWidth="1"/>
    <col min="6159" max="6400" width="9.140625" style="30"/>
    <col min="6401" max="6401" width="7.7109375" style="30" customWidth="1"/>
    <col min="6402" max="6411" width="12.5703125" style="30" customWidth="1"/>
    <col min="6412" max="6413" width="9.140625" style="30"/>
    <col min="6414" max="6414" width="7.7109375" style="30" customWidth="1"/>
    <col min="6415" max="6656" width="9.140625" style="30"/>
    <col min="6657" max="6657" width="7.7109375" style="30" customWidth="1"/>
    <col min="6658" max="6667" width="12.5703125" style="30" customWidth="1"/>
    <col min="6668" max="6669" width="9.140625" style="30"/>
    <col min="6670" max="6670" width="7.7109375" style="30" customWidth="1"/>
    <col min="6671" max="6912" width="9.140625" style="30"/>
    <col min="6913" max="6913" width="7.7109375" style="30" customWidth="1"/>
    <col min="6914" max="6923" width="12.5703125" style="30" customWidth="1"/>
    <col min="6924" max="6925" width="9.140625" style="30"/>
    <col min="6926" max="6926" width="7.7109375" style="30" customWidth="1"/>
    <col min="6927" max="7168" width="9.140625" style="30"/>
    <col min="7169" max="7169" width="7.7109375" style="30" customWidth="1"/>
    <col min="7170" max="7179" width="12.5703125" style="30" customWidth="1"/>
    <col min="7180" max="7181" width="9.140625" style="30"/>
    <col min="7182" max="7182" width="7.7109375" style="30" customWidth="1"/>
    <col min="7183" max="7424" width="9.140625" style="30"/>
    <col min="7425" max="7425" width="7.7109375" style="30" customWidth="1"/>
    <col min="7426" max="7435" width="12.5703125" style="30" customWidth="1"/>
    <col min="7436" max="7437" width="9.140625" style="30"/>
    <col min="7438" max="7438" width="7.7109375" style="30" customWidth="1"/>
    <col min="7439" max="7680" width="9.140625" style="30"/>
    <col min="7681" max="7681" width="7.7109375" style="30" customWidth="1"/>
    <col min="7682" max="7691" width="12.5703125" style="30" customWidth="1"/>
    <col min="7692" max="7693" width="9.140625" style="30"/>
    <col min="7694" max="7694" width="7.7109375" style="30" customWidth="1"/>
    <col min="7695" max="7936" width="9.140625" style="30"/>
    <col min="7937" max="7937" width="7.7109375" style="30" customWidth="1"/>
    <col min="7938" max="7947" width="12.5703125" style="30" customWidth="1"/>
    <col min="7948" max="7949" width="9.140625" style="30"/>
    <col min="7950" max="7950" width="7.7109375" style="30" customWidth="1"/>
    <col min="7951" max="8192" width="9.140625" style="30"/>
    <col min="8193" max="8193" width="7.7109375" style="30" customWidth="1"/>
    <col min="8194" max="8203" width="12.5703125" style="30" customWidth="1"/>
    <col min="8204" max="8205" width="9.140625" style="30"/>
    <col min="8206" max="8206" width="7.7109375" style="30" customWidth="1"/>
    <col min="8207" max="8448" width="9.140625" style="30"/>
    <col min="8449" max="8449" width="7.7109375" style="30" customWidth="1"/>
    <col min="8450" max="8459" width="12.5703125" style="30" customWidth="1"/>
    <col min="8460" max="8461" width="9.140625" style="30"/>
    <col min="8462" max="8462" width="7.7109375" style="30" customWidth="1"/>
    <col min="8463" max="8704" width="9.140625" style="30"/>
    <col min="8705" max="8705" width="7.7109375" style="30" customWidth="1"/>
    <col min="8706" max="8715" width="12.5703125" style="30" customWidth="1"/>
    <col min="8716" max="8717" width="9.140625" style="30"/>
    <col min="8718" max="8718" width="7.7109375" style="30" customWidth="1"/>
    <col min="8719" max="8960" width="9.140625" style="30"/>
    <col min="8961" max="8961" width="7.7109375" style="30" customWidth="1"/>
    <col min="8962" max="8971" width="12.5703125" style="30" customWidth="1"/>
    <col min="8972" max="8973" width="9.140625" style="30"/>
    <col min="8974" max="8974" width="7.7109375" style="30" customWidth="1"/>
    <col min="8975" max="9216" width="9.140625" style="30"/>
    <col min="9217" max="9217" width="7.7109375" style="30" customWidth="1"/>
    <col min="9218" max="9227" width="12.5703125" style="30" customWidth="1"/>
    <col min="9228" max="9229" width="9.140625" style="30"/>
    <col min="9230" max="9230" width="7.7109375" style="30" customWidth="1"/>
    <col min="9231" max="9472" width="9.140625" style="30"/>
    <col min="9473" max="9473" width="7.7109375" style="30" customWidth="1"/>
    <col min="9474" max="9483" width="12.5703125" style="30" customWidth="1"/>
    <col min="9484" max="9485" width="9.140625" style="30"/>
    <col min="9486" max="9486" width="7.7109375" style="30" customWidth="1"/>
    <col min="9487" max="9728" width="9.140625" style="30"/>
    <col min="9729" max="9729" width="7.7109375" style="30" customWidth="1"/>
    <col min="9730" max="9739" width="12.5703125" style="30" customWidth="1"/>
    <col min="9740" max="9741" width="9.140625" style="30"/>
    <col min="9742" max="9742" width="7.7109375" style="30" customWidth="1"/>
    <col min="9743" max="9984" width="9.140625" style="30"/>
    <col min="9985" max="9985" width="7.7109375" style="30" customWidth="1"/>
    <col min="9986" max="9995" width="12.5703125" style="30" customWidth="1"/>
    <col min="9996" max="9997" width="9.140625" style="30"/>
    <col min="9998" max="9998" width="7.7109375" style="30" customWidth="1"/>
    <col min="9999" max="10240" width="9.140625" style="30"/>
    <col min="10241" max="10241" width="7.7109375" style="30" customWidth="1"/>
    <col min="10242" max="10251" width="12.5703125" style="30" customWidth="1"/>
    <col min="10252" max="10253" width="9.140625" style="30"/>
    <col min="10254" max="10254" width="7.7109375" style="30" customWidth="1"/>
    <col min="10255" max="10496" width="9.140625" style="30"/>
    <col min="10497" max="10497" width="7.7109375" style="30" customWidth="1"/>
    <col min="10498" max="10507" width="12.5703125" style="30" customWidth="1"/>
    <col min="10508" max="10509" width="9.140625" style="30"/>
    <col min="10510" max="10510" width="7.7109375" style="30" customWidth="1"/>
    <col min="10511" max="10752" width="9.140625" style="30"/>
    <col min="10753" max="10753" width="7.7109375" style="30" customWidth="1"/>
    <col min="10754" max="10763" width="12.5703125" style="30" customWidth="1"/>
    <col min="10764" max="10765" width="9.140625" style="30"/>
    <col min="10766" max="10766" width="7.7109375" style="30" customWidth="1"/>
    <col min="10767" max="11008" width="9.140625" style="30"/>
    <col min="11009" max="11009" width="7.7109375" style="30" customWidth="1"/>
    <col min="11010" max="11019" width="12.5703125" style="30" customWidth="1"/>
    <col min="11020" max="11021" width="9.140625" style="30"/>
    <col min="11022" max="11022" width="7.7109375" style="30" customWidth="1"/>
    <col min="11023" max="11264" width="9.140625" style="30"/>
    <col min="11265" max="11265" width="7.7109375" style="30" customWidth="1"/>
    <col min="11266" max="11275" width="12.5703125" style="30" customWidth="1"/>
    <col min="11276" max="11277" width="9.140625" style="30"/>
    <col min="11278" max="11278" width="7.7109375" style="30" customWidth="1"/>
    <col min="11279" max="11520" width="9.140625" style="30"/>
    <col min="11521" max="11521" width="7.7109375" style="30" customWidth="1"/>
    <col min="11522" max="11531" width="12.5703125" style="30" customWidth="1"/>
    <col min="11532" max="11533" width="9.140625" style="30"/>
    <col min="11534" max="11534" width="7.7109375" style="30" customWidth="1"/>
    <col min="11535" max="11776" width="9.140625" style="30"/>
    <col min="11777" max="11777" width="7.7109375" style="30" customWidth="1"/>
    <col min="11778" max="11787" width="12.5703125" style="30" customWidth="1"/>
    <col min="11788" max="11789" width="9.140625" style="30"/>
    <col min="11790" max="11790" width="7.7109375" style="30" customWidth="1"/>
    <col min="11791" max="12032" width="9.140625" style="30"/>
    <col min="12033" max="12033" width="7.7109375" style="30" customWidth="1"/>
    <col min="12034" max="12043" width="12.5703125" style="30" customWidth="1"/>
    <col min="12044" max="12045" width="9.140625" style="30"/>
    <col min="12046" max="12046" width="7.7109375" style="30" customWidth="1"/>
    <col min="12047" max="12288" width="9.140625" style="30"/>
    <col min="12289" max="12289" width="7.7109375" style="30" customWidth="1"/>
    <col min="12290" max="12299" width="12.5703125" style="30" customWidth="1"/>
    <col min="12300" max="12301" width="9.140625" style="30"/>
    <col min="12302" max="12302" width="7.7109375" style="30" customWidth="1"/>
    <col min="12303" max="12544" width="9.140625" style="30"/>
    <col min="12545" max="12545" width="7.7109375" style="30" customWidth="1"/>
    <col min="12546" max="12555" width="12.5703125" style="30" customWidth="1"/>
    <col min="12556" max="12557" width="9.140625" style="30"/>
    <col min="12558" max="12558" width="7.7109375" style="30" customWidth="1"/>
    <col min="12559" max="12800" width="9.140625" style="30"/>
    <col min="12801" max="12801" width="7.7109375" style="30" customWidth="1"/>
    <col min="12802" max="12811" width="12.5703125" style="30" customWidth="1"/>
    <col min="12812" max="12813" width="9.140625" style="30"/>
    <col min="12814" max="12814" width="7.7109375" style="30" customWidth="1"/>
    <col min="12815" max="13056" width="9.140625" style="30"/>
    <col min="13057" max="13057" width="7.7109375" style="30" customWidth="1"/>
    <col min="13058" max="13067" width="12.5703125" style="30" customWidth="1"/>
    <col min="13068" max="13069" width="9.140625" style="30"/>
    <col min="13070" max="13070" width="7.7109375" style="30" customWidth="1"/>
    <col min="13071" max="13312" width="9.140625" style="30"/>
    <col min="13313" max="13313" width="7.7109375" style="30" customWidth="1"/>
    <col min="13314" max="13323" width="12.5703125" style="30" customWidth="1"/>
    <col min="13324" max="13325" width="9.140625" style="30"/>
    <col min="13326" max="13326" width="7.7109375" style="30" customWidth="1"/>
    <col min="13327" max="13568" width="9.140625" style="30"/>
    <col min="13569" max="13569" width="7.7109375" style="30" customWidth="1"/>
    <col min="13570" max="13579" width="12.5703125" style="30" customWidth="1"/>
    <col min="13580" max="13581" width="9.140625" style="30"/>
    <col min="13582" max="13582" width="7.7109375" style="30" customWidth="1"/>
    <col min="13583" max="13824" width="9.140625" style="30"/>
    <col min="13825" max="13825" width="7.7109375" style="30" customWidth="1"/>
    <col min="13826" max="13835" width="12.5703125" style="30" customWidth="1"/>
    <col min="13836" max="13837" width="9.140625" style="30"/>
    <col min="13838" max="13838" width="7.7109375" style="30" customWidth="1"/>
    <col min="13839" max="14080" width="9.140625" style="30"/>
    <col min="14081" max="14081" width="7.7109375" style="30" customWidth="1"/>
    <col min="14082" max="14091" width="12.5703125" style="30" customWidth="1"/>
    <col min="14092" max="14093" width="9.140625" style="30"/>
    <col min="14094" max="14094" width="7.7109375" style="30" customWidth="1"/>
    <col min="14095" max="14336" width="9.140625" style="30"/>
    <col min="14337" max="14337" width="7.7109375" style="30" customWidth="1"/>
    <col min="14338" max="14347" width="12.5703125" style="30" customWidth="1"/>
    <col min="14348" max="14349" width="9.140625" style="30"/>
    <col min="14350" max="14350" width="7.7109375" style="30" customWidth="1"/>
    <col min="14351" max="14592" width="9.140625" style="30"/>
    <col min="14593" max="14593" width="7.7109375" style="30" customWidth="1"/>
    <col min="14594" max="14603" width="12.5703125" style="30" customWidth="1"/>
    <col min="14604" max="14605" width="9.140625" style="30"/>
    <col min="14606" max="14606" width="7.7109375" style="30" customWidth="1"/>
    <col min="14607" max="14848" width="9.140625" style="30"/>
    <col min="14849" max="14849" width="7.7109375" style="30" customWidth="1"/>
    <col min="14850" max="14859" width="12.5703125" style="30" customWidth="1"/>
    <col min="14860" max="14861" width="9.140625" style="30"/>
    <col min="14862" max="14862" width="7.7109375" style="30" customWidth="1"/>
    <col min="14863" max="15104" width="9.140625" style="30"/>
    <col min="15105" max="15105" width="7.7109375" style="30" customWidth="1"/>
    <col min="15106" max="15115" width="12.5703125" style="30" customWidth="1"/>
    <col min="15116" max="15117" width="9.140625" style="30"/>
    <col min="15118" max="15118" width="7.7109375" style="30" customWidth="1"/>
    <col min="15119" max="15360" width="9.140625" style="30"/>
    <col min="15361" max="15361" width="7.7109375" style="30" customWidth="1"/>
    <col min="15362" max="15371" width="12.5703125" style="30" customWidth="1"/>
    <col min="15372" max="15373" width="9.140625" style="30"/>
    <col min="15374" max="15374" width="7.7109375" style="30" customWidth="1"/>
    <col min="15375" max="15616" width="9.140625" style="30"/>
    <col min="15617" max="15617" width="7.7109375" style="30" customWidth="1"/>
    <col min="15618" max="15627" width="12.5703125" style="30" customWidth="1"/>
    <col min="15628" max="15629" width="9.140625" style="30"/>
    <col min="15630" max="15630" width="7.7109375" style="30" customWidth="1"/>
    <col min="15631" max="15872" width="9.140625" style="30"/>
    <col min="15873" max="15873" width="7.7109375" style="30" customWidth="1"/>
    <col min="15874" max="15883" width="12.5703125" style="30" customWidth="1"/>
    <col min="15884" max="15885" width="9.140625" style="30"/>
    <col min="15886" max="15886" width="7.7109375" style="30" customWidth="1"/>
    <col min="15887" max="16128" width="9.140625" style="30"/>
    <col min="16129" max="16129" width="7.7109375" style="30" customWidth="1"/>
    <col min="16130" max="16139" width="12.5703125" style="30" customWidth="1"/>
    <col min="16140" max="16141" width="9.140625" style="30"/>
    <col min="16142" max="16142" width="7.7109375" style="30" customWidth="1"/>
    <col min="16143" max="16384" width="9.140625" style="30"/>
  </cols>
  <sheetData>
    <row r="1" spans="1:15" ht="15.75">
      <c r="A1" s="134" t="s">
        <v>476</v>
      </c>
    </row>
    <row r="3" spans="1:15">
      <c r="A3" s="197"/>
      <c r="B3" s="717" t="s">
        <v>79</v>
      </c>
      <c r="C3" s="718"/>
      <c r="D3" s="718"/>
      <c r="E3" s="718"/>
      <c r="F3" s="719"/>
      <c r="G3" s="717" t="s">
        <v>80</v>
      </c>
      <c r="H3" s="718"/>
      <c r="I3" s="718"/>
      <c r="J3" s="718"/>
      <c r="K3" s="719"/>
      <c r="L3" s="203"/>
    </row>
    <row r="4" spans="1:15" s="139" customFormat="1" ht="27" customHeight="1">
      <c r="A4" s="331" t="s">
        <v>21</v>
      </c>
      <c r="B4" s="136" t="s">
        <v>235</v>
      </c>
      <c r="C4" s="136" t="s">
        <v>236</v>
      </c>
      <c r="D4" s="135" t="s">
        <v>237</v>
      </c>
      <c r="E4" s="136" t="s">
        <v>238</v>
      </c>
      <c r="F4" s="135" t="s">
        <v>239</v>
      </c>
      <c r="G4" s="136" t="s">
        <v>235</v>
      </c>
      <c r="H4" s="136" t="s">
        <v>236</v>
      </c>
      <c r="I4" s="135" t="s">
        <v>237</v>
      </c>
      <c r="J4" s="136" t="s">
        <v>238</v>
      </c>
      <c r="K4" s="135" t="s">
        <v>239</v>
      </c>
      <c r="L4" s="204"/>
    </row>
    <row r="5" spans="1:15" s="139" customFormat="1" ht="16.149999999999999" customHeight="1">
      <c r="A5" s="332"/>
      <c r="B5" s="170" t="s">
        <v>26</v>
      </c>
      <c r="C5" s="170" t="s">
        <v>27</v>
      </c>
      <c r="D5" s="140" t="s">
        <v>28</v>
      </c>
      <c r="E5" s="170" t="s">
        <v>240</v>
      </c>
      <c r="F5" s="140" t="s">
        <v>30</v>
      </c>
      <c r="G5" s="170" t="s">
        <v>61</v>
      </c>
      <c r="H5" s="170" t="s">
        <v>32</v>
      </c>
      <c r="I5" s="140" t="s">
        <v>62</v>
      </c>
      <c r="J5" s="170" t="s">
        <v>474</v>
      </c>
      <c r="K5" s="140" t="s">
        <v>98</v>
      </c>
      <c r="L5" s="204"/>
    </row>
    <row r="6" spans="1:15">
      <c r="A6" s="333">
        <v>1946</v>
      </c>
      <c r="B6" s="58">
        <f t="shared" ref="B6:B39" si="0">(B97/B98)*B7</f>
        <v>10.153506425779428</v>
      </c>
      <c r="C6" s="60">
        <f t="shared" ref="C6:C39" si="1">(C97/C98)*C7</f>
        <v>34.240853020278614</v>
      </c>
      <c r="D6" s="353">
        <f t="shared" ref="D6:D39" si="2">(D97/D98)*D7</f>
        <v>46.983925777300485</v>
      </c>
      <c r="E6" s="180">
        <f>B6/C6*100</f>
        <v>29.653193568998326</v>
      </c>
      <c r="F6" s="59">
        <f t="shared" ref="F6:F39" si="3">(E97/E98)*F7</f>
        <v>21.632689543055264</v>
      </c>
      <c r="G6" s="608" t="s">
        <v>132</v>
      </c>
      <c r="H6" s="607" t="s">
        <v>132</v>
      </c>
      <c r="I6" s="207" t="s">
        <v>132</v>
      </c>
      <c r="J6" s="608" t="s">
        <v>132</v>
      </c>
      <c r="K6" s="207" t="s">
        <v>132</v>
      </c>
      <c r="L6" s="171"/>
      <c r="M6" s="171"/>
    </row>
    <row r="7" spans="1:15">
      <c r="A7" s="333">
        <v>1947</v>
      </c>
      <c r="B7" s="58">
        <f t="shared" si="0"/>
        <v>10.768870451584242</v>
      </c>
      <c r="C7" s="60">
        <f t="shared" si="1"/>
        <v>35.749260642317317</v>
      </c>
      <c r="D7" s="59">
        <f t="shared" si="2"/>
        <v>47.929910860064922</v>
      </c>
      <c r="E7" s="180">
        <f t="shared" ref="E7:E74" si="4">B7/C7*100</f>
        <v>30.123337540684275</v>
      </c>
      <c r="F7" s="59">
        <f t="shared" si="3"/>
        <v>22.569845768747189</v>
      </c>
      <c r="G7" s="609">
        <v>12.291</v>
      </c>
      <c r="H7" s="612">
        <v>48.304000000000002</v>
      </c>
      <c r="I7" s="610">
        <v>57.09</v>
      </c>
      <c r="J7" s="609">
        <f>((G7/H7)*100)</f>
        <v>25.44509771447499</v>
      </c>
      <c r="K7" s="610">
        <v>21.529</v>
      </c>
      <c r="L7" s="171"/>
      <c r="M7" s="171"/>
      <c r="N7" s="171"/>
      <c r="O7" s="171"/>
    </row>
    <row r="8" spans="1:15">
      <c r="A8" s="333">
        <v>1948</v>
      </c>
      <c r="B8" s="58">
        <f t="shared" si="0"/>
        <v>11.19962526964761</v>
      </c>
      <c r="C8" s="60">
        <f t="shared" si="1"/>
        <v>36.352623691132798</v>
      </c>
      <c r="D8" s="59">
        <f t="shared" si="2"/>
        <v>48.718231762368625</v>
      </c>
      <c r="E8" s="180">
        <f t="shared" si="4"/>
        <v>30.808299738704815</v>
      </c>
      <c r="F8" s="59">
        <f t="shared" si="3"/>
        <v>23.03842388159315</v>
      </c>
      <c r="G8" s="609">
        <v>12.926</v>
      </c>
      <c r="H8" s="612">
        <v>48.85</v>
      </c>
      <c r="I8" s="610">
        <v>57.511000000000003</v>
      </c>
      <c r="J8" s="609">
        <f t="shared" ref="J8:J71" si="5">((G8/H8)*100)</f>
        <v>26.460593654042992</v>
      </c>
      <c r="K8" s="610">
        <v>22.475999999999999</v>
      </c>
      <c r="L8" s="171"/>
      <c r="M8" s="171"/>
      <c r="N8" s="171"/>
      <c r="O8" s="171"/>
    </row>
    <row r="9" spans="1:15">
      <c r="A9" s="333">
        <v>1949</v>
      </c>
      <c r="B9" s="58">
        <f t="shared" si="0"/>
        <v>11.507307282550016</v>
      </c>
      <c r="C9" s="60">
        <f t="shared" si="1"/>
        <v>36.805145977744402</v>
      </c>
      <c r="D9" s="59">
        <f t="shared" si="2"/>
        <v>49.033560123290108</v>
      </c>
      <c r="E9" s="180">
        <f t="shared" si="4"/>
        <v>31.265484694744416</v>
      </c>
      <c r="F9" s="59">
        <f t="shared" si="3"/>
        <v>23.428905642298119</v>
      </c>
      <c r="G9" s="609">
        <v>12.782</v>
      </c>
      <c r="H9" s="612">
        <v>47.77</v>
      </c>
      <c r="I9" s="610">
        <v>55.677999999999997</v>
      </c>
      <c r="J9" s="609">
        <f t="shared" si="5"/>
        <v>26.757379108226921</v>
      </c>
      <c r="K9" s="610">
        <v>22.957000000000001</v>
      </c>
      <c r="L9" s="171"/>
      <c r="M9" s="171"/>
      <c r="N9" s="171"/>
      <c r="O9" s="171"/>
    </row>
    <row r="10" spans="1:15">
      <c r="A10" s="333">
        <v>1950</v>
      </c>
      <c r="B10" s="58">
        <f t="shared" si="0"/>
        <v>12.307280516096275</v>
      </c>
      <c r="C10" s="60">
        <f t="shared" si="1"/>
        <v>36.805145977744402</v>
      </c>
      <c r="D10" s="59">
        <f t="shared" si="2"/>
        <v>47.929910860064929</v>
      </c>
      <c r="E10" s="180">
        <f t="shared" si="4"/>
        <v>33.439021063897769</v>
      </c>
      <c r="F10" s="59">
        <f t="shared" si="3"/>
        <v>25.771796206527931</v>
      </c>
      <c r="G10" s="609">
        <v>14.026</v>
      </c>
      <c r="H10" s="612">
        <v>48.237000000000002</v>
      </c>
      <c r="I10" s="610">
        <v>56.447000000000003</v>
      </c>
      <c r="J10" s="609">
        <f t="shared" si="5"/>
        <v>29.077264340651364</v>
      </c>
      <c r="K10" s="610">
        <v>24.847999999999999</v>
      </c>
      <c r="L10" s="171"/>
      <c r="M10" s="171"/>
      <c r="N10" s="171"/>
      <c r="O10" s="171"/>
    </row>
    <row r="11" spans="1:15">
      <c r="A11" s="333">
        <v>1951</v>
      </c>
      <c r="B11" s="58">
        <f t="shared" si="0"/>
        <v>13.291862957383978</v>
      </c>
      <c r="C11" s="60">
        <f t="shared" si="1"/>
        <v>37.710190550967624</v>
      </c>
      <c r="D11" s="59">
        <f t="shared" si="2"/>
        <v>48.797063852599003</v>
      </c>
      <c r="E11" s="180">
        <f t="shared" si="4"/>
        <v>35.247403323033375</v>
      </c>
      <c r="F11" s="59">
        <f t="shared" si="3"/>
        <v>27.255626897206813</v>
      </c>
      <c r="G11" s="609">
        <v>14.919</v>
      </c>
      <c r="H11" s="612">
        <v>49.511000000000003</v>
      </c>
      <c r="I11" s="610">
        <v>58.250999999999998</v>
      </c>
      <c r="J11" s="609">
        <f t="shared" si="5"/>
        <v>30.132697784330752</v>
      </c>
      <c r="K11" s="610">
        <v>25.611999999999998</v>
      </c>
      <c r="L11" s="171"/>
      <c r="M11" s="171"/>
      <c r="N11" s="171"/>
      <c r="O11" s="171"/>
    </row>
    <row r="12" spans="1:15">
      <c r="A12" s="333">
        <v>1952</v>
      </c>
      <c r="B12" s="58">
        <f t="shared" si="0"/>
        <v>14.276445398671679</v>
      </c>
      <c r="C12" s="60">
        <f t="shared" si="1"/>
        <v>38.011872075375365</v>
      </c>
      <c r="D12" s="59">
        <f t="shared" si="2"/>
        <v>48.954728033059745</v>
      </c>
      <c r="E12" s="180">
        <f t="shared" si="4"/>
        <v>37.557859213990582</v>
      </c>
      <c r="F12" s="59">
        <f t="shared" si="3"/>
        <v>29.208035700731656</v>
      </c>
      <c r="G12" s="609">
        <v>15.398</v>
      </c>
      <c r="H12" s="612">
        <v>49.747</v>
      </c>
      <c r="I12" s="610">
        <v>58.384</v>
      </c>
      <c r="J12" s="609">
        <f t="shared" si="5"/>
        <v>30.952620258508052</v>
      </c>
      <c r="K12" s="610">
        <v>26.373999999999999</v>
      </c>
      <c r="L12" s="171"/>
      <c r="M12" s="171"/>
      <c r="N12" s="171"/>
      <c r="O12" s="171"/>
    </row>
    <row r="13" spans="1:15">
      <c r="A13" s="333">
        <v>1953</v>
      </c>
      <c r="B13" s="58">
        <f t="shared" si="0"/>
        <v>14.830273021896014</v>
      </c>
      <c r="C13" s="60">
        <f t="shared" si="1"/>
        <v>38.162712837579242</v>
      </c>
      <c r="D13" s="59">
        <f t="shared" si="2"/>
        <v>49.112392213520486</v>
      </c>
      <c r="E13" s="180">
        <f t="shared" si="4"/>
        <v>38.860636257736061</v>
      </c>
      <c r="F13" s="59">
        <f t="shared" si="3"/>
        <v>30.223288278564578</v>
      </c>
      <c r="G13" s="609">
        <v>16.173999999999999</v>
      </c>
      <c r="H13" s="612">
        <v>50.448999999999998</v>
      </c>
      <c r="I13" s="610">
        <v>59.113999999999997</v>
      </c>
      <c r="J13" s="609">
        <f t="shared" si="5"/>
        <v>32.060100299312175</v>
      </c>
      <c r="K13" s="610">
        <v>27.361000000000001</v>
      </c>
      <c r="L13" s="171"/>
      <c r="M13" s="171"/>
      <c r="N13" s="171"/>
      <c r="O13" s="171"/>
    </row>
    <row r="14" spans="1:15">
      <c r="A14" s="333">
        <v>1954</v>
      </c>
      <c r="B14" s="58">
        <f t="shared" si="0"/>
        <v>14.522591008993608</v>
      </c>
      <c r="C14" s="60">
        <f t="shared" si="1"/>
        <v>37.93645169427343</v>
      </c>
      <c r="D14" s="59">
        <f t="shared" si="2"/>
        <v>48.560567581907904</v>
      </c>
      <c r="E14" s="180">
        <f t="shared" si="4"/>
        <v>38.281363597286081</v>
      </c>
      <c r="F14" s="59">
        <f t="shared" si="3"/>
        <v>29.910902870000601</v>
      </c>
      <c r="G14" s="609">
        <v>15.978999999999999</v>
      </c>
      <c r="H14" s="612">
        <v>49.204000000000001</v>
      </c>
      <c r="I14" s="610">
        <v>57.131999999999998</v>
      </c>
      <c r="J14" s="609">
        <f t="shared" si="5"/>
        <v>32.475002032355093</v>
      </c>
      <c r="K14" s="610">
        <v>27.968</v>
      </c>
      <c r="L14" s="171"/>
      <c r="M14" s="171"/>
      <c r="N14" s="171"/>
      <c r="O14" s="171"/>
    </row>
    <row r="15" spans="1:15">
      <c r="A15" s="333">
        <v>1955</v>
      </c>
      <c r="B15" s="58">
        <f t="shared" si="0"/>
        <v>16.122537476086123</v>
      </c>
      <c r="C15" s="60">
        <f t="shared" si="1"/>
        <v>38.388973980885041</v>
      </c>
      <c r="D15" s="59">
        <f t="shared" si="2"/>
        <v>48.79706385259901</v>
      </c>
      <c r="E15" s="180">
        <f t="shared" si="4"/>
        <v>41.997833763710361</v>
      </c>
      <c r="F15" s="59">
        <f t="shared" si="3"/>
        <v>33.190949659922339</v>
      </c>
      <c r="G15" s="609">
        <v>17.276</v>
      </c>
      <c r="H15" s="612">
        <v>50.637</v>
      </c>
      <c r="I15" s="610">
        <v>59.253999999999998</v>
      </c>
      <c r="J15" s="609">
        <f t="shared" si="5"/>
        <v>34.11734502438928</v>
      </c>
      <c r="K15" s="610">
        <v>29.155999999999999</v>
      </c>
      <c r="L15" s="171"/>
      <c r="M15" s="171"/>
      <c r="N15" s="171"/>
      <c r="O15" s="171"/>
    </row>
    <row r="16" spans="1:15">
      <c r="A16" s="333">
        <v>1956</v>
      </c>
      <c r="B16" s="58">
        <f t="shared" si="0"/>
        <v>17.599411138017675</v>
      </c>
      <c r="C16" s="60">
        <f t="shared" si="1"/>
        <v>39.897381602923744</v>
      </c>
      <c r="D16" s="59">
        <f t="shared" si="2"/>
        <v>50.531369837667143</v>
      </c>
      <c r="E16" s="180">
        <f t="shared" si="4"/>
        <v>44.111694629925196</v>
      </c>
      <c r="F16" s="59">
        <f t="shared" si="3"/>
        <v>34.909069407024205</v>
      </c>
      <c r="G16" s="609">
        <v>17.584</v>
      </c>
      <c r="H16" s="612">
        <v>51.679000000000002</v>
      </c>
      <c r="I16" s="610">
        <v>60.155000000000001</v>
      </c>
      <c r="J16" s="609">
        <f t="shared" si="5"/>
        <v>34.02542618858724</v>
      </c>
      <c r="K16" s="610">
        <v>29.231000000000002</v>
      </c>
      <c r="L16" s="171"/>
      <c r="M16" s="171"/>
      <c r="N16" s="171"/>
      <c r="O16" s="171"/>
    </row>
    <row r="17" spans="1:15">
      <c r="A17" s="333">
        <v>1957</v>
      </c>
      <c r="B17" s="58">
        <f t="shared" si="0"/>
        <v>17.660947540598155</v>
      </c>
      <c r="C17" s="60">
        <f t="shared" si="1"/>
        <v>40.500744651739232</v>
      </c>
      <c r="D17" s="59">
        <f t="shared" si="2"/>
        <v>50.767866108358263</v>
      </c>
      <c r="E17" s="180">
        <f t="shared" si="4"/>
        <v>43.606476109173805</v>
      </c>
      <c r="F17" s="59">
        <f t="shared" si="3"/>
        <v>34.830973054883209</v>
      </c>
      <c r="G17" s="609">
        <v>17.888000000000002</v>
      </c>
      <c r="H17" s="612">
        <v>51.561999999999998</v>
      </c>
      <c r="I17" s="610">
        <v>59.302999999999997</v>
      </c>
      <c r="J17" s="609">
        <f t="shared" si="5"/>
        <v>34.692215197238276</v>
      </c>
      <c r="K17" s="610">
        <v>30.164000000000001</v>
      </c>
      <c r="L17" s="171"/>
      <c r="M17" s="171"/>
      <c r="N17" s="171"/>
      <c r="O17" s="171"/>
    </row>
    <row r="18" spans="1:15">
      <c r="A18" s="333">
        <v>1958</v>
      </c>
      <c r="B18" s="58">
        <f t="shared" si="0"/>
        <v>17.907093150920083</v>
      </c>
      <c r="C18" s="60">
        <f t="shared" si="1"/>
        <v>39.29401855410827</v>
      </c>
      <c r="D18" s="59">
        <f t="shared" si="2"/>
        <v>48.875895942829381</v>
      </c>
      <c r="E18" s="180">
        <f t="shared" si="4"/>
        <v>45.572058572379994</v>
      </c>
      <c r="F18" s="59">
        <f t="shared" si="3"/>
        <v>36.70528550626706</v>
      </c>
      <c r="G18" s="609">
        <v>17.584</v>
      </c>
      <c r="H18" s="612">
        <v>49.609000000000002</v>
      </c>
      <c r="I18" s="610">
        <v>56.643999999999998</v>
      </c>
      <c r="J18" s="609">
        <f t="shared" si="5"/>
        <v>35.44518131790602</v>
      </c>
      <c r="K18" s="610">
        <v>31.042999999999999</v>
      </c>
      <c r="L18" s="171"/>
      <c r="M18" s="171"/>
      <c r="N18" s="171"/>
      <c r="O18" s="171"/>
    </row>
    <row r="19" spans="1:15">
      <c r="A19" s="333">
        <v>1959</v>
      </c>
      <c r="B19" s="58">
        <f t="shared" si="0"/>
        <v>18.830139189627303</v>
      </c>
      <c r="C19" s="60">
        <f t="shared" si="1"/>
        <v>39.972801984025686</v>
      </c>
      <c r="D19" s="59">
        <f t="shared" si="2"/>
        <v>49.585384754902712</v>
      </c>
      <c r="E19" s="180">
        <f t="shared" si="4"/>
        <v>47.107378654997426</v>
      </c>
      <c r="F19" s="59">
        <f t="shared" si="3"/>
        <v>38.032923492663954</v>
      </c>
      <c r="G19" s="609">
        <v>18.971</v>
      </c>
      <c r="H19" s="612">
        <v>51.143999999999998</v>
      </c>
      <c r="I19" s="610">
        <v>59.003</v>
      </c>
      <c r="J19" s="609">
        <f t="shared" si="5"/>
        <v>37.093305177537935</v>
      </c>
      <c r="K19" s="610">
        <v>32.152000000000001</v>
      </c>
      <c r="L19" s="171"/>
      <c r="M19" s="171"/>
      <c r="N19" s="171"/>
      <c r="O19" s="171"/>
    </row>
    <row r="20" spans="1:15">
      <c r="A20" s="333">
        <v>1960</v>
      </c>
      <c r="B20" s="58">
        <f t="shared" si="0"/>
        <v>19.260894007690673</v>
      </c>
      <c r="C20" s="60">
        <f t="shared" si="1"/>
        <v>39.821961221821809</v>
      </c>
      <c r="D20" s="59">
        <f t="shared" si="2"/>
        <v>49.033560123290123</v>
      </c>
      <c r="E20" s="180">
        <f t="shared" si="4"/>
        <v>48.367517361590934</v>
      </c>
      <c r="F20" s="59">
        <f t="shared" si="3"/>
        <v>39.282465126919845</v>
      </c>
      <c r="G20" s="609">
        <v>19.335000000000001</v>
      </c>
      <c r="H20" s="612">
        <v>51.414999999999999</v>
      </c>
      <c r="I20" s="610">
        <v>59.098999999999997</v>
      </c>
      <c r="J20" s="609">
        <f t="shared" si="5"/>
        <v>37.605757074783625</v>
      </c>
      <c r="K20" s="610">
        <v>32.716000000000001</v>
      </c>
      <c r="L20" s="171"/>
      <c r="M20" s="171"/>
      <c r="N20" s="171"/>
      <c r="O20" s="171"/>
    </row>
    <row r="21" spans="1:15">
      <c r="A21" s="333">
        <v>1961</v>
      </c>
      <c r="B21" s="58">
        <f t="shared" si="0"/>
        <v>19.691648825754044</v>
      </c>
      <c r="C21" s="60">
        <f t="shared" si="1"/>
        <v>39.972801984025679</v>
      </c>
      <c r="D21" s="59">
        <f t="shared" si="2"/>
        <v>48.639399672138268</v>
      </c>
      <c r="E21" s="180">
        <f t="shared" si="4"/>
        <v>49.262618201304505</v>
      </c>
      <c r="F21" s="59">
        <f t="shared" si="3"/>
        <v>40.453910409034755</v>
      </c>
      <c r="G21" s="609">
        <v>19.744</v>
      </c>
      <c r="H21" s="612">
        <v>50.872999999999998</v>
      </c>
      <c r="I21" s="610">
        <v>58.222000000000001</v>
      </c>
      <c r="J21" s="609">
        <f t="shared" si="5"/>
        <v>38.810370923672679</v>
      </c>
      <c r="K21" s="610">
        <v>33.911999999999999</v>
      </c>
      <c r="L21" s="171"/>
      <c r="M21" s="171"/>
      <c r="N21" s="171"/>
      <c r="O21" s="171"/>
    </row>
    <row r="22" spans="1:15">
      <c r="A22" s="333">
        <v>1962</v>
      </c>
      <c r="B22" s="58">
        <f t="shared" si="0"/>
        <v>21.045449682524634</v>
      </c>
      <c r="C22" s="60">
        <f t="shared" si="1"/>
        <v>40.953266938350836</v>
      </c>
      <c r="D22" s="59">
        <f t="shared" si="2"/>
        <v>49.979545206054553</v>
      </c>
      <c r="E22" s="180">
        <f t="shared" si="4"/>
        <v>51.388939774219935</v>
      </c>
      <c r="F22" s="59">
        <f t="shared" si="3"/>
        <v>42.093933803995625</v>
      </c>
      <c r="G22" s="609">
        <v>21.021999999999998</v>
      </c>
      <c r="H22" s="612">
        <v>51.521999999999998</v>
      </c>
      <c r="I22" s="610">
        <v>59.262999999999998</v>
      </c>
      <c r="J22" s="609">
        <f t="shared" si="5"/>
        <v>40.801987500485225</v>
      </c>
      <c r="K22" s="610">
        <v>35.472999999999999</v>
      </c>
      <c r="L22" s="171"/>
      <c r="M22" s="171"/>
      <c r="N22" s="171"/>
      <c r="O22" s="171"/>
    </row>
    <row r="23" spans="1:15">
      <c r="A23" s="333">
        <v>1963</v>
      </c>
      <c r="B23" s="58">
        <f t="shared" si="0"/>
        <v>22.276177734134261</v>
      </c>
      <c r="C23" s="60">
        <f t="shared" si="1"/>
        <v>41.858311511574058</v>
      </c>
      <c r="D23" s="59">
        <f t="shared" si="2"/>
        <v>50.689034018127877</v>
      </c>
      <c r="E23" s="180">
        <f t="shared" si="4"/>
        <v>53.218051396972314</v>
      </c>
      <c r="F23" s="59">
        <f t="shared" si="3"/>
        <v>43.968246255379469</v>
      </c>
      <c r="G23" s="609">
        <v>21.98</v>
      </c>
      <c r="H23" s="612">
        <v>51.811999999999998</v>
      </c>
      <c r="I23" s="610">
        <v>59.664999999999999</v>
      </c>
      <c r="J23" s="609">
        <f t="shared" si="5"/>
        <v>42.422604801976377</v>
      </c>
      <c r="K23" s="610">
        <v>36.838999999999999</v>
      </c>
      <c r="L23" s="171"/>
      <c r="M23" s="171"/>
      <c r="N23" s="171"/>
      <c r="O23" s="171"/>
    </row>
    <row r="24" spans="1:15">
      <c r="A24" s="333">
        <v>1964</v>
      </c>
      <c r="B24" s="58">
        <f t="shared" si="0"/>
        <v>23.814587798646297</v>
      </c>
      <c r="C24" s="60">
        <f t="shared" si="1"/>
        <v>43.291298752510826</v>
      </c>
      <c r="D24" s="59">
        <f t="shared" si="2"/>
        <v>52.186843732504911</v>
      </c>
      <c r="E24" s="180">
        <f t="shared" si="4"/>
        <v>55.01010245682474</v>
      </c>
      <c r="F24" s="59">
        <f t="shared" si="3"/>
        <v>45.686366002481336</v>
      </c>
      <c r="G24" s="609">
        <v>23.364000000000001</v>
      </c>
      <c r="H24" s="612">
        <v>52.777000000000001</v>
      </c>
      <c r="I24" s="610">
        <v>61.387</v>
      </c>
      <c r="J24" s="609">
        <f t="shared" si="5"/>
        <v>44.269283968395321</v>
      </c>
      <c r="K24" s="610">
        <v>38.06</v>
      </c>
      <c r="L24" s="171"/>
      <c r="M24" s="171"/>
      <c r="N24" s="171"/>
      <c r="O24" s="171"/>
    </row>
    <row r="25" spans="1:15">
      <c r="A25" s="333">
        <v>1965</v>
      </c>
      <c r="B25" s="58">
        <f t="shared" si="0"/>
        <v>25.599143473480257</v>
      </c>
      <c r="C25" s="60">
        <f t="shared" si="1"/>
        <v>45.025967517855335</v>
      </c>
      <c r="D25" s="59">
        <f t="shared" si="2"/>
        <v>53.842317627342673</v>
      </c>
      <c r="E25" s="180">
        <f t="shared" si="4"/>
        <v>56.854177455106893</v>
      </c>
      <c r="F25" s="59">
        <f t="shared" si="3"/>
        <v>47.560678453865187</v>
      </c>
      <c r="G25" s="609">
        <v>25.039000000000001</v>
      </c>
      <c r="H25" s="612">
        <v>54.301000000000002</v>
      </c>
      <c r="I25" s="610">
        <v>63.47</v>
      </c>
      <c r="J25" s="609">
        <f t="shared" si="5"/>
        <v>46.111489659490616</v>
      </c>
      <c r="K25" s="610">
        <v>39.450000000000003</v>
      </c>
      <c r="L25" s="171"/>
      <c r="M25" s="171"/>
      <c r="N25" s="171"/>
      <c r="O25" s="171"/>
    </row>
    <row r="26" spans="1:15">
      <c r="A26" s="333">
        <v>1966</v>
      </c>
      <c r="B26" s="58">
        <f t="shared" si="0"/>
        <v>27.383699148314218</v>
      </c>
      <c r="C26" s="60">
        <f t="shared" si="1"/>
        <v>47.439419713117253</v>
      </c>
      <c r="D26" s="59">
        <f t="shared" si="2"/>
        <v>56.364944514714516</v>
      </c>
      <c r="E26" s="180">
        <f t="shared" si="4"/>
        <v>57.723512036852512</v>
      </c>
      <c r="F26" s="59">
        <f t="shared" si="3"/>
        <v>48.654027383839093</v>
      </c>
      <c r="G26" s="609">
        <v>26.745000000000001</v>
      </c>
      <c r="H26" s="612">
        <v>55.905999999999999</v>
      </c>
      <c r="I26" s="610">
        <v>65.123999999999995</v>
      </c>
      <c r="J26" s="609">
        <f t="shared" si="5"/>
        <v>47.839230136300223</v>
      </c>
      <c r="K26" s="610">
        <v>41.067999999999998</v>
      </c>
      <c r="L26" s="171"/>
      <c r="M26" s="171"/>
      <c r="N26" s="171"/>
      <c r="O26" s="171"/>
    </row>
    <row r="27" spans="1:15">
      <c r="A27" s="333">
        <v>1967</v>
      </c>
      <c r="B27" s="58">
        <f t="shared" si="0"/>
        <v>27.999063174119033</v>
      </c>
      <c r="C27" s="60">
        <f t="shared" si="1"/>
        <v>48.344464286340475</v>
      </c>
      <c r="D27" s="59">
        <f t="shared" si="2"/>
        <v>57.074433326787847</v>
      </c>
      <c r="E27" s="180">
        <f t="shared" si="4"/>
        <v>57.91575847915653</v>
      </c>
      <c r="F27" s="59">
        <f t="shared" si="3"/>
        <v>49.044509144544065</v>
      </c>
      <c r="G27" s="609">
        <v>27.295000000000002</v>
      </c>
      <c r="H27" s="612">
        <v>56.661999999999999</v>
      </c>
      <c r="I27" s="610">
        <v>64.942999999999998</v>
      </c>
      <c r="J27" s="609">
        <f t="shared" si="5"/>
        <v>48.171614132928596</v>
      </c>
      <c r="K27" s="610">
        <v>42.029000000000003</v>
      </c>
      <c r="L27" s="171"/>
      <c r="M27" s="171"/>
      <c r="N27" s="171"/>
      <c r="O27" s="171"/>
    </row>
    <row r="28" spans="1:15">
      <c r="A28" s="333">
        <v>1968</v>
      </c>
      <c r="B28" s="58">
        <f t="shared" si="0"/>
        <v>29.537473238631069</v>
      </c>
      <c r="C28" s="60">
        <f t="shared" si="1"/>
        <v>48.646145810748216</v>
      </c>
      <c r="D28" s="59">
        <f t="shared" si="2"/>
        <v>56.601440785405622</v>
      </c>
      <c r="E28" s="180">
        <f t="shared" si="4"/>
        <v>60.71904103881721</v>
      </c>
      <c r="F28" s="59">
        <f t="shared" si="3"/>
        <v>52.246459582324817</v>
      </c>
      <c r="G28" s="609">
        <v>28.675999999999998</v>
      </c>
      <c r="H28" s="612">
        <v>57.795999999999999</v>
      </c>
      <c r="I28" s="610">
        <v>65.917000000000002</v>
      </c>
      <c r="J28" s="609">
        <f t="shared" si="5"/>
        <v>49.615890373036194</v>
      </c>
      <c r="K28" s="610">
        <v>43.503</v>
      </c>
      <c r="L28" s="171"/>
      <c r="M28" s="171"/>
      <c r="N28" s="171"/>
      <c r="O28" s="171"/>
    </row>
    <row r="29" spans="1:15">
      <c r="A29" s="333">
        <v>1969</v>
      </c>
      <c r="B29" s="58">
        <f t="shared" si="0"/>
        <v>31.014346900562622</v>
      </c>
      <c r="C29" s="60">
        <f t="shared" si="1"/>
        <v>49.852871908379171</v>
      </c>
      <c r="D29" s="59">
        <f t="shared" si="2"/>
        <v>57.468593777939695</v>
      </c>
      <c r="E29" s="180">
        <f t="shared" si="4"/>
        <v>62.211755739090712</v>
      </c>
      <c r="F29" s="59">
        <f t="shared" si="3"/>
        <v>53.96457932942667</v>
      </c>
      <c r="G29" s="609">
        <v>29.553999999999998</v>
      </c>
      <c r="H29" s="612">
        <v>59.6</v>
      </c>
      <c r="I29" s="610">
        <v>67.593000000000004</v>
      </c>
      <c r="J29" s="609">
        <f t="shared" si="5"/>
        <v>49.587248322147644</v>
      </c>
      <c r="K29" s="610">
        <v>43.722999999999999</v>
      </c>
      <c r="L29" s="171"/>
      <c r="M29" s="171"/>
      <c r="N29" s="171"/>
      <c r="O29" s="171"/>
    </row>
    <row r="30" spans="1:15">
      <c r="A30" s="333">
        <v>1970</v>
      </c>
      <c r="B30" s="58">
        <f t="shared" si="0"/>
        <v>31.7527837315284</v>
      </c>
      <c r="C30" s="60">
        <f t="shared" si="1"/>
        <v>49.702031146175315</v>
      </c>
      <c r="D30" s="59">
        <f t="shared" si="2"/>
        <v>56.759104965866356</v>
      </c>
      <c r="E30" s="180">
        <f t="shared" si="4"/>
        <v>63.88628995491635</v>
      </c>
      <c r="F30" s="59">
        <f t="shared" si="3"/>
        <v>55.916988132951509</v>
      </c>
      <c r="G30" s="609">
        <v>29.539000000000001</v>
      </c>
      <c r="H30" s="612">
        <v>59.430999999999997</v>
      </c>
      <c r="I30" s="610">
        <v>66.253</v>
      </c>
      <c r="J30" s="609">
        <f t="shared" si="5"/>
        <v>49.703016944019119</v>
      </c>
      <c r="K30" s="610">
        <v>44.585000000000001</v>
      </c>
      <c r="L30" s="171"/>
      <c r="M30" s="171"/>
      <c r="N30" s="171"/>
      <c r="O30" s="171"/>
    </row>
    <row r="31" spans="1:15">
      <c r="A31" s="333">
        <v>1971</v>
      </c>
      <c r="B31" s="58">
        <f t="shared" si="0"/>
        <v>33.352730198620918</v>
      </c>
      <c r="C31" s="60">
        <f t="shared" si="1"/>
        <v>50.531655338296595</v>
      </c>
      <c r="D31" s="59">
        <f t="shared" si="2"/>
        <v>57.468593777939688</v>
      </c>
      <c r="E31" s="180">
        <f t="shared" si="4"/>
        <v>66.003636681468009</v>
      </c>
      <c r="F31" s="59">
        <f t="shared" si="3"/>
        <v>58.103685992899344</v>
      </c>
      <c r="G31" s="609">
        <v>30.658000000000001</v>
      </c>
      <c r="H31" s="612">
        <v>59.536000000000001</v>
      </c>
      <c r="I31" s="610">
        <v>66.078000000000003</v>
      </c>
      <c r="J31" s="609">
        <f t="shared" si="5"/>
        <v>51.4948938457404</v>
      </c>
      <c r="K31" s="610">
        <v>46.396000000000001</v>
      </c>
      <c r="L31" s="171"/>
      <c r="M31" s="171"/>
      <c r="N31" s="171"/>
      <c r="O31" s="171"/>
    </row>
    <row r="32" spans="1:15">
      <c r="A32" s="333">
        <v>1972</v>
      </c>
      <c r="B32" s="58">
        <f t="shared" si="0"/>
        <v>35.444967886357283</v>
      </c>
      <c r="C32" s="60">
        <f t="shared" si="1"/>
        <v>51.662961054825622</v>
      </c>
      <c r="D32" s="59">
        <f t="shared" si="2"/>
        <v>58.414578860704118</v>
      </c>
      <c r="E32" s="180">
        <f t="shared" si="4"/>
        <v>68.608084327072291</v>
      </c>
      <c r="F32" s="59">
        <f t="shared" si="3"/>
        <v>60.680865613552129</v>
      </c>
      <c r="G32" s="609">
        <v>32.655000000000001</v>
      </c>
      <c r="H32" s="612">
        <v>61.29</v>
      </c>
      <c r="I32" s="610">
        <v>68.144000000000005</v>
      </c>
      <c r="J32" s="609">
        <f t="shared" si="5"/>
        <v>53.279490944689186</v>
      </c>
      <c r="K32" s="610">
        <v>47.920999999999999</v>
      </c>
      <c r="L32" s="171"/>
      <c r="M32" s="171"/>
      <c r="N32" s="171"/>
      <c r="O32" s="171"/>
    </row>
    <row r="33" spans="1:15">
      <c r="A33" s="333">
        <v>1973</v>
      </c>
      <c r="B33" s="58">
        <f t="shared" si="0"/>
        <v>38.398715210220388</v>
      </c>
      <c r="C33" s="60">
        <f t="shared" si="1"/>
        <v>54.30267439339336</v>
      </c>
      <c r="D33" s="59">
        <f t="shared" si="2"/>
        <v>61.173702018767059</v>
      </c>
      <c r="E33" s="180">
        <f t="shared" si="4"/>
        <v>70.712383209789209</v>
      </c>
      <c r="F33" s="59">
        <f t="shared" si="3"/>
        <v>62.867563473499949</v>
      </c>
      <c r="G33" s="609">
        <v>34.912999999999997</v>
      </c>
      <c r="H33" s="612">
        <v>63.924999999999997</v>
      </c>
      <c r="I33" s="610">
        <v>70.748999999999995</v>
      </c>
      <c r="J33" s="609">
        <f t="shared" si="5"/>
        <v>54.61556511536957</v>
      </c>
      <c r="K33" s="610">
        <v>49.347999999999999</v>
      </c>
      <c r="L33" s="171"/>
      <c r="M33" s="171"/>
      <c r="N33" s="171"/>
      <c r="O33" s="171"/>
    </row>
    <row r="34" spans="1:15">
      <c r="A34" s="333">
        <v>1974</v>
      </c>
      <c r="B34" s="58">
        <f t="shared" si="0"/>
        <v>39.50637045666906</v>
      </c>
      <c r="C34" s="60">
        <f t="shared" si="1"/>
        <v>56.414445064247545</v>
      </c>
      <c r="D34" s="59">
        <f t="shared" si="2"/>
        <v>63.223336364756683</v>
      </c>
      <c r="E34" s="180">
        <f t="shared" si="4"/>
        <v>70.028820476169301</v>
      </c>
      <c r="F34" s="59">
        <f t="shared" si="3"/>
        <v>62.477081712794977</v>
      </c>
      <c r="G34" s="609">
        <v>34.378999999999998</v>
      </c>
      <c r="H34" s="612">
        <v>64.903999999999996</v>
      </c>
      <c r="I34" s="610">
        <v>70.879000000000005</v>
      </c>
      <c r="J34" s="609">
        <f t="shared" si="5"/>
        <v>52.9690003697769</v>
      </c>
      <c r="K34" s="610">
        <v>48.503999999999998</v>
      </c>
      <c r="L34" s="171"/>
      <c r="M34" s="171"/>
      <c r="N34" s="171"/>
      <c r="O34" s="171"/>
    </row>
    <row r="35" spans="1:15">
      <c r="A35" s="333">
        <v>1975</v>
      </c>
      <c r="B35" s="58">
        <f t="shared" si="0"/>
        <v>39.56790685924954</v>
      </c>
      <c r="C35" s="60">
        <f t="shared" si="1"/>
        <v>56.866967350859163</v>
      </c>
      <c r="D35" s="59">
        <f t="shared" si="2"/>
        <v>62.986840094065577</v>
      </c>
      <c r="E35" s="180">
        <f t="shared" si="4"/>
        <v>69.57977311348877</v>
      </c>
      <c r="F35" s="59">
        <f t="shared" si="3"/>
        <v>62.867563473499949</v>
      </c>
      <c r="G35" s="609">
        <v>34.046999999999997</v>
      </c>
      <c r="H35" s="612">
        <v>62.96</v>
      </c>
      <c r="I35" s="610">
        <v>67.811000000000007</v>
      </c>
      <c r="J35" s="609">
        <f t="shared" si="5"/>
        <v>54.077191867852605</v>
      </c>
      <c r="K35" s="610">
        <v>50.207999999999998</v>
      </c>
      <c r="L35" s="171"/>
      <c r="M35" s="171"/>
      <c r="N35" s="171"/>
      <c r="O35" s="171"/>
    </row>
    <row r="36" spans="1:15">
      <c r="A36" s="333">
        <v>1976</v>
      </c>
      <c r="B36" s="58">
        <f t="shared" si="0"/>
        <v>42.275508572790727</v>
      </c>
      <c r="C36" s="60">
        <f t="shared" si="1"/>
        <v>57.545750780776572</v>
      </c>
      <c r="D36" s="59">
        <f t="shared" si="2"/>
        <v>63.459832635447789</v>
      </c>
      <c r="E36" s="180">
        <f t="shared" si="4"/>
        <v>73.464170680197398</v>
      </c>
      <c r="F36" s="59">
        <f t="shared" si="3"/>
        <v>66.694284728408647</v>
      </c>
      <c r="G36" s="609">
        <v>36.338000000000001</v>
      </c>
      <c r="H36" s="612">
        <v>64.906999999999996</v>
      </c>
      <c r="I36" s="610">
        <v>70.061000000000007</v>
      </c>
      <c r="J36" s="609">
        <f t="shared" si="5"/>
        <v>55.98471659451215</v>
      </c>
      <c r="K36" s="610">
        <v>51.866</v>
      </c>
      <c r="L36" s="171"/>
      <c r="M36" s="171"/>
      <c r="N36" s="171"/>
      <c r="O36" s="171"/>
    </row>
    <row r="37" spans="1:15">
      <c r="A37" s="333">
        <v>1977</v>
      </c>
      <c r="B37" s="58">
        <f t="shared" si="0"/>
        <v>43.567773026980831</v>
      </c>
      <c r="C37" s="60">
        <f t="shared" si="1"/>
        <v>58.299954591795924</v>
      </c>
      <c r="D37" s="59">
        <f t="shared" si="2"/>
        <v>63.617496815908531</v>
      </c>
      <c r="E37" s="180">
        <f t="shared" si="4"/>
        <v>74.73037214528425</v>
      </c>
      <c r="F37" s="59">
        <f t="shared" si="3"/>
        <v>68.568597179792491</v>
      </c>
      <c r="G37" s="609">
        <v>38.404000000000003</v>
      </c>
      <c r="H37" s="612">
        <v>67.716999999999999</v>
      </c>
      <c r="I37" s="610">
        <v>72.75</v>
      </c>
      <c r="J37" s="609">
        <f t="shared" si="5"/>
        <v>56.712494646839062</v>
      </c>
      <c r="K37" s="610">
        <v>52.789000000000001</v>
      </c>
      <c r="L37" s="171"/>
      <c r="M37" s="171"/>
      <c r="N37" s="171"/>
      <c r="O37" s="171"/>
    </row>
    <row r="38" spans="1:15">
      <c r="A38" s="333">
        <v>1978</v>
      </c>
      <c r="B38" s="58">
        <f t="shared" si="0"/>
        <v>45.044646688912387</v>
      </c>
      <c r="C38" s="60">
        <f t="shared" si="1"/>
        <v>59.959202976038497</v>
      </c>
      <c r="D38" s="59">
        <f t="shared" si="2"/>
        <v>65.588299071667777</v>
      </c>
      <c r="E38" s="180">
        <f t="shared" si="4"/>
        <v>75.125492756989416</v>
      </c>
      <c r="F38" s="59">
        <f t="shared" si="3"/>
        <v>68.724789884074482</v>
      </c>
      <c r="G38" s="609">
        <v>40.835999999999999</v>
      </c>
      <c r="H38" s="612">
        <v>71.450999999999993</v>
      </c>
      <c r="I38" s="610">
        <v>76.477000000000004</v>
      </c>
      <c r="J38" s="609">
        <f t="shared" si="5"/>
        <v>57.152454129403374</v>
      </c>
      <c r="K38" s="610">
        <v>53.396999999999998</v>
      </c>
      <c r="L38" s="171"/>
      <c r="M38" s="171"/>
      <c r="N38" s="171"/>
      <c r="O38" s="171"/>
    </row>
    <row r="39" spans="1:15">
      <c r="A39" s="333">
        <v>1979</v>
      </c>
      <c r="B39" s="58">
        <f t="shared" si="0"/>
        <v>47.013811571487793</v>
      </c>
      <c r="C39" s="60">
        <f t="shared" si="1"/>
        <v>62.900597839013976</v>
      </c>
      <c r="D39" s="59">
        <f t="shared" si="2"/>
        <v>68.583918500421831</v>
      </c>
      <c r="E39" s="180">
        <f t="shared" si="4"/>
        <v>74.743028185222698</v>
      </c>
      <c r="F39" s="59">
        <f t="shared" si="3"/>
        <v>68.568597179792491</v>
      </c>
      <c r="G39" s="609">
        <v>42.253999999999998</v>
      </c>
      <c r="H39" s="612">
        <v>74.22</v>
      </c>
      <c r="I39" s="610">
        <v>79.061000000000007</v>
      </c>
      <c r="J39" s="609">
        <f t="shared" si="5"/>
        <v>56.930746429533819</v>
      </c>
      <c r="K39" s="610">
        <v>53.445</v>
      </c>
      <c r="L39" s="171"/>
      <c r="M39" s="171"/>
      <c r="N39" s="171"/>
      <c r="O39" s="171"/>
    </row>
    <row r="40" spans="1:15">
      <c r="A40" s="333">
        <v>1980</v>
      </c>
      <c r="B40" s="58">
        <f>(B131/B132)*B41</f>
        <v>47.998394012775492</v>
      </c>
      <c r="C40" s="60">
        <f>(C131/C132)*C41</f>
        <v>64.936948128766218</v>
      </c>
      <c r="D40" s="59">
        <f>(D131/D132)*D41</f>
        <v>69.608735673416632</v>
      </c>
      <c r="E40" s="180">
        <f t="shared" si="4"/>
        <v>73.915383146121144</v>
      </c>
      <c r="F40" s="59">
        <f>(E131/E132)*F41</f>
        <v>68.959078940497463</v>
      </c>
      <c r="G40" s="609">
        <v>41.853000000000002</v>
      </c>
      <c r="H40" s="612">
        <v>74.411000000000001</v>
      </c>
      <c r="I40" s="610">
        <v>78.367000000000004</v>
      </c>
      <c r="J40" s="609">
        <f t="shared" si="5"/>
        <v>56.245716359140452</v>
      </c>
      <c r="K40" s="610">
        <v>53.405999999999999</v>
      </c>
      <c r="L40" s="171"/>
      <c r="M40" s="171"/>
      <c r="N40" s="171"/>
      <c r="O40" s="171"/>
    </row>
    <row r="41" spans="1:15">
      <c r="A41" s="333">
        <v>1981</v>
      </c>
      <c r="B41" s="58">
        <v>50.644459323736193</v>
      </c>
      <c r="C41" s="205">
        <v>67.274979942926208</v>
      </c>
      <c r="D41" s="59">
        <v>71.894866290097355</v>
      </c>
      <c r="E41" s="180">
        <f t="shared" si="4"/>
        <v>75.279783608558816</v>
      </c>
      <c r="F41" s="202">
        <v>70.442909631176349</v>
      </c>
      <c r="G41" s="609">
        <v>43.088999999999999</v>
      </c>
      <c r="H41" s="612">
        <v>75.152000000000001</v>
      </c>
      <c r="I41" s="610">
        <v>78.903000000000006</v>
      </c>
      <c r="J41" s="609">
        <f t="shared" si="5"/>
        <v>57.335799446455184</v>
      </c>
      <c r="K41" s="610">
        <v>54.61</v>
      </c>
      <c r="L41" s="171"/>
      <c r="M41" s="171"/>
      <c r="N41" s="171"/>
      <c r="O41" s="171"/>
    </row>
    <row r="42" spans="1:15">
      <c r="A42" s="333">
        <v>1982</v>
      </c>
      <c r="B42" s="58">
        <v>48.3543270840308</v>
      </c>
      <c r="C42" s="205">
        <v>64.019132925083028</v>
      </c>
      <c r="D42" s="59">
        <v>67.521937595097654</v>
      </c>
      <c r="E42" s="180">
        <f t="shared" si="4"/>
        <v>75.531055912013642</v>
      </c>
      <c r="F42" s="202">
        <v>71.628485955789344</v>
      </c>
      <c r="G42" s="609">
        <v>41.796999999999997</v>
      </c>
      <c r="H42" s="612">
        <v>73.923000000000002</v>
      </c>
      <c r="I42" s="610">
        <v>77.126999999999995</v>
      </c>
      <c r="J42" s="609">
        <f t="shared" si="5"/>
        <v>56.541265911827168</v>
      </c>
      <c r="K42" s="610">
        <v>54.192999999999998</v>
      </c>
      <c r="L42" s="171"/>
      <c r="M42" s="171"/>
      <c r="N42" s="171"/>
      <c r="O42" s="171"/>
    </row>
    <row r="43" spans="1:15">
      <c r="A43" s="333">
        <v>1983</v>
      </c>
      <c r="B43" s="58">
        <v>49.746819551389351</v>
      </c>
      <c r="C43" s="205">
        <v>64.247631234195552</v>
      </c>
      <c r="D43" s="59">
        <v>67.381245179982088</v>
      </c>
      <c r="E43" s="180">
        <f t="shared" si="4"/>
        <v>77.429811178644357</v>
      </c>
      <c r="F43" s="202">
        <v>73.825968237396339</v>
      </c>
      <c r="G43" s="609">
        <v>44.085000000000001</v>
      </c>
      <c r="H43" s="612">
        <v>74.575000000000003</v>
      </c>
      <c r="I43" s="610">
        <v>78.481999999999999</v>
      </c>
      <c r="J43" s="609">
        <f t="shared" si="5"/>
        <v>59.114984914515588</v>
      </c>
      <c r="K43" s="610">
        <v>56.171999999999997</v>
      </c>
      <c r="L43" s="171"/>
      <c r="M43" s="171"/>
      <c r="N43" s="171"/>
      <c r="O43" s="171"/>
    </row>
    <row r="44" spans="1:15">
      <c r="A44" s="333">
        <v>1984</v>
      </c>
      <c r="B44" s="58">
        <v>53.211834616672249</v>
      </c>
      <c r="C44" s="205">
        <v>65.935472077506631</v>
      </c>
      <c r="D44" s="59">
        <v>69.709444108635381</v>
      </c>
      <c r="E44" s="180">
        <f t="shared" si="4"/>
        <v>80.702894724287646</v>
      </c>
      <c r="F44" s="202">
        <v>76.332644005862633</v>
      </c>
      <c r="G44" s="609">
        <v>47.966000000000001</v>
      </c>
      <c r="H44" s="612">
        <v>78.341999999999999</v>
      </c>
      <c r="I44" s="610">
        <v>83.072000000000003</v>
      </c>
      <c r="J44" s="609">
        <f t="shared" si="5"/>
        <v>61.226417502744383</v>
      </c>
      <c r="K44" s="610">
        <v>57.74</v>
      </c>
      <c r="L44" s="171"/>
      <c r="M44" s="171"/>
      <c r="N44" s="171"/>
      <c r="O44" s="171"/>
    </row>
    <row r="45" spans="1:15">
      <c r="A45" s="333">
        <v>1985</v>
      </c>
      <c r="B45" s="58">
        <v>56.100393371275523</v>
      </c>
      <c r="C45" s="205">
        <v>68.661203018208781</v>
      </c>
      <c r="D45" s="59">
        <v>72.766117097776032</v>
      </c>
      <c r="E45" s="180">
        <f t="shared" si="4"/>
        <v>81.706103163380106</v>
      </c>
      <c r="F45" s="202">
        <v>77.096592848394806</v>
      </c>
      <c r="G45" s="609">
        <v>50.179000000000002</v>
      </c>
      <c r="H45" s="612">
        <v>80.295000000000002</v>
      </c>
      <c r="I45" s="610">
        <v>85.003</v>
      </c>
      <c r="J45" s="609">
        <f t="shared" si="5"/>
        <v>62.493305934367029</v>
      </c>
      <c r="K45" s="610">
        <v>59.031999999999996</v>
      </c>
      <c r="L45" s="171"/>
      <c r="M45" s="171"/>
      <c r="N45" s="171"/>
      <c r="O45" s="171"/>
    </row>
    <row r="46" spans="1:15">
      <c r="A46" s="333">
        <v>1986</v>
      </c>
      <c r="B46" s="58">
        <v>57.282599598259118</v>
      </c>
      <c r="C46" s="205">
        <v>70.876113294539394</v>
      </c>
      <c r="D46" s="59">
        <v>75.299622735894289</v>
      </c>
      <c r="E46" s="180">
        <f t="shared" si="4"/>
        <v>80.820740494347092</v>
      </c>
      <c r="F46" s="202">
        <v>76.075652016784773</v>
      </c>
      <c r="G46" s="609">
        <v>52.018000000000001</v>
      </c>
      <c r="H46" s="612">
        <v>81.617000000000004</v>
      </c>
      <c r="I46" s="610">
        <v>85.679000000000002</v>
      </c>
      <c r="J46" s="609">
        <f t="shared" si="5"/>
        <v>63.734271046473154</v>
      </c>
      <c r="K46" s="610">
        <v>60.713000000000001</v>
      </c>
      <c r="L46" s="171"/>
      <c r="M46" s="171"/>
      <c r="N46" s="171"/>
      <c r="O46" s="171"/>
    </row>
    <row r="47" spans="1:15">
      <c r="A47" s="333">
        <v>1987</v>
      </c>
      <c r="B47" s="58">
        <v>59.990165718111818</v>
      </c>
      <c r="C47" s="205">
        <v>73.273822218160035</v>
      </c>
      <c r="D47" s="59">
        <v>78.192675657085687</v>
      </c>
      <c r="E47" s="180">
        <f t="shared" si="4"/>
        <v>81.871211166658611</v>
      </c>
      <c r="F47" s="202">
        <v>76.716124239564721</v>
      </c>
      <c r="G47" s="609">
        <v>53.856999999999999</v>
      </c>
      <c r="H47" s="612">
        <v>83.835999999999999</v>
      </c>
      <c r="I47" s="610">
        <v>88.239000000000004</v>
      </c>
      <c r="J47" s="609">
        <f t="shared" si="5"/>
        <v>64.240898897848169</v>
      </c>
      <c r="K47" s="610">
        <v>61.036000000000001</v>
      </c>
      <c r="L47" s="171"/>
      <c r="M47" s="171"/>
      <c r="N47" s="171"/>
      <c r="O47" s="171"/>
    </row>
    <row r="48" spans="1:15">
      <c r="A48" s="333">
        <v>1988</v>
      </c>
      <c r="B48" s="58">
        <v>63.148644124539665</v>
      </c>
      <c r="C48" s="205">
        <v>75.983304390214172</v>
      </c>
      <c r="D48" s="59">
        <v>81.015903453738261</v>
      </c>
      <c r="E48" s="180">
        <f t="shared" si="4"/>
        <v>83.108578432227972</v>
      </c>
      <c r="F48" s="202">
        <v>77.947878812215151</v>
      </c>
      <c r="G48" s="609">
        <v>56.164999999999999</v>
      </c>
      <c r="H48" s="612">
        <v>86.397000000000006</v>
      </c>
      <c r="I48" s="610">
        <v>90.662000000000006</v>
      </c>
      <c r="J48" s="609">
        <f t="shared" si="5"/>
        <v>65.008044260796083</v>
      </c>
      <c r="K48" s="610">
        <v>61.95</v>
      </c>
      <c r="L48" s="171"/>
      <c r="M48" s="171"/>
      <c r="N48" s="171"/>
      <c r="O48" s="171"/>
    </row>
    <row r="49" spans="1:19" ht="15">
      <c r="A49" s="333">
        <v>1989</v>
      </c>
      <c r="B49" s="58">
        <v>64.524397388684292</v>
      </c>
      <c r="C49" s="205">
        <v>77.854959428855778</v>
      </c>
      <c r="D49" s="59">
        <v>82.675031786064153</v>
      </c>
      <c r="E49" s="180">
        <f t="shared" si="4"/>
        <v>82.877697017679381</v>
      </c>
      <c r="F49" s="202">
        <v>78.047262432991332</v>
      </c>
      <c r="G49" s="609">
        <v>58.323</v>
      </c>
      <c r="H49" s="612">
        <v>88.263000000000005</v>
      </c>
      <c r="I49" s="610">
        <v>93.058000000000007</v>
      </c>
      <c r="J49" s="609">
        <f t="shared" si="5"/>
        <v>66.078651303490702</v>
      </c>
      <c r="K49" s="610">
        <v>62.673999999999999</v>
      </c>
      <c r="L49"/>
      <c r="M49"/>
      <c r="N49"/>
      <c r="O49" s="171"/>
    </row>
    <row r="50" spans="1:19" ht="15">
      <c r="A50" s="333">
        <v>1990</v>
      </c>
      <c r="B50" s="58">
        <v>63.815073652494135</v>
      </c>
      <c r="C50" s="205">
        <v>77.938234368176794</v>
      </c>
      <c r="D50" s="59">
        <v>82.633345144548443</v>
      </c>
      <c r="E50" s="180">
        <f t="shared" si="4"/>
        <v>81.879034301745307</v>
      </c>
      <c r="F50" s="202">
        <v>77.223081093019047</v>
      </c>
      <c r="G50" s="609">
        <v>59.277000000000001</v>
      </c>
      <c r="H50" s="612">
        <v>88.838999999999999</v>
      </c>
      <c r="I50" s="610">
        <v>92.512</v>
      </c>
      <c r="J50" s="609">
        <f t="shared" si="5"/>
        <v>66.724073886468787</v>
      </c>
      <c r="K50" s="610">
        <v>64.075000000000003</v>
      </c>
      <c r="L50"/>
      <c r="M50"/>
      <c r="N50"/>
      <c r="O50" s="171"/>
    </row>
    <row r="51" spans="1:19" ht="15">
      <c r="A51" s="333">
        <v>1991</v>
      </c>
      <c r="B51" s="58">
        <v>61.200619350518913</v>
      </c>
      <c r="C51" s="205">
        <v>75.932526988189181</v>
      </c>
      <c r="D51" s="59">
        <v>79.300498155366114</v>
      </c>
      <c r="E51" s="180">
        <f t="shared" si="4"/>
        <v>80.598686462835971</v>
      </c>
      <c r="F51" s="202">
        <v>77.17790671993896</v>
      </c>
      <c r="G51" s="609">
        <v>58.927</v>
      </c>
      <c r="H51" s="612">
        <v>87.460999999999999</v>
      </c>
      <c r="I51" s="610">
        <v>90.34</v>
      </c>
      <c r="J51" s="609">
        <f t="shared" si="5"/>
        <v>67.375172934222121</v>
      </c>
      <c r="K51" s="610">
        <v>65.227999999999994</v>
      </c>
      <c r="L51"/>
      <c r="M51"/>
      <c r="N51"/>
      <c r="O51" s="171"/>
    </row>
    <row r="52" spans="1:19" ht="15">
      <c r="A52" s="333">
        <v>1992</v>
      </c>
      <c r="B52" s="58">
        <v>61.450661198526944</v>
      </c>
      <c r="C52" s="205">
        <v>74.685433994455124</v>
      </c>
      <c r="D52" s="59">
        <v>77.868562019300924</v>
      </c>
      <c r="E52" s="180">
        <f t="shared" si="4"/>
        <v>82.27931192458388</v>
      </c>
      <c r="F52" s="202">
        <v>78.918625895958399</v>
      </c>
      <c r="G52" s="609">
        <v>61.423000000000002</v>
      </c>
      <c r="H52" s="612">
        <v>86.99</v>
      </c>
      <c r="I52" s="610">
        <v>90.134</v>
      </c>
      <c r="J52" s="609">
        <f t="shared" si="5"/>
        <v>70.609265432808371</v>
      </c>
      <c r="K52" s="610">
        <v>68.146000000000001</v>
      </c>
      <c r="L52"/>
      <c r="M52"/>
      <c r="N52"/>
      <c r="O52" s="171"/>
    </row>
    <row r="53" spans="1:19" ht="15">
      <c r="A53" s="333">
        <v>1993</v>
      </c>
      <c r="B53" s="58">
        <v>63.459365584198189</v>
      </c>
      <c r="C53" s="205">
        <v>75.514121195503165</v>
      </c>
      <c r="D53" s="59">
        <v>78.789836796798468</v>
      </c>
      <c r="E53" s="180">
        <f t="shared" si="4"/>
        <v>84.036422035428743</v>
      </c>
      <c r="F53" s="202">
        <v>80.54088782701227</v>
      </c>
      <c r="G53" s="609">
        <v>63.180999999999997</v>
      </c>
      <c r="H53" s="612">
        <v>88.841999999999999</v>
      </c>
      <c r="I53" s="610">
        <v>92.602999999999994</v>
      </c>
      <c r="J53" s="609">
        <f t="shared" si="5"/>
        <v>71.116138763197583</v>
      </c>
      <c r="K53" s="610">
        <v>68.227999999999994</v>
      </c>
      <c r="L53"/>
      <c r="M53"/>
      <c r="N53"/>
      <c r="O53" s="171"/>
    </row>
    <row r="54" spans="1:19" ht="15">
      <c r="A54" s="333">
        <v>1994</v>
      </c>
      <c r="B54" s="58">
        <v>67.473635754938073</v>
      </c>
      <c r="C54" s="205">
        <v>77.602087966771265</v>
      </c>
      <c r="D54" s="59">
        <v>81.42130604247869</v>
      </c>
      <c r="E54" s="180">
        <f t="shared" si="4"/>
        <v>86.948222042466</v>
      </c>
      <c r="F54" s="202">
        <v>82.867869978115522</v>
      </c>
      <c r="G54" s="609">
        <v>66.248000000000005</v>
      </c>
      <c r="H54" s="612">
        <v>91.866</v>
      </c>
      <c r="I54" s="610">
        <v>96.316000000000003</v>
      </c>
      <c r="J54" s="609">
        <f t="shared" si="5"/>
        <v>72.113730868874242</v>
      </c>
      <c r="K54" s="610">
        <v>68.781999999999996</v>
      </c>
      <c r="L54"/>
      <c r="M54"/>
      <c r="N54"/>
      <c r="O54" s="171"/>
    </row>
    <row r="55" spans="1:19" ht="15">
      <c r="A55" s="333">
        <v>1995</v>
      </c>
      <c r="B55" s="58">
        <v>69.742843990626042</v>
      </c>
      <c r="C55" s="205">
        <v>79.313286415013877</v>
      </c>
      <c r="D55" s="59">
        <v>83.160681159722387</v>
      </c>
      <c r="E55" s="180">
        <f t="shared" si="4"/>
        <v>87.933367967745482</v>
      </c>
      <c r="F55" s="202">
        <v>83.865721685706831</v>
      </c>
      <c r="G55" s="609">
        <v>68.31</v>
      </c>
      <c r="H55" s="612">
        <v>94.451999999999998</v>
      </c>
      <c r="I55" s="610">
        <v>98.983000000000004</v>
      </c>
      <c r="J55" s="609">
        <f t="shared" si="5"/>
        <v>72.322449498157809</v>
      </c>
      <c r="K55" s="610">
        <v>69.012</v>
      </c>
      <c r="L55"/>
      <c r="M55"/>
      <c r="N55"/>
      <c r="O55" s="171"/>
    </row>
    <row r="56" spans="1:19" ht="15">
      <c r="A56" s="333">
        <v>1996</v>
      </c>
      <c r="B56" s="58">
        <v>71.321560093739535</v>
      </c>
      <c r="C56" s="205">
        <v>80.963551980826466</v>
      </c>
      <c r="D56" s="59">
        <v>85.424265794026311</v>
      </c>
      <c r="E56" s="180">
        <f t="shared" si="4"/>
        <v>88.090947529858482</v>
      </c>
      <c r="F56" s="202">
        <v>83.488264701748733</v>
      </c>
      <c r="G56" s="609">
        <v>71.498000000000005</v>
      </c>
      <c r="H56" s="612">
        <v>96.543000000000006</v>
      </c>
      <c r="I56" s="610">
        <v>100.56399999999999</v>
      </c>
      <c r="J56" s="609">
        <f t="shared" si="5"/>
        <v>74.058191686605966</v>
      </c>
      <c r="K56" s="610">
        <v>71.096999999999994</v>
      </c>
      <c r="L56"/>
      <c r="M56"/>
      <c r="N56"/>
      <c r="O56" s="171"/>
    </row>
    <row r="57" spans="1:19" ht="15">
      <c r="A57" s="333">
        <v>1997</v>
      </c>
      <c r="B57" s="58">
        <v>75.13286742551054</v>
      </c>
      <c r="C57" s="205">
        <v>83.490235505590604</v>
      </c>
      <c r="D57" s="59">
        <v>87.890030639681527</v>
      </c>
      <c r="E57" s="180">
        <f t="shared" si="4"/>
        <v>89.990005382700772</v>
      </c>
      <c r="F57" s="202">
        <v>85.479952617102015</v>
      </c>
      <c r="G57" s="609">
        <v>75.295000000000002</v>
      </c>
      <c r="H57" s="612">
        <v>99.155000000000001</v>
      </c>
      <c r="I57" s="610">
        <v>103.94799999999999</v>
      </c>
      <c r="J57" s="609">
        <f t="shared" si="5"/>
        <v>75.936664817709641</v>
      </c>
      <c r="K57" s="610">
        <v>72.435000000000002</v>
      </c>
      <c r="L57"/>
      <c r="M57"/>
      <c r="N57"/>
      <c r="O57" s="171"/>
    </row>
    <row r="58" spans="1:19" ht="15">
      <c r="A58" s="333">
        <v>1998</v>
      </c>
      <c r="B58" s="58">
        <v>79.073903582189473</v>
      </c>
      <c r="C58" s="205">
        <v>85.62796413084321</v>
      </c>
      <c r="D58" s="59">
        <v>89.911832753194247</v>
      </c>
      <c r="E58" s="180">
        <f t="shared" si="4"/>
        <v>92.345887683795851</v>
      </c>
      <c r="F58" s="202">
        <v>87.943461762402876</v>
      </c>
      <c r="G58" s="609">
        <v>79.162000000000006</v>
      </c>
      <c r="H58" s="612">
        <v>101.23099999999999</v>
      </c>
      <c r="I58" s="610">
        <v>106.014</v>
      </c>
      <c r="J58" s="609">
        <f t="shared" si="5"/>
        <v>78.199365806916859</v>
      </c>
      <c r="K58" s="610">
        <v>74.671000000000006</v>
      </c>
      <c r="L58"/>
      <c r="M58"/>
      <c r="N58"/>
      <c r="O58" s="171"/>
    </row>
    <row r="59" spans="1:19" ht="15">
      <c r="A59" s="333">
        <v>1999</v>
      </c>
      <c r="B59" s="58">
        <v>83.806913290927341</v>
      </c>
      <c r="C59" s="205">
        <v>88.167849780133849</v>
      </c>
      <c r="D59" s="59">
        <v>92.512037017737683</v>
      </c>
      <c r="E59" s="180">
        <f t="shared" si="4"/>
        <v>95.053824608310762</v>
      </c>
      <c r="F59" s="202">
        <v>90.585660650109418</v>
      </c>
      <c r="G59" s="609">
        <v>83.56</v>
      </c>
      <c r="H59" s="612">
        <v>102.886</v>
      </c>
      <c r="I59" s="610">
        <v>108.146</v>
      </c>
      <c r="J59" s="609">
        <f t="shared" si="5"/>
        <v>81.216103259918754</v>
      </c>
      <c r="K59" s="610">
        <v>77.266000000000005</v>
      </c>
      <c r="L59"/>
      <c r="M59"/>
      <c r="N59"/>
      <c r="O59" s="171"/>
    </row>
    <row r="60" spans="1:19" ht="15">
      <c r="A60" s="333">
        <v>2000</v>
      </c>
      <c r="B60" s="58">
        <v>88.907139270170731</v>
      </c>
      <c r="C60" s="205">
        <v>90.445724034975484</v>
      </c>
      <c r="D60" s="59">
        <v>94.835025116201521</v>
      </c>
      <c r="E60" s="180">
        <f t="shared" si="4"/>
        <v>98.298886120686277</v>
      </c>
      <c r="F60" s="202">
        <v>93.747866765715656</v>
      </c>
      <c r="G60" s="609">
        <v>87.314999999999998</v>
      </c>
      <c r="H60" s="612">
        <v>104.642</v>
      </c>
      <c r="I60" s="610">
        <v>109.27500000000001</v>
      </c>
      <c r="J60" s="609">
        <f t="shared" si="5"/>
        <v>83.441639112402285</v>
      </c>
      <c r="K60" s="610">
        <v>79.903999999999996</v>
      </c>
      <c r="L60"/>
      <c r="M60"/>
      <c r="N60"/>
      <c r="O60" s="171"/>
      <c r="Q60" s="35"/>
      <c r="R60" s="35"/>
      <c r="S60" s="35"/>
    </row>
    <row r="61" spans="1:19" ht="15">
      <c r="A61" s="333">
        <v>2001</v>
      </c>
      <c r="B61" s="58">
        <v>90.123870103783062</v>
      </c>
      <c r="C61" s="205">
        <v>90.720937553950989</v>
      </c>
      <c r="D61" s="59">
        <v>94.771452987890044</v>
      </c>
      <c r="E61" s="180">
        <f t="shared" si="4"/>
        <v>99.341863668667614</v>
      </c>
      <c r="F61" s="202">
        <v>95.105105708032994</v>
      </c>
      <c r="G61" s="609">
        <v>87.882000000000005</v>
      </c>
      <c r="H61" s="612">
        <v>103.875</v>
      </c>
      <c r="I61" s="610">
        <v>107</v>
      </c>
      <c r="J61" s="609">
        <f t="shared" si="5"/>
        <v>84.603610108303258</v>
      </c>
      <c r="K61" s="610">
        <v>82.132999999999996</v>
      </c>
      <c r="L61"/>
      <c r="M61"/>
      <c r="N61"/>
      <c r="O61" s="171"/>
      <c r="Q61" s="35"/>
      <c r="R61" s="35"/>
      <c r="S61" s="35"/>
    </row>
    <row r="62" spans="1:19" ht="15">
      <c r="A62" s="365">
        <v>2002</v>
      </c>
      <c r="B62" s="58">
        <v>92.676598593906931</v>
      </c>
      <c r="C62" s="205">
        <v>92.939910022443613</v>
      </c>
      <c r="D62" s="59">
        <v>96.041853388081805</v>
      </c>
      <c r="E62" s="180">
        <f t="shared" si="4"/>
        <v>99.716686374590751</v>
      </c>
      <c r="F62" s="202">
        <v>96.495472523942411</v>
      </c>
      <c r="G62" s="609">
        <v>89.460999999999999</v>
      </c>
      <c r="H62" s="612">
        <v>101.611</v>
      </c>
      <c r="I62" s="610">
        <v>104.456</v>
      </c>
      <c r="J62" s="609">
        <f t="shared" si="5"/>
        <v>88.042633179478585</v>
      </c>
      <c r="K62" s="610">
        <v>85.644999999999996</v>
      </c>
      <c r="L62"/>
      <c r="M62"/>
      <c r="N62"/>
      <c r="O62" s="171"/>
      <c r="Q62" s="35"/>
      <c r="R62" s="35"/>
      <c r="S62" s="35"/>
    </row>
    <row r="63" spans="1:19" ht="15">
      <c r="A63" s="365">
        <v>2003</v>
      </c>
      <c r="B63" s="58">
        <v>94.216605289588202</v>
      </c>
      <c r="C63" s="205">
        <v>94.831876021895212</v>
      </c>
      <c r="D63" s="59">
        <v>97.252850324113638</v>
      </c>
      <c r="E63" s="180">
        <f t="shared" si="4"/>
        <v>99.351198396449576</v>
      </c>
      <c r="F63" s="202">
        <v>96.883972132431182</v>
      </c>
      <c r="G63" s="609">
        <v>92.316999999999993</v>
      </c>
      <c r="H63" s="612">
        <v>101.42400000000001</v>
      </c>
      <c r="I63" s="610">
        <v>103.79900000000001</v>
      </c>
      <c r="J63" s="609">
        <f t="shared" si="5"/>
        <v>91.020862912131236</v>
      </c>
      <c r="K63" s="610">
        <v>88.938000000000002</v>
      </c>
      <c r="L63"/>
      <c r="M63"/>
      <c r="N63"/>
      <c r="O63" s="171"/>
      <c r="Q63" s="35"/>
      <c r="R63" s="35"/>
      <c r="S63" s="35"/>
    </row>
    <row r="64" spans="1:19" ht="15">
      <c r="A64" s="365">
        <v>2004</v>
      </c>
      <c r="B64" s="58">
        <v>97.347882490793452</v>
      </c>
      <c r="C64" s="205">
        <v>96.529872345611324</v>
      </c>
      <c r="D64" s="59">
        <v>100.4272880755362</v>
      </c>
      <c r="E64" s="180">
        <f t="shared" si="4"/>
        <v>100.84741658235427</v>
      </c>
      <c r="F64" s="202">
        <v>96.931154255425938</v>
      </c>
      <c r="G64" s="609">
        <v>96.475999999999999</v>
      </c>
      <c r="H64" s="612">
        <v>102.768</v>
      </c>
      <c r="I64" s="610">
        <v>105.10299999999999</v>
      </c>
      <c r="J64" s="609">
        <f t="shared" si="5"/>
        <v>93.877471586486067</v>
      </c>
      <c r="K64" s="610">
        <v>91.790999999999997</v>
      </c>
      <c r="L64"/>
      <c r="M64"/>
      <c r="N64"/>
      <c r="O64" s="171"/>
      <c r="Q64" s="35"/>
      <c r="R64" s="35"/>
      <c r="S64" s="35"/>
    </row>
    <row r="65" spans="1:19" ht="15">
      <c r="A65" s="365">
        <v>2005</v>
      </c>
      <c r="B65" s="58">
        <v>100.62144291931703</v>
      </c>
      <c r="C65" s="205">
        <v>97.946561862108894</v>
      </c>
      <c r="D65" s="59">
        <v>101.10573816620465</v>
      </c>
      <c r="E65" s="180">
        <f t="shared" si="4"/>
        <v>102.73095962365059</v>
      </c>
      <c r="F65" s="202">
        <v>99.519143895436386</v>
      </c>
      <c r="G65" s="609">
        <v>100.13200000000001</v>
      </c>
      <c r="H65" s="612">
        <v>104.651</v>
      </c>
      <c r="I65" s="610">
        <v>106.843</v>
      </c>
      <c r="J65" s="609">
        <f t="shared" si="5"/>
        <v>95.681837727303147</v>
      </c>
      <c r="K65" s="610">
        <v>93.718999999999994</v>
      </c>
      <c r="L65"/>
      <c r="M65"/>
      <c r="N65"/>
      <c r="O65" s="171"/>
      <c r="Q65" s="35"/>
      <c r="R65" s="35"/>
      <c r="S65" s="35"/>
    </row>
    <row r="66" spans="1:19" ht="15">
      <c r="A66" s="365">
        <v>2006</v>
      </c>
      <c r="B66" s="58">
        <v>103.05176598593908</v>
      </c>
      <c r="C66" s="205">
        <v>99.444495221846481</v>
      </c>
      <c r="D66" s="59">
        <v>102.42616253621529</v>
      </c>
      <c r="E66" s="180">
        <f t="shared" si="4"/>
        <v>103.62742126252971</v>
      </c>
      <c r="F66" s="202">
        <v>100.61236372397455</v>
      </c>
      <c r="G66" s="609">
        <v>103.298</v>
      </c>
      <c r="H66" s="612">
        <v>106.676</v>
      </c>
      <c r="I66" s="610">
        <v>109.14400000000001</v>
      </c>
      <c r="J66" s="609">
        <f t="shared" si="5"/>
        <v>96.833402077318226</v>
      </c>
      <c r="K66" s="610">
        <v>94.644000000000005</v>
      </c>
      <c r="L66"/>
      <c r="M66"/>
      <c r="N66"/>
      <c r="O66" s="171"/>
      <c r="Q66" s="35"/>
      <c r="R66" s="35"/>
      <c r="S66" s="35"/>
    </row>
    <row r="67" spans="1:19" ht="15">
      <c r="A67" s="333">
        <v>2007</v>
      </c>
      <c r="B67" s="58">
        <v>104.62002008704386</v>
      </c>
      <c r="C67" s="205">
        <v>101.55480405000559</v>
      </c>
      <c r="D67" s="59">
        <v>104.21660378931573</v>
      </c>
      <c r="E67" s="180">
        <f t="shared" si="4"/>
        <v>103.01828757951121</v>
      </c>
      <c r="F67" s="202">
        <v>100.39050735840343</v>
      </c>
      <c r="G67" s="609">
        <v>105.473</v>
      </c>
      <c r="H67" s="612">
        <v>107.557</v>
      </c>
      <c r="I67" s="610">
        <v>109.815</v>
      </c>
      <c r="J67" s="609">
        <f t="shared" si="5"/>
        <v>98.062422715397418</v>
      </c>
      <c r="K67" s="610">
        <v>96.046000000000006</v>
      </c>
      <c r="L67"/>
      <c r="M67"/>
      <c r="N67"/>
      <c r="O67" s="171"/>
      <c r="Q67" s="35"/>
      <c r="R67" s="35"/>
      <c r="S67" s="35"/>
    </row>
    <row r="68" spans="1:19" ht="15">
      <c r="A68" s="333">
        <v>2008</v>
      </c>
      <c r="B68" s="58">
        <v>104.94015734851021</v>
      </c>
      <c r="C68" s="205">
        <v>102.81306807218516</v>
      </c>
      <c r="D68" s="59">
        <v>105.11286658190384</v>
      </c>
      <c r="E68" s="180">
        <f t="shared" si="4"/>
        <v>102.06888999249747</v>
      </c>
      <c r="F68" s="202">
        <v>99.83536450699701</v>
      </c>
      <c r="G68" s="609">
        <v>104.23399999999999</v>
      </c>
      <c r="H68" s="612">
        <v>106.024</v>
      </c>
      <c r="I68" s="610">
        <v>107.663</v>
      </c>
      <c r="J68" s="609">
        <f t="shared" si="5"/>
        <v>98.311703010639093</v>
      </c>
      <c r="K68" s="610">
        <v>96.814999999999998</v>
      </c>
      <c r="L68"/>
      <c r="M68"/>
      <c r="N68"/>
      <c r="O68" s="171"/>
      <c r="Q68" s="35"/>
      <c r="R68" s="35"/>
      <c r="S68" s="35"/>
    </row>
    <row r="69" spans="1:19" s="40" customFormat="1" ht="15">
      <c r="A69" s="333">
        <v>2009</v>
      </c>
      <c r="B69" s="58">
        <v>100</v>
      </c>
      <c r="C69" s="205">
        <v>100</v>
      </c>
      <c r="D69" s="59">
        <v>100</v>
      </c>
      <c r="E69" s="180">
        <f t="shared" si="4"/>
        <v>100</v>
      </c>
      <c r="F69" s="202">
        <v>100</v>
      </c>
      <c r="G69" s="609">
        <v>100</v>
      </c>
      <c r="H69" s="612">
        <v>100</v>
      </c>
      <c r="I69" s="610">
        <v>100</v>
      </c>
      <c r="J69" s="609">
        <f t="shared" si="5"/>
        <v>100</v>
      </c>
      <c r="K69" s="610">
        <v>100</v>
      </c>
      <c r="L69"/>
      <c r="M69"/>
      <c r="N69"/>
      <c r="O69" s="211"/>
      <c r="Q69" s="35"/>
      <c r="R69" s="35"/>
      <c r="S69" s="35"/>
    </row>
    <row r="70" spans="1:19" s="40" customFormat="1" ht="15">
      <c r="A70" s="333">
        <v>2010</v>
      </c>
      <c r="B70" s="58">
        <v>103.77155172413792</v>
      </c>
      <c r="C70" s="205">
        <v>101.86860839452009</v>
      </c>
      <c r="D70" s="59">
        <v>101.91550117764763</v>
      </c>
      <c r="E70" s="180">
        <f t="shared" si="4"/>
        <v>101.86803703280999</v>
      </c>
      <c r="F70" s="202">
        <v>101.82203304756359</v>
      </c>
      <c r="G70" s="609">
        <v>103.175</v>
      </c>
      <c r="H70" s="612">
        <v>98.804000000000002</v>
      </c>
      <c r="I70" s="610">
        <v>99.882999999999996</v>
      </c>
      <c r="J70" s="609">
        <f t="shared" si="5"/>
        <v>104.42390996315937</v>
      </c>
      <c r="K70" s="610">
        <v>103.29600000000001</v>
      </c>
      <c r="L70"/>
      <c r="M70"/>
      <c r="N70"/>
      <c r="O70" s="211"/>
      <c r="Q70" s="35"/>
      <c r="R70" s="35"/>
      <c r="S70" s="35"/>
    </row>
    <row r="71" spans="1:19" s="40" customFormat="1" ht="15">
      <c r="A71" s="333">
        <v>2011</v>
      </c>
      <c r="B71" s="58">
        <v>107.17588717777033</v>
      </c>
      <c r="C71" s="205">
        <v>103.87431577450772</v>
      </c>
      <c r="D71" s="59">
        <v>103.77264105717323</v>
      </c>
      <c r="E71" s="180">
        <f>B71/C71*100</f>
        <v>103.17842902612205</v>
      </c>
      <c r="F71" s="202">
        <v>103.27664786074247</v>
      </c>
      <c r="G71" s="609">
        <v>105.345</v>
      </c>
      <c r="H71" s="612">
        <v>100.361</v>
      </c>
      <c r="I71" s="610">
        <v>101.919</v>
      </c>
      <c r="J71" s="609">
        <f t="shared" si="5"/>
        <v>104.96607247835314</v>
      </c>
      <c r="K71" s="610">
        <v>103.361</v>
      </c>
      <c r="L71"/>
      <c r="M71"/>
      <c r="N71"/>
      <c r="O71" s="211"/>
      <c r="Q71" s="35"/>
      <c r="R71" s="35"/>
      <c r="S71" s="35"/>
    </row>
    <row r="72" spans="1:19" s="40" customFormat="1" ht="15">
      <c r="A72" s="333">
        <v>2012</v>
      </c>
      <c r="B72" s="58">
        <v>109.22120857047204</v>
      </c>
      <c r="C72" s="205">
        <v>104.96806101412628</v>
      </c>
      <c r="D72" s="59">
        <v>105.76109385747338</v>
      </c>
      <c r="E72" s="180">
        <f t="shared" si="4"/>
        <v>104.05184921513735</v>
      </c>
      <c r="F72" s="202">
        <v>103.27765173569981</v>
      </c>
      <c r="G72" s="609">
        <v>108.40900000000001</v>
      </c>
      <c r="H72" s="612">
        <v>102.28100000000001</v>
      </c>
      <c r="I72" s="610">
        <v>104.117</v>
      </c>
      <c r="J72" s="609">
        <f>((G72/H72)*100)</f>
        <v>105.99133758958163</v>
      </c>
      <c r="K72" s="610">
        <v>104.123</v>
      </c>
      <c r="L72"/>
      <c r="M72"/>
      <c r="N72"/>
      <c r="O72" s="211"/>
      <c r="Q72" s="35"/>
      <c r="R72" s="35"/>
      <c r="S72" s="35"/>
    </row>
    <row r="73" spans="1:19" s="40" customFormat="1" ht="15">
      <c r="A73" s="365">
        <v>2013</v>
      </c>
      <c r="B73" s="58">
        <v>111.62223803146969</v>
      </c>
      <c r="C73" s="205">
        <v>106.34412860900385</v>
      </c>
      <c r="D73" s="59">
        <v>106.90539216708007</v>
      </c>
      <c r="E73" s="180">
        <f t="shared" si="4"/>
        <v>104.96323538638592</v>
      </c>
      <c r="F73" s="202">
        <v>104.41303431244604</v>
      </c>
      <c r="G73" s="609">
        <v>110.568</v>
      </c>
      <c r="H73" s="612">
        <v>104.02500000000001</v>
      </c>
      <c r="I73" s="610">
        <v>105.74</v>
      </c>
      <c r="J73" s="609">
        <f>((G73/H73)*100)</f>
        <v>106.28983417447728</v>
      </c>
      <c r="K73" s="610">
        <v>104.566</v>
      </c>
      <c r="L73"/>
      <c r="M73"/>
      <c r="N73"/>
      <c r="O73" s="211"/>
      <c r="Q73" s="35"/>
      <c r="R73" s="35"/>
      <c r="S73" s="35"/>
    </row>
    <row r="74" spans="1:19" s="40" customFormat="1" ht="15">
      <c r="A74" s="515">
        <v>2014</v>
      </c>
      <c r="B74" s="355">
        <v>114.75456143287579</v>
      </c>
      <c r="C74" s="390">
        <v>107.04079456478691</v>
      </c>
      <c r="D74" s="346">
        <v>107.06171707276404</v>
      </c>
      <c r="E74" s="391">
        <f t="shared" si="4"/>
        <v>107.20638042668871</v>
      </c>
      <c r="F74" s="392">
        <v>107.1867408195635</v>
      </c>
      <c r="G74" s="393">
        <v>113.879</v>
      </c>
      <c r="H74" s="642">
        <v>106.285</v>
      </c>
      <c r="I74" s="391">
        <v>108.259</v>
      </c>
      <c r="J74" s="611">
        <f>((G74/H74)*100)</f>
        <v>107.14494049019147</v>
      </c>
      <c r="K74" s="402">
        <v>105.191</v>
      </c>
      <c r="L74"/>
      <c r="M74"/>
      <c r="N74"/>
      <c r="O74" s="211"/>
    </row>
    <row r="75" spans="1:19" ht="15">
      <c r="L75"/>
      <c r="M75"/>
      <c r="N75"/>
    </row>
    <row r="76" spans="1:19" ht="15">
      <c r="A76" s="203" t="s">
        <v>369</v>
      </c>
      <c r="C76" s="76"/>
      <c r="D76" s="76"/>
      <c r="E76" s="203"/>
      <c r="F76" s="28"/>
      <c r="G76" s="27"/>
      <c r="H76" s="27"/>
      <c r="I76" s="27"/>
      <c r="J76" s="27"/>
      <c r="K76" s="28"/>
      <c r="L76"/>
      <c r="M76"/>
      <c r="N76"/>
    </row>
    <row r="77" spans="1:19">
      <c r="A77" s="348" t="s">
        <v>241</v>
      </c>
      <c r="B77" s="401">
        <f t="shared" ref="B77:K77" si="6">(POWER(B33/B7,1/26)-1)*100</f>
        <v>5.0113895882314852</v>
      </c>
      <c r="C77" s="401">
        <f t="shared" si="6"/>
        <v>1.6208567606597724</v>
      </c>
      <c r="D77" s="398">
        <f t="shared" si="6"/>
        <v>0.94279207858485314</v>
      </c>
      <c r="E77" s="441">
        <f t="shared" si="6"/>
        <v>3.3364536923332411</v>
      </c>
      <c r="F77" s="398">
        <f t="shared" si="6"/>
        <v>4.0187098720589232</v>
      </c>
      <c r="G77" s="441">
        <f t="shared" si="6"/>
        <v>4.0970589562975279</v>
      </c>
      <c r="H77" s="401">
        <f t="shared" si="6"/>
        <v>1.0835053533867933</v>
      </c>
      <c r="I77" s="398">
        <f t="shared" si="6"/>
        <v>0.82844908104575676</v>
      </c>
      <c r="J77" s="401">
        <f t="shared" si="6"/>
        <v>2.9812515824173103</v>
      </c>
      <c r="K77" s="398">
        <f t="shared" si="6"/>
        <v>3.2418085595075086</v>
      </c>
    </row>
    <row r="78" spans="1:19">
      <c r="A78" s="349" t="s">
        <v>42</v>
      </c>
      <c r="B78" s="34">
        <f t="shared" ref="B78:K78" si="7">(POWER(B41/B33,1/8)-1)*100</f>
        <v>3.5206298459560248</v>
      </c>
      <c r="C78" s="34">
        <f t="shared" si="7"/>
        <v>2.7138586696014322</v>
      </c>
      <c r="D78" s="201">
        <f t="shared" si="7"/>
        <v>2.039104750974019</v>
      </c>
      <c r="E78" s="433">
        <f t="shared" si="7"/>
        <v>0.78545503674407602</v>
      </c>
      <c r="F78" s="201">
        <f t="shared" si="7"/>
        <v>1.4323137390895191</v>
      </c>
      <c r="G78" s="433">
        <f t="shared" si="7"/>
        <v>2.6649986663304093</v>
      </c>
      <c r="H78" s="34">
        <f t="shared" si="7"/>
        <v>2.043119280671335</v>
      </c>
      <c r="I78" s="201">
        <f t="shared" si="7"/>
        <v>1.3728487973611037</v>
      </c>
      <c r="J78" s="34">
        <f t="shared" si="7"/>
        <v>0.609428043794491</v>
      </c>
      <c r="K78" s="201">
        <f t="shared" si="7"/>
        <v>1.2745512660216063</v>
      </c>
    </row>
    <row r="79" spans="1:19">
      <c r="A79" s="349" t="s">
        <v>43</v>
      </c>
      <c r="B79" s="34">
        <f t="shared" ref="B79:K79" si="8">(POWER(B49/B41,1/8)-1)*100</f>
        <v>3.0739696707533959</v>
      </c>
      <c r="C79" s="34">
        <f t="shared" si="8"/>
        <v>1.8425085616153192</v>
      </c>
      <c r="D79" s="201">
        <f t="shared" si="8"/>
        <v>1.761748671893848</v>
      </c>
      <c r="E79" s="433">
        <f t="shared" si="8"/>
        <v>1.2091818303876956</v>
      </c>
      <c r="F79" s="201">
        <f t="shared" si="8"/>
        <v>1.2896448884994305</v>
      </c>
      <c r="G79" s="433">
        <f t="shared" si="8"/>
        <v>3.8566189338137047</v>
      </c>
      <c r="H79" s="34">
        <f t="shared" si="8"/>
        <v>2.0304419294748355</v>
      </c>
      <c r="I79" s="201">
        <f t="shared" si="8"/>
        <v>2.0839637905919695</v>
      </c>
      <c r="J79" s="34">
        <f t="shared" si="8"/>
        <v>1.7898354351940871</v>
      </c>
      <c r="K79" s="201">
        <f t="shared" si="8"/>
        <v>1.7365262128273606</v>
      </c>
    </row>
    <row r="80" spans="1:19">
      <c r="A80" s="349" t="s">
        <v>44</v>
      </c>
      <c r="B80" s="34">
        <f t="shared" ref="B80:K80" si="9">(POWER(B60/B49,1/11)-1)*100</f>
        <v>2.9569570095574482</v>
      </c>
      <c r="C80" s="34">
        <f t="shared" si="9"/>
        <v>1.3720762421884247</v>
      </c>
      <c r="D80" s="201">
        <f t="shared" si="9"/>
        <v>1.2552784009216111</v>
      </c>
      <c r="E80" s="433">
        <f t="shared" si="9"/>
        <v>1.5634293250367914</v>
      </c>
      <c r="F80" s="201">
        <f t="shared" si="9"/>
        <v>1.6802725808866992</v>
      </c>
      <c r="G80" s="433">
        <f t="shared" si="9"/>
        <v>3.7365325993602871</v>
      </c>
      <c r="H80" s="34">
        <f t="shared" si="9"/>
        <v>1.5595266169937005</v>
      </c>
      <c r="I80" s="201">
        <f t="shared" si="9"/>
        <v>1.4711222712579408</v>
      </c>
      <c r="J80" s="34">
        <f t="shared" si="9"/>
        <v>2.143576338807307</v>
      </c>
      <c r="K80" s="201">
        <f t="shared" si="9"/>
        <v>2.2325495263952222</v>
      </c>
    </row>
    <row r="81" spans="1:13">
      <c r="A81" s="490" t="s">
        <v>49</v>
      </c>
      <c r="B81" s="34">
        <f t="shared" ref="B81:K81" si="10">(((B68/B60)^(1/8))-1)*100</f>
        <v>2.0940974909492205</v>
      </c>
      <c r="C81" s="34">
        <f t="shared" si="10"/>
        <v>1.6149329526676803</v>
      </c>
      <c r="D81" s="201">
        <f t="shared" si="10"/>
        <v>1.2945057163076035</v>
      </c>
      <c r="E81" s="433">
        <f t="shared" si="10"/>
        <v>0.47154933271937871</v>
      </c>
      <c r="F81" s="201">
        <f t="shared" si="10"/>
        <v>0.7895199535459918</v>
      </c>
      <c r="G81" s="433">
        <f t="shared" si="10"/>
        <v>2.2386410497887921</v>
      </c>
      <c r="H81" s="34">
        <f t="shared" si="10"/>
        <v>0.16414059973237638</v>
      </c>
      <c r="I81" s="201">
        <f t="shared" si="10"/>
        <v>-0.18559833416478266</v>
      </c>
      <c r="J81" s="34">
        <f t="shared" si="10"/>
        <v>2.0711009325646401</v>
      </c>
      <c r="K81" s="201">
        <f t="shared" si="10"/>
        <v>2.4287248463065403</v>
      </c>
    </row>
    <row r="82" spans="1:13">
      <c r="A82" s="493"/>
      <c r="B82" s="401"/>
      <c r="C82" s="401"/>
      <c r="D82" s="401"/>
      <c r="E82" s="401"/>
      <c r="F82" s="401"/>
      <c r="G82" s="401"/>
      <c r="H82" s="401"/>
      <c r="I82" s="401"/>
      <c r="J82" s="401"/>
      <c r="K82" s="401"/>
    </row>
    <row r="83" spans="1:13">
      <c r="A83" s="451" t="s">
        <v>368</v>
      </c>
      <c r="B83" s="448"/>
      <c r="C83" s="448"/>
      <c r="D83" s="448"/>
      <c r="E83" s="448"/>
      <c r="F83" s="448"/>
      <c r="G83" s="448"/>
      <c r="H83" s="448"/>
      <c r="I83" s="448"/>
      <c r="J83" s="448"/>
      <c r="K83" s="448"/>
    </row>
    <row r="84" spans="1:13">
      <c r="A84" s="365" t="s">
        <v>475</v>
      </c>
      <c r="B84" s="453">
        <f>((B74/B7)^(1/66)-1)*100</f>
        <v>3.6500925024755437</v>
      </c>
      <c r="C84" s="453">
        <f t="shared" ref="C84:K84" si="11">((C74/C7)^(1/66)-1)*100</f>
        <v>1.6755189885466093</v>
      </c>
      <c r="D84" s="453">
        <f t="shared" si="11"/>
        <v>1.225119167182509</v>
      </c>
      <c r="E84" s="641">
        <f t="shared" si="11"/>
        <v>1.942034359471867</v>
      </c>
      <c r="F84" s="428">
        <f t="shared" si="11"/>
        <v>2.3886234342660018</v>
      </c>
      <c r="G84" s="453">
        <f t="shared" si="11"/>
        <v>3.4306704377182085</v>
      </c>
      <c r="H84" s="453">
        <f t="shared" si="11"/>
        <v>1.2020303304204116</v>
      </c>
      <c r="I84" s="453">
        <f t="shared" si="11"/>
        <v>0.97425700095616907</v>
      </c>
      <c r="J84" s="641">
        <f t="shared" si="11"/>
        <v>2.2021693636198547</v>
      </c>
      <c r="K84" s="641">
        <f t="shared" si="11"/>
        <v>2.432720669197197</v>
      </c>
    </row>
    <row r="85" spans="1:13" ht="15">
      <c r="A85" s="365" t="s">
        <v>241</v>
      </c>
      <c r="B85" s="444">
        <f t="shared" ref="B85:K85" si="12">((B33/B7)^(1/26)-1)*100</f>
        <v>5.0113895882314852</v>
      </c>
      <c r="C85" s="444">
        <f t="shared" si="12"/>
        <v>1.6208567606597724</v>
      </c>
      <c r="D85" s="202">
        <f t="shared" si="12"/>
        <v>0.94279207858485314</v>
      </c>
      <c r="E85" s="444">
        <f t="shared" si="12"/>
        <v>3.3364536923332411</v>
      </c>
      <c r="F85" s="202">
        <f t="shared" si="12"/>
        <v>4.0187098720589232</v>
      </c>
      <c r="G85" s="444">
        <f t="shared" si="12"/>
        <v>4.0970589562975279</v>
      </c>
      <c r="H85" s="444">
        <f t="shared" si="12"/>
        <v>1.0835053533867933</v>
      </c>
      <c r="I85" s="202">
        <f t="shared" si="12"/>
        <v>0.82844908104575676</v>
      </c>
      <c r="J85" s="444">
        <f t="shared" si="12"/>
        <v>2.9812515824173103</v>
      </c>
      <c r="K85" s="444">
        <f t="shared" si="12"/>
        <v>3.2418085595075086</v>
      </c>
      <c r="L85"/>
      <c r="M85"/>
    </row>
    <row r="86" spans="1:13">
      <c r="A86" s="365" t="s">
        <v>467</v>
      </c>
      <c r="B86" s="444">
        <f>((B74/B33)^(1/40)-1)*100</f>
        <v>2.7747269436287247</v>
      </c>
      <c r="C86" s="444">
        <f t="shared" ref="C86:K86" si="13">((C74/C33)^(1/40)-1)*100</f>
        <v>1.7110652030483342</v>
      </c>
      <c r="D86" s="37">
        <f t="shared" si="13"/>
        <v>1.409055081809063</v>
      </c>
      <c r="E86" s="444">
        <f t="shared" si="13"/>
        <v>1.0457679687622567</v>
      </c>
      <c r="F86" s="37">
        <f t="shared" si="13"/>
        <v>1.3427910574752344</v>
      </c>
      <c r="G86" s="444">
        <f t="shared" si="13"/>
        <v>2.9998072327178882</v>
      </c>
      <c r="H86" s="444">
        <f t="shared" si="13"/>
        <v>1.2791460811227395</v>
      </c>
      <c r="I86" s="37">
        <f t="shared" si="13"/>
        <v>1.0691451995849643</v>
      </c>
      <c r="J86" s="444">
        <f t="shared" si="13"/>
        <v>1.6989293632244218</v>
      </c>
      <c r="K86" s="444">
        <f t="shared" si="13"/>
        <v>1.9102168468852154</v>
      </c>
    </row>
    <row r="87" spans="1:13">
      <c r="A87" s="365" t="s">
        <v>370</v>
      </c>
      <c r="B87" s="444">
        <f t="shared" ref="B87:K87" si="14">((B60/B7)^(1/53)-1)*100</f>
        <v>4.0632729077139329</v>
      </c>
      <c r="C87" s="444">
        <f t="shared" si="14"/>
        <v>1.7667853675588319</v>
      </c>
      <c r="D87" s="202">
        <f t="shared" si="14"/>
        <v>1.2958699336814261</v>
      </c>
      <c r="E87" s="444">
        <f t="shared" si="14"/>
        <v>2.2566179445097978</v>
      </c>
      <c r="F87" s="202">
        <f t="shared" si="14"/>
        <v>2.7232008306725675</v>
      </c>
      <c r="G87" s="444">
        <f t="shared" si="14"/>
        <v>3.7686265716640355</v>
      </c>
      <c r="H87" s="444">
        <f t="shared" si="14"/>
        <v>1.469237074172014</v>
      </c>
      <c r="I87" s="202">
        <f t="shared" si="14"/>
        <v>1.2325122174564163</v>
      </c>
      <c r="J87" s="444">
        <f t="shared" si="14"/>
        <v>2.2660951868704871</v>
      </c>
      <c r="K87" s="444">
        <f t="shared" si="14"/>
        <v>2.5052539042913713</v>
      </c>
    </row>
    <row r="88" spans="1:13">
      <c r="A88" s="333" t="s">
        <v>468</v>
      </c>
      <c r="B88" s="444">
        <f>((B74/B60)^(1/13)-1)*100</f>
        <v>1.9824967194127296</v>
      </c>
      <c r="C88" s="444">
        <f t="shared" ref="C88:K88" si="15">((C74/C60)^(1/13)-1)*100</f>
        <v>1.3042792718281904</v>
      </c>
      <c r="D88" s="37">
        <f t="shared" si="15"/>
        <v>0.93718478354463119</v>
      </c>
      <c r="E88" s="444">
        <f t="shared" si="15"/>
        <v>0.66948548714775846</v>
      </c>
      <c r="F88" s="37">
        <f t="shared" si="15"/>
        <v>1.0358174021338096</v>
      </c>
      <c r="G88" s="444">
        <f t="shared" si="15"/>
        <v>2.0642021823634726</v>
      </c>
      <c r="H88" s="444">
        <f t="shared" si="15"/>
        <v>0.11991156456476748</v>
      </c>
      <c r="I88" s="37">
        <f t="shared" si="15"/>
        <v>-7.1829086284203036E-2</v>
      </c>
      <c r="J88" s="444">
        <f t="shared" si="15"/>
        <v>1.9419619808042743</v>
      </c>
      <c r="K88" s="444">
        <f t="shared" si="15"/>
        <v>2.137539030833091</v>
      </c>
    </row>
    <row r="89" spans="1:13">
      <c r="A89" s="486" t="s">
        <v>469</v>
      </c>
      <c r="B89" s="442">
        <f>((B74/B68)^(1/5)-1)*100</f>
        <v>1.8041891742408556</v>
      </c>
      <c r="C89" s="640">
        <f t="shared" ref="C89:K89" si="16">((C74/C68)^(1/5)-1)*100</f>
        <v>0.80920759137432796</v>
      </c>
      <c r="D89" s="402">
        <f t="shared" si="16"/>
        <v>0.36809120942356</v>
      </c>
      <c r="E89" s="640">
        <f t="shared" si="16"/>
        <v>0.98699474645176366</v>
      </c>
      <c r="F89" s="402">
        <f t="shared" si="16"/>
        <v>1.4311458262232346</v>
      </c>
      <c r="G89" s="640">
        <f t="shared" si="16"/>
        <v>1.7857188461064766</v>
      </c>
      <c r="H89" s="402">
        <f t="shared" si="16"/>
        <v>4.9185727148071123E-2</v>
      </c>
      <c r="I89" s="442">
        <f t="shared" si="16"/>
        <v>0.11047149599676676</v>
      </c>
      <c r="J89" s="442">
        <f t="shared" si="16"/>
        <v>1.735679412418456</v>
      </c>
      <c r="K89" s="640">
        <f t="shared" si="16"/>
        <v>1.6733625440565447</v>
      </c>
    </row>
    <row r="91" spans="1:13" ht="12.75" customHeight="1">
      <c r="A91" s="30" t="s">
        <v>242</v>
      </c>
    </row>
    <row r="92" spans="1:13">
      <c r="A92" s="720" t="s">
        <v>544</v>
      </c>
      <c r="B92" s="720"/>
      <c r="C92" s="720"/>
      <c r="D92" s="720"/>
      <c r="E92" s="720"/>
      <c r="F92" s="720"/>
      <c r="G92" s="720"/>
      <c r="H92" s="720"/>
      <c r="I92" s="720"/>
      <c r="J92" s="720"/>
      <c r="K92" s="720"/>
    </row>
    <row r="93" spans="1:13" ht="18" customHeight="1">
      <c r="A93" s="709" t="s">
        <v>543</v>
      </c>
      <c r="B93" s="709"/>
      <c r="C93" s="709"/>
      <c r="D93" s="709"/>
      <c r="E93" s="709"/>
      <c r="F93" s="709"/>
      <c r="G93" s="709"/>
      <c r="H93" s="709"/>
      <c r="I93" s="709"/>
      <c r="J93" s="629"/>
      <c r="K93" s="629"/>
    </row>
    <row r="95" spans="1:13" hidden="1">
      <c r="A95" s="30" t="s">
        <v>547</v>
      </c>
      <c r="D95" s="212"/>
      <c r="E95" s="212"/>
      <c r="F95" s="212"/>
      <c r="G95" s="212"/>
      <c r="H95" s="212"/>
      <c r="I95" s="212"/>
      <c r="J95" s="212"/>
    </row>
    <row r="96" spans="1:13" ht="15" hidden="1" outlineLevel="1">
      <c r="A96" s="699"/>
      <c r="B96" s="699" t="s">
        <v>545</v>
      </c>
      <c r="C96" s="699" t="s">
        <v>408</v>
      </c>
      <c r="D96" s="699" t="s">
        <v>546</v>
      </c>
      <c r="E96" s="699" t="s">
        <v>409</v>
      </c>
    </row>
    <row r="97" spans="1:15" ht="15" hidden="1" outlineLevel="1">
      <c r="A97" s="699">
        <v>1946</v>
      </c>
      <c r="B97" s="699">
        <v>16.5</v>
      </c>
      <c r="C97" s="699">
        <v>45.4</v>
      </c>
      <c r="D97" s="699">
        <v>59.6</v>
      </c>
      <c r="E97" s="699">
        <v>27.7</v>
      </c>
    </row>
    <row r="98" spans="1:15" ht="15" hidden="1" outlineLevel="1">
      <c r="A98" s="699">
        <v>1947</v>
      </c>
      <c r="B98" s="699">
        <v>17.5</v>
      </c>
      <c r="C98" s="699">
        <v>47.4</v>
      </c>
      <c r="D98" s="699">
        <v>60.8</v>
      </c>
      <c r="E98" s="699">
        <v>28.9</v>
      </c>
      <c r="H98" s="158"/>
      <c r="I98" s="158"/>
      <c r="J98" s="158"/>
      <c r="K98" s="158"/>
    </row>
    <row r="99" spans="1:15" ht="15" hidden="1" outlineLevel="1">
      <c r="A99" s="699">
        <v>1948</v>
      </c>
      <c r="B99" s="699">
        <v>18.2</v>
      </c>
      <c r="C99" s="699">
        <v>48.2</v>
      </c>
      <c r="D99" s="699">
        <v>61.8</v>
      </c>
      <c r="E99" s="699">
        <v>29.5</v>
      </c>
      <c r="H99" s="158"/>
      <c r="I99" s="158"/>
      <c r="J99" s="158"/>
      <c r="K99" s="158"/>
    </row>
    <row r="100" spans="1:15" ht="15" hidden="1" outlineLevel="1">
      <c r="A100" s="699">
        <v>1949</v>
      </c>
      <c r="B100" s="699">
        <v>18.7</v>
      </c>
      <c r="C100" s="699">
        <v>48.8</v>
      </c>
      <c r="D100" s="699">
        <v>62.2</v>
      </c>
      <c r="E100" s="699">
        <v>30</v>
      </c>
      <c r="H100" s="158"/>
      <c r="I100" s="158"/>
      <c r="J100" s="158"/>
      <c r="K100" s="158"/>
    </row>
    <row r="101" spans="1:15" ht="15" hidden="1" outlineLevel="1">
      <c r="A101" s="699">
        <v>1950</v>
      </c>
      <c r="B101" s="699">
        <v>20</v>
      </c>
      <c r="C101" s="699">
        <v>48.8</v>
      </c>
      <c r="D101" s="699">
        <v>60.8</v>
      </c>
      <c r="E101" s="699">
        <v>33</v>
      </c>
      <c r="H101" s="158"/>
      <c r="I101" s="158"/>
      <c r="J101" s="158"/>
      <c r="K101" s="158"/>
      <c r="O101"/>
    </row>
    <row r="102" spans="1:15" ht="15" hidden="1" outlineLevel="1">
      <c r="A102" s="699">
        <v>1951</v>
      </c>
      <c r="B102" s="699">
        <v>21.6</v>
      </c>
      <c r="C102" s="699">
        <v>50</v>
      </c>
      <c r="D102" s="699">
        <v>61.9</v>
      </c>
      <c r="E102" s="699">
        <v>34.9</v>
      </c>
      <c r="H102" s="158"/>
      <c r="I102" s="158"/>
      <c r="J102" s="158"/>
      <c r="K102" s="158"/>
      <c r="O102"/>
    </row>
    <row r="103" spans="1:15" ht="15" hidden="1" outlineLevel="1">
      <c r="A103" s="699">
        <v>1952</v>
      </c>
      <c r="B103" s="699">
        <v>23.2</v>
      </c>
      <c r="C103" s="699">
        <v>50.4</v>
      </c>
      <c r="D103" s="699">
        <v>62.1</v>
      </c>
      <c r="E103" s="699">
        <v>37.4</v>
      </c>
      <c r="H103" s="158"/>
      <c r="I103" s="158"/>
      <c r="J103" s="158"/>
      <c r="K103" s="158"/>
      <c r="O103"/>
    </row>
    <row r="104" spans="1:15" ht="15" hidden="1" outlineLevel="1">
      <c r="A104" s="699">
        <v>1953</v>
      </c>
      <c r="B104" s="699">
        <v>24.1</v>
      </c>
      <c r="C104" s="699">
        <v>50.6</v>
      </c>
      <c r="D104" s="699">
        <v>62.3</v>
      </c>
      <c r="E104" s="699">
        <v>38.700000000000003</v>
      </c>
      <c r="H104" s="158"/>
      <c r="I104" s="158"/>
      <c r="J104" s="158"/>
      <c r="K104" s="158"/>
      <c r="O104"/>
    </row>
    <row r="105" spans="1:15" ht="15" hidden="1" outlineLevel="1">
      <c r="A105" s="699">
        <v>1954</v>
      </c>
      <c r="B105" s="699">
        <v>23.6</v>
      </c>
      <c r="C105" s="699">
        <v>50.3</v>
      </c>
      <c r="D105" s="699">
        <v>61.6</v>
      </c>
      <c r="E105" s="699">
        <v>38.299999999999997</v>
      </c>
      <c r="H105" s="158"/>
      <c r="I105" s="158"/>
      <c r="J105" s="158"/>
      <c r="K105" s="158"/>
    </row>
    <row r="106" spans="1:15" ht="15" hidden="1" outlineLevel="1">
      <c r="A106" s="699">
        <v>1955</v>
      </c>
      <c r="B106" s="699">
        <v>26.2</v>
      </c>
      <c r="C106" s="699">
        <v>50.9</v>
      </c>
      <c r="D106" s="699">
        <v>61.9</v>
      </c>
      <c r="E106" s="699">
        <v>42.5</v>
      </c>
      <c r="H106" s="158"/>
      <c r="I106" s="158"/>
      <c r="J106" s="158"/>
      <c r="K106" s="158"/>
    </row>
    <row r="107" spans="1:15" ht="15" hidden="1" outlineLevel="1">
      <c r="A107" s="699">
        <v>1956</v>
      </c>
      <c r="B107" s="699">
        <v>28.6</v>
      </c>
      <c r="C107" s="699">
        <v>52.9</v>
      </c>
      <c r="D107" s="699">
        <v>64.099999999999994</v>
      </c>
      <c r="E107" s="699">
        <v>44.7</v>
      </c>
      <c r="H107" s="158"/>
      <c r="I107" s="158"/>
      <c r="J107" s="158"/>
      <c r="K107" s="158"/>
    </row>
    <row r="108" spans="1:15" ht="15" hidden="1" outlineLevel="1">
      <c r="A108" s="699">
        <v>1957</v>
      </c>
      <c r="B108" s="699">
        <v>28.7</v>
      </c>
      <c r="C108" s="699">
        <v>53.7</v>
      </c>
      <c r="D108" s="699">
        <v>64.400000000000006</v>
      </c>
      <c r="E108" s="699">
        <v>44.6</v>
      </c>
      <c r="H108" s="158"/>
      <c r="I108" s="158"/>
      <c r="J108" s="158"/>
      <c r="K108" s="158"/>
    </row>
    <row r="109" spans="1:15" ht="15" hidden="1" outlineLevel="1">
      <c r="A109" s="699">
        <v>1958</v>
      </c>
      <c r="B109" s="699">
        <v>29.1</v>
      </c>
      <c r="C109" s="699">
        <v>52.1</v>
      </c>
      <c r="D109" s="699">
        <v>62</v>
      </c>
      <c r="E109" s="699">
        <v>47</v>
      </c>
      <c r="H109" s="158"/>
      <c r="I109" s="158"/>
      <c r="J109" s="158"/>
      <c r="K109" s="158"/>
    </row>
    <row r="110" spans="1:15" ht="15" hidden="1" outlineLevel="1">
      <c r="A110" s="699">
        <v>1959</v>
      </c>
      <c r="B110" s="699">
        <v>30.6</v>
      </c>
      <c r="C110" s="699">
        <v>53</v>
      </c>
      <c r="D110" s="699">
        <v>62.9</v>
      </c>
      <c r="E110" s="699">
        <v>48.7</v>
      </c>
      <c r="H110" s="158"/>
      <c r="I110" s="158"/>
      <c r="J110" s="158"/>
      <c r="K110" s="158"/>
    </row>
    <row r="111" spans="1:15" ht="15" hidden="1" outlineLevel="1">
      <c r="A111" s="699">
        <v>1960</v>
      </c>
      <c r="B111" s="699">
        <v>31.3</v>
      </c>
      <c r="C111" s="699">
        <v>52.8</v>
      </c>
      <c r="D111" s="699">
        <v>62.2</v>
      </c>
      <c r="E111" s="699">
        <v>50.3</v>
      </c>
      <c r="H111" s="158"/>
      <c r="I111" s="158"/>
      <c r="J111" s="158"/>
      <c r="K111" s="158"/>
    </row>
    <row r="112" spans="1:15" ht="15" hidden="1" outlineLevel="1">
      <c r="A112" s="699">
        <v>1961</v>
      </c>
      <c r="B112" s="699">
        <v>32</v>
      </c>
      <c r="C112" s="699">
        <v>53</v>
      </c>
      <c r="D112" s="699">
        <v>61.7</v>
      </c>
      <c r="E112" s="699">
        <v>51.8</v>
      </c>
      <c r="H112" s="158"/>
      <c r="I112" s="158"/>
      <c r="J112" s="158"/>
      <c r="K112" s="158"/>
    </row>
    <row r="113" spans="1:11" ht="15" hidden="1" outlineLevel="1">
      <c r="A113" s="699">
        <v>1962</v>
      </c>
      <c r="B113" s="699">
        <v>34.200000000000003</v>
      </c>
      <c r="C113" s="699">
        <v>54.3</v>
      </c>
      <c r="D113" s="699">
        <v>63.4</v>
      </c>
      <c r="E113" s="699">
        <v>53.9</v>
      </c>
      <c r="H113" s="158"/>
      <c r="I113" s="158"/>
      <c r="J113" s="158"/>
      <c r="K113" s="158"/>
    </row>
    <row r="114" spans="1:11" ht="15" hidden="1" outlineLevel="1">
      <c r="A114" s="699">
        <v>1963</v>
      </c>
      <c r="B114" s="699">
        <v>36.200000000000003</v>
      </c>
      <c r="C114" s="699">
        <v>55.5</v>
      </c>
      <c r="D114" s="699">
        <v>64.3</v>
      </c>
      <c r="E114" s="699">
        <v>56.3</v>
      </c>
      <c r="H114" s="158"/>
      <c r="I114" s="158"/>
      <c r="J114" s="158"/>
      <c r="K114" s="158"/>
    </row>
    <row r="115" spans="1:11" ht="15" hidden="1" outlineLevel="1">
      <c r="A115" s="699">
        <v>1964</v>
      </c>
      <c r="B115" s="699">
        <v>38.700000000000003</v>
      </c>
      <c r="C115" s="699">
        <v>57.4</v>
      </c>
      <c r="D115" s="699">
        <v>66.2</v>
      </c>
      <c r="E115" s="699">
        <v>58.5</v>
      </c>
      <c r="H115" s="158"/>
      <c r="I115" s="158"/>
      <c r="J115" s="158"/>
      <c r="K115" s="158"/>
    </row>
    <row r="116" spans="1:11" ht="15" hidden="1" outlineLevel="1">
      <c r="A116" s="699">
        <v>1965</v>
      </c>
      <c r="B116" s="699">
        <v>41.6</v>
      </c>
      <c r="C116" s="699">
        <v>59.7</v>
      </c>
      <c r="D116" s="699">
        <v>68.3</v>
      </c>
      <c r="E116" s="699">
        <v>60.9</v>
      </c>
      <c r="H116" s="158"/>
      <c r="I116" s="158"/>
      <c r="J116" s="158"/>
      <c r="K116" s="158"/>
    </row>
    <row r="117" spans="1:11" ht="15" hidden="1" outlineLevel="1">
      <c r="A117" s="699">
        <v>1966</v>
      </c>
      <c r="B117" s="699">
        <v>44.5</v>
      </c>
      <c r="C117" s="699">
        <v>62.9</v>
      </c>
      <c r="D117" s="699">
        <v>71.5</v>
      </c>
      <c r="E117" s="699">
        <v>62.3</v>
      </c>
      <c r="H117" s="158"/>
      <c r="I117" s="158"/>
      <c r="J117" s="158"/>
      <c r="K117" s="158"/>
    </row>
    <row r="118" spans="1:11" ht="15" hidden="1" outlineLevel="1">
      <c r="A118" s="699">
        <v>1967</v>
      </c>
      <c r="B118" s="699">
        <v>45.5</v>
      </c>
      <c r="C118" s="699">
        <v>64.099999999999994</v>
      </c>
      <c r="D118" s="699">
        <v>72.400000000000006</v>
      </c>
      <c r="E118" s="699">
        <v>62.8</v>
      </c>
      <c r="H118" s="158"/>
      <c r="I118" s="158"/>
      <c r="J118" s="158"/>
      <c r="K118" s="158"/>
    </row>
    <row r="119" spans="1:11" ht="15" hidden="1" outlineLevel="1">
      <c r="A119" s="699">
        <v>1968</v>
      </c>
      <c r="B119" s="699">
        <v>48</v>
      </c>
      <c r="C119" s="699">
        <v>64.5</v>
      </c>
      <c r="D119" s="699">
        <v>71.8</v>
      </c>
      <c r="E119" s="699">
        <v>66.900000000000006</v>
      </c>
      <c r="H119" s="158"/>
      <c r="I119" s="158"/>
      <c r="J119" s="158"/>
      <c r="K119" s="158"/>
    </row>
    <row r="120" spans="1:11" ht="15" hidden="1" outlineLevel="1">
      <c r="A120" s="699">
        <v>1969</v>
      </c>
      <c r="B120" s="699">
        <v>50.4</v>
      </c>
      <c r="C120" s="699">
        <v>66.099999999999994</v>
      </c>
      <c r="D120" s="699">
        <v>72.900000000000006</v>
      </c>
      <c r="E120" s="699">
        <v>69.099999999999994</v>
      </c>
      <c r="H120" s="158"/>
      <c r="I120" s="158"/>
      <c r="J120" s="158"/>
      <c r="K120" s="158"/>
    </row>
    <row r="121" spans="1:11" ht="15" hidden="1" outlineLevel="1">
      <c r="A121" s="699">
        <v>1970</v>
      </c>
      <c r="B121" s="699">
        <v>51.6</v>
      </c>
      <c r="C121" s="699">
        <v>65.900000000000006</v>
      </c>
      <c r="D121" s="699">
        <v>72</v>
      </c>
      <c r="E121" s="699">
        <v>71.599999999999994</v>
      </c>
      <c r="H121" s="158"/>
      <c r="I121" s="158"/>
      <c r="J121" s="158"/>
      <c r="K121" s="158"/>
    </row>
    <row r="122" spans="1:11" ht="15" hidden="1" outlineLevel="1">
      <c r="A122" s="699">
        <v>1971</v>
      </c>
      <c r="B122" s="699">
        <v>54.2</v>
      </c>
      <c r="C122" s="699">
        <v>67</v>
      </c>
      <c r="D122" s="699">
        <v>72.900000000000006</v>
      </c>
      <c r="E122" s="699">
        <v>74.400000000000006</v>
      </c>
      <c r="H122" s="158"/>
      <c r="I122" s="158"/>
      <c r="J122" s="158"/>
      <c r="K122" s="158"/>
    </row>
    <row r="123" spans="1:11" ht="15" hidden="1" outlineLevel="1">
      <c r="A123" s="699">
        <v>1972</v>
      </c>
      <c r="B123" s="699">
        <v>57.6</v>
      </c>
      <c r="C123" s="699">
        <v>68.5</v>
      </c>
      <c r="D123" s="699">
        <v>74.099999999999994</v>
      </c>
      <c r="E123" s="699">
        <v>77.7</v>
      </c>
      <c r="H123" s="158"/>
      <c r="I123" s="158"/>
      <c r="J123" s="158"/>
      <c r="K123" s="158"/>
    </row>
    <row r="124" spans="1:11" ht="15" hidden="1" outlineLevel="1">
      <c r="A124" s="699">
        <v>1973</v>
      </c>
      <c r="B124" s="699">
        <v>62.4</v>
      </c>
      <c r="C124" s="699">
        <v>72</v>
      </c>
      <c r="D124" s="699">
        <v>77.599999999999994</v>
      </c>
      <c r="E124" s="699">
        <v>80.5</v>
      </c>
      <c r="H124" s="158"/>
      <c r="I124" s="158"/>
      <c r="J124" s="158"/>
      <c r="K124" s="158"/>
    </row>
    <row r="125" spans="1:11" ht="15" hidden="1" outlineLevel="1">
      <c r="A125" s="699">
        <v>1974</v>
      </c>
      <c r="B125" s="699">
        <v>64.2</v>
      </c>
      <c r="C125" s="699">
        <v>74.8</v>
      </c>
      <c r="D125" s="699">
        <v>80.2</v>
      </c>
      <c r="E125" s="699">
        <v>80</v>
      </c>
      <c r="H125" s="158"/>
      <c r="I125" s="158"/>
      <c r="J125" s="158"/>
      <c r="K125" s="158"/>
    </row>
    <row r="126" spans="1:11" ht="15" hidden="1" outlineLevel="1">
      <c r="A126" s="699">
        <v>1975</v>
      </c>
      <c r="B126" s="699">
        <v>64.3</v>
      </c>
      <c r="C126" s="699">
        <v>75.400000000000006</v>
      </c>
      <c r="D126" s="699">
        <v>79.900000000000006</v>
      </c>
      <c r="E126" s="699">
        <v>80.5</v>
      </c>
      <c r="H126" s="158"/>
      <c r="I126" s="158"/>
      <c r="J126" s="158"/>
      <c r="K126" s="158"/>
    </row>
    <row r="127" spans="1:11" ht="15" hidden="1" outlineLevel="1">
      <c r="A127" s="699">
        <v>1976</v>
      </c>
      <c r="B127" s="699">
        <v>68.7</v>
      </c>
      <c r="C127" s="699">
        <v>76.3</v>
      </c>
      <c r="D127" s="699">
        <v>80.5</v>
      </c>
      <c r="E127" s="699">
        <v>85.4</v>
      </c>
      <c r="H127" s="158"/>
      <c r="I127" s="158"/>
      <c r="J127" s="158"/>
      <c r="K127" s="158"/>
    </row>
    <row r="128" spans="1:11" ht="15" hidden="1" outlineLevel="1">
      <c r="A128" s="699">
        <v>1977</v>
      </c>
      <c r="B128" s="699">
        <v>70.8</v>
      </c>
      <c r="C128" s="699">
        <v>77.3</v>
      </c>
      <c r="D128" s="699">
        <v>80.7</v>
      </c>
      <c r="E128" s="699">
        <v>87.8</v>
      </c>
      <c r="H128" s="158"/>
      <c r="I128" s="158"/>
      <c r="J128" s="158"/>
      <c r="K128" s="158"/>
    </row>
    <row r="129" spans="1:11" ht="15" hidden="1" outlineLevel="1">
      <c r="A129" s="699">
        <v>1978</v>
      </c>
      <c r="B129" s="699">
        <v>73.2</v>
      </c>
      <c r="C129" s="699">
        <v>79.5</v>
      </c>
      <c r="D129" s="699">
        <v>83.2</v>
      </c>
      <c r="E129" s="699">
        <v>88</v>
      </c>
      <c r="H129" s="158"/>
      <c r="I129" s="158"/>
      <c r="J129" s="158"/>
      <c r="K129" s="158"/>
    </row>
    <row r="130" spans="1:11" ht="15" hidden="1" outlineLevel="1">
      <c r="A130" s="699">
        <v>1979</v>
      </c>
      <c r="B130" s="699">
        <v>76.400000000000006</v>
      </c>
      <c r="C130" s="699">
        <v>83.4</v>
      </c>
      <c r="D130" s="699">
        <v>87</v>
      </c>
      <c r="E130" s="699">
        <v>87.8</v>
      </c>
      <c r="H130" s="158"/>
      <c r="I130" s="158"/>
      <c r="J130" s="158"/>
      <c r="K130" s="158"/>
    </row>
    <row r="131" spans="1:11" ht="15" hidden="1" outlineLevel="1">
      <c r="A131" s="699">
        <v>1980</v>
      </c>
      <c r="B131" s="699">
        <v>78</v>
      </c>
      <c r="C131" s="699">
        <v>86.1</v>
      </c>
      <c r="D131" s="699">
        <v>88.3</v>
      </c>
      <c r="E131" s="699">
        <v>88.3</v>
      </c>
      <c r="H131" s="158"/>
      <c r="I131" s="158"/>
      <c r="J131" s="158"/>
      <c r="K131" s="158"/>
    </row>
    <row r="132" spans="1:11" ht="15" hidden="1" outlineLevel="1">
      <c r="A132" s="699">
        <v>1981</v>
      </c>
      <c r="B132" s="699">
        <v>82.3</v>
      </c>
      <c r="C132" s="699">
        <v>89.2</v>
      </c>
      <c r="D132" s="699">
        <v>91.2</v>
      </c>
      <c r="E132" s="699">
        <v>90.2</v>
      </c>
      <c r="H132" s="158"/>
      <c r="I132" s="158"/>
      <c r="J132" s="158"/>
      <c r="K132" s="158"/>
    </row>
    <row r="133" spans="1:11" outlineLevel="1">
      <c r="K133" s="158"/>
    </row>
    <row r="134" spans="1:11" outlineLevel="1">
      <c r="K134" s="158"/>
    </row>
    <row r="135" spans="1:11" outlineLevel="1">
      <c r="K135" s="158"/>
    </row>
    <row r="136" spans="1:11" outlineLevel="1">
      <c r="K136" s="158"/>
    </row>
    <row r="137" spans="1:11" outlineLevel="1">
      <c r="K137" s="158"/>
    </row>
    <row r="138" spans="1:11" outlineLevel="1">
      <c r="K138" s="158"/>
    </row>
    <row r="139" spans="1:11" outlineLevel="1">
      <c r="K139" s="158"/>
    </row>
    <row r="140" spans="1:11" outlineLevel="1">
      <c r="K140" s="158"/>
    </row>
    <row r="141" spans="1:11" outlineLevel="1">
      <c r="K141" s="158"/>
    </row>
    <row r="142" spans="1:11" outlineLevel="1">
      <c r="K142" s="158"/>
    </row>
    <row r="143" spans="1:11" outlineLevel="1">
      <c r="K143" s="158"/>
    </row>
    <row r="144" spans="1:11" outlineLevel="1">
      <c r="K144" s="158"/>
    </row>
    <row r="145" spans="8:11" outlineLevel="1">
      <c r="K145" s="158"/>
    </row>
    <row r="146" spans="8:11" outlineLevel="1">
      <c r="H146" s="158"/>
      <c r="I146" s="158"/>
      <c r="J146" s="158"/>
      <c r="K146" s="158"/>
    </row>
    <row r="147" spans="8:11" outlineLevel="1">
      <c r="H147" s="158"/>
      <c r="I147" s="158"/>
      <c r="J147" s="158"/>
      <c r="K147" s="158"/>
    </row>
    <row r="148" spans="8:11" outlineLevel="1">
      <c r="H148" s="158"/>
      <c r="I148" s="158"/>
      <c r="J148" s="158"/>
      <c r="K148" s="158"/>
    </row>
    <row r="149" spans="8:11" outlineLevel="1">
      <c r="H149" s="158"/>
      <c r="I149" s="158"/>
      <c r="J149" s="158"/>
      <c r="K149" s="158"/>
    </row>
    <row r="150" spans="8:11" outlineLevel="1">
      <c r="H150" s="158"/>
      <c r="I150" s="158"/>
      <c r="J150" s="158"/>
      <c r="K150" s="158"/>
    </row>
    <row r="151" spans="8:11" outlineLevel="1">
      <c r="H151" s="158"/>
      <c r="I151" s="158"/>
      <c r="J151" s="158"/>
      <c r="K151" s="158"/>
    </row>
    <row r="152" spans="8:11" outlineLevel="1">
      <c r="H152" s="158"/>
      <c r="I152" s="158"/>
      <c r="J152" s="158"/>
      <c r="K152" s="158"/>
    </row>
    <row r="153" spans="8:11" outlineLevel="1">
      <c r="H153" s="158"/>
      <c r="I153" s="158"/>
      <c r="J153" s="158"/>
      <c r="K153" s="158"/>
    </row>
    <row r="154" spans="8:11" outlineLevel="1">
      <c r="H154" s="158"/>
      <c r="I154" s="158"/>
      <c r="J154" s="158"/>
      <c r="K154" s="158"/>
    </row>
    <row r="155" spans="8:11" outlineLevel="1">
      <c r="H155" s="158"/>
      <c r="I155" s="158"/>
      <c r="J155" s="158"/>
      <c r="K155" s="158"/>
    </row>
    <row r="156" spans="8:11" outlineLevel="1">
      <c r="H156" s="158"/>
      <c r="I156" s="158"/>
      <c r="J156" s="158"/>
      <c r="K156" s="158"/>
    </row>
    <row r="157" spans="8:11" outlineLevel="1">
      <c r="H157" s="158"/>
      <c r="I157" s="158"/>
      <c r="J157" s="158"/>
      <c r="K157" s="158"/>
    </row>
    <row r="158" spans="8:11" outlineLevel="1">
      <c r="H158" s="158"/>
      <c r="I158" s="158"/>
      <c r="J158" s="158"/>
      <c r="K158" s="158"/>
    </row>
    <row r="159" spans="8:11" outlineLevel="1">
      <c r="H159" s="158"/>
      <c r="I159" s="158"/>
      <c r="J159" s="158"/>
      <c r="K159" s="158"/>
    </row>
    <row r="160" spans="8:11" outlineLevel="1">
      <c r="H160" s="158"/>
      <c r="I160" s="158"/>
      <c r="J160" s="158"/>
      <c r="K160" s="158"/>
    </row>
    <row r="161" spans="3:36" outlineLevel="1">
      <c r="H161" s="158"/>
      <c r="I161" s="158"/>
      <c r="J161" s="158"/>
      <c r="K161" s="158"/>
    </row>
    <row r="162" spans="3:36" outlineLevel="1">
      <c r="H162" s="158"/>
      <c r="I162" s="158"/>
      <c r="J162" s="158"/>
      <c r="K162" s="158"/>
    </row>
    <row r="163" spans="3:36" outlineLevel="1">
      <c r="H163" s="158"/>
      <c r="I163" s="158"/>
      <c r="J163" s="158"/>
      <c r="K163" s="158"/>
    </row>
    <row r="164" spans="3:36" outlineLevel="1">
      <c r="H164" s="158"/>
      <c r="I164" s="158"/>
      <c r="J164" s="158"/>
      <c r="K164" s="158"/>
    </row>
    <row r="165" spans="3:36" outlineLevel="1">
      <c r="H165" s="158"/>
      <c r="I165" s="158"/>
      <c r="J165" s="158"/>
      <c r="K165" s="158"/>
    </row>
    <row r="166" spans="3:36" ht="15" outlineLevel="1">
      <c r="J166" s="213"/>
      <c r="Q166" s="214"/>
      <c r="R166" s="215"/>
      <c r="S166" s="214"/>
      <c r="T166" s="214"/>
      <c r="U166" s="214"/>
      <c r="V166" s="214"/>
      <c r="W166" s="214"/>
      <c r="X166" s="214"/>
      <c r="Y166" s="214"/>
      <c r="Z166" s="214"/>
      <c r="AA166" s="214"/>
      <c r="AB166" s="214"/>
      <c r="AC166" s="214"/>
      <c r="AD166" s="214"/>
      <c r="AE166" s="214"/>
      <c r="AF166" s="214"/>
      <c r="AG166" s="214"/>
      <c r="AH166" s="214"/>
      <c r="AI166" s="214"/>
      <c r="AJ166" s="214"/>
    </row>
    <row r="167" spans="3:36" ht="15" outlineLevel="1">
      <c r="Q167" s="214"/>
      <c r="R167" s="214"/>
      <c r="S167" s="214"/>
      <c r="T167" s="214"/>
      <c r="U167" s="214"/>
      <c r="V167" s="214"/>
      <c r="W167" s="214"/>
      <c r="X167" s="214"/>
      <c r="Y167" s="214"/>
      <c r="Z167" s="214"/>
      <c r="AA167" s="214"/>
      <c r="AB167" s="214"/>
      <c r="AC167" s="214"/>
      <c r="AD167" s="214"/>
      <c r="AE167" s="214"/>
      <c r="AF167" s="214"/>
      <c r="AG167" s="214"/>
      <c r="AH167" s="214"/>
      <c r="AI167" s="214"/>
      <c r="AJ167" s="214"/>
    </row>
    <row r="168" spans="3:36" ht="15.75" outlineLevel="1">
      <c r="C168" s="216"/>
      <c r="D168" s="217"/>
      <c r="E168" s="217"/>
      <c r="F168" s="217"/>
      <c r="G168" s="217"/>
      <c r="H168" s="217"/>
      <c r="J168" s="216"/>
      <c r="K168" s="217"/>
      <c r="L168" s="217"/>
      <c r="M168" s="217"/>
      <c r="N168" s="217"/>
      <c r="O168" s="217"/>
      <c r="Q168" s="217"/>
      <c r="R168" s="218"/>
      <c r="S168" s="218"/>
      <c r="T168" s="218"/>
      <c r="U168" s="218"/>
      <c r="V168" s="218"/>
      <c r="W168" s="214"/>
      <c r="X168" s="217"/>
      <c r="Y168" s="218"/>
      <c r="Z168" s="218"/>
      <c r="AA168" s="218"/>
      <c r="AB168" s="218"/>
      <c r="AC168" s="218"/>
      <c r="AD168" s="214"/>
      <c r="AE168" s="217"/>
      <c r="AF168" s="218"/>
      <c r="AG168" s="218"/>
      <c r="AH168" s="218"/>
      <c r="AI168" s="218"/>
      <c r="AJ168" s="218"/>
    </row>
    <row r="169" spans="3:36" ht="15.75" outlineLevel="1">
      <c r="C169" s="216"/>
      <c r="D169" s="217"/>
      <c r="E169" s="217"/>
      <c r="F169" s="217"/>
      <c r="G169" s="217"/>
      <c r="H169" s="217"/>
      <c r="J169" s="216"/>
      <c r="K169" s="217"/>
      <c r="L169" s="217"/>
      <c r="M169" s="217"/>
      <c r="N169" s="217"/>
      <c r="O169" s="217"/>
      <c r="Q169" s="217"/>
      <c r="R169" s="218"/>
      <c r="S169" s="218"/>
      <c r="T169" s="218"/>
      <c r="U169" s="218"/>
      <c r="V169" s="218"/>
      <c r="W169" s="214"/>
      <c r="X169" s="217"/>
      <c r="Y169" s="218"/>
      <c r="Z169" s="218"/>
      <c r="AA169" s="218"/>
      <c r="AB169" s="218"/>
      <c r="AC169" s="218"/>
      <c r="AD169" s="214"/>
      <c r="AE169" s="217"/>
      <c r="AF169" s="218"/>
      <c r="AG169" s="218"/>
      <c r="AH169" s="218"/>
      <c r="AI169" s="218"/>
      <c r="AJ169" s="218"/>
    </row>
    <row r="170" spans="3:36" ht="15.75" outlineLevel="1">
      <c r="C170" s="216"/>
      <c r="D170" s="217"/>
      <c r="E170" s="217"/>
      <c r="F170" s="217"/>
      <c r="G170" s="217"/>
      <c r="H170" s="217"/>
      <c r="J170" s="216"/>
      <c r="K170" s="217"/>
      <c r="L170" s="217"/>
      <c r="M170" s="217"/>
      <c r="N170" s="217"/>
      <c r="O170" s="217"/>
      <c r="Q170" s="217"/>
      <c r="R170" s="218"/>
      <c r="S170" s="218"/>
      <c r="T170" s="218"/>
      <c r="U170" s="218"/>
      <c r="V170" s="218"/>
      <c r="W170" s="214"/>
      <c r="X170" s="217"/>
      <c r="Y170" s="218"/>
      <c r="Z170" s="218"/>
      <c r="AA170" s="218"/>
      <c r="AB170" s="218"/>
      <c r="AC170" s="218"/>
      <c r="AD170" s="214"/>
      <c r="AE170" s="217"/>
      <c r="AF170" s="218"/>
      <c r="AG170" s="218"/>
      <c r="AH170" s="218"/>
      <c r="AI170" s="218"/>
      <c r="AJ170" s="218"/>
    </row>
    <row r="171" spans="3:36" ht="15.75" outlineLevel="1">
      <c r="C171" s="216"/>
      <c r="D171" s="217"/>
      <c r="E171" s="217"/>
      <c r="F171" s="217"/>
      <c r="G171" s="217"/>
      <c r="H171" s="217"/>
      <c r="J171" s="216"/>
      <c r="K171" s="217"/>
      <c r="L171" s="217"/>
      <c r="M171" s="217"/>
      <c r="N171" s="217"/>
      <c r="O171" s="217"/>
      <c r="Q171" s="217"/>
      <c r="R171" s="218"/>
      <c r="S171" s="218"/>
      <c r="T171" s="218"/>
      <c r="U171" s="218"/>
      <c r="V171" s="218"/>
      <c r="W171" s="214"/>
      <c r="X171" s="217"/>
      <c r="Y171" s="218"/>
      <c r="Z171" s="218"/>
      <c r="AA171" s="218"/>
      <c r="AB171" s="218"/>
      <c r="AC171" s="218"/>
      <c r="AD171" s="214"/>
      <c r="AE171" s="217"/>
      <c r="AF171" s="218"/>
      <c r="AG171" s="218"/>
      <c r="AH171" s="218"/>
      <c r="AI171" s="218"/>
      <c r="AJ171" s="218"/>
    </row>
    <row r="172" spans="3:36" ht="15.75" outlineLevel="1">
      <c r="C172" s="216"/>
      <c r="D172" s="217"/>
      <c r="E172" s="217"/>
      <c r="F172" s="217"/>
      <c r="G172" s="217"/>
      <c r="H172" s="217"/>
      <c r="J172" s="216"/>
      <c r="K172" s="217"/>
      <c r="L172" s="217"/>
      <c r="M172" s="217"/>
      <c r="N172" s="217"/>
      <c r="O172" s="217"/>
      <c r="Q172" s="217"/>
      <c r="R172" s="218"/>
      <c r="S172" s="218"/>
      <c r="T172" s="218"/>
      <c r="U172" s="218"/>
      <c r="V172" s="218"/>
      <c r="W172" s="214"/>
      <c r="X172" s="217"/>
      <c r="Y172" s="218"/>
      <c r="Z172" s="218"/>
      <c r="AA172" s="218"/>
      <c r="AB172" s="218"/>
      <c r="AC172" s="218"/>
      <c r="AD172" s="214"/>
      <c r="AE172" s="217"/>
      <c r="AF172" s="218"/>
      <c r="AG172" s="218"/>
      <c r="AH172" s="218"/>
      <c r="AI172" s="218"/>
      <c r="AJ172" s="218"/>
    </row>
    <row r="173" spans="3:36" ht="15.75" outlineLevel="1">
      <c r="C173" s="216"/>
      <c r="D173" s="217"/>
      <c r="E173" s="217"/>
      <c r="F173" s="217"/>
      <c r="G173" s="217"/>
      <c r="H173" s="217"/>
      <c r="J173" s="216"/>
      <c r="K173" s="217"/>
      <c r="L173" s="217"/>
      <c r="M173" s="217"/>
      <c r="N173" s="217"/>
      <c r="O173" s="217"/>
      <c r="Q173" s="217"/>
      <c r="R173" s="218"/>
      <c r="S173" s="218"/>
      <c r="T173" s="218"/>
      <c r="U173" s="218"/>
      <c r="V173" s="218"/>
      <c r="W173" s="214"/>
      <c r="X173" s="217"/>
      <c r="Y173" s="218"/>
      <c r="Z173" s="218"/>
      <c r="AA173" s="218"/>
      <c r="AB173" s="218"/>
      <c r="AC173" s="218"/>
      <c r="AD173" s="214"/>
      <c r="AE173" s="217"/>
      <c r="AF173" s="218"/>
      <c r="AG173" s="218"/>
      <c r="AH173" s="218"/>
      <c r="AI173" s="218"/>
      <c r="AJ173" s="218"/>
    </row>
    <row r="174" spans="3:36" ht="15.75" outlineLevel="1">
      <c r="C174" s="216"/>
      <c r="D174" s="217"/>
      <c r="E174" s="217"/>
      <c r="F174" s="217"/>
      <c r="G174" s="217"/>
      <c r="H174" s="217"/>
      <c r="J174" s="216"/>
      <c r="K174" s="217"/>
      <c r="L174" s="217"/>
      <c r="M174" s="217"/>
      <c r="N174" s="217"/>
      <c r="O174" s="217"/>
      <c r="Q174" s="217"/>
      <c r="R174" s="218"/>
      <c r="S174" s="218"/>
      <c r="T174" s="218"/>
      <c r="U174" s="218"/>
      <c r="V174" s="218"/>
      <c r="W174" s="214"/>
      <c r="X174" s="217"/>
      <c r="Y174" s="218"/>
      <c r="Z174" s="218"/>
      <c r="AA174" s="218"/>
      <c r="AB174" s="218"/>
      <c r="AC174" s="218"/>
      <c r="AD174" s="214"/>
      <c r="AE174" s="217"/>
      <c r="AF174" s="218"/>
      <c r="AG174" s="218"/>
      <c r="AH174" s="218"/>
      <c r="AI174" s="218"/>
      <c r="AJ174" s="218"/>
    </row>
    <row r="175" spans="3:36" ht="15.75" outlineLevel="1">
      <c r="C175" s="216"/>
      <c r="D175" s="217"/>
      <c r="E175" s="217"/>
      <c r="F175" s="217"/>
      <c r="G175" s="217"/>
      <c r="H175" s="217"/>
      <c r="J175" s="216"/>
      <c r="K175" s="217"/>
      <c r="L175" s="217"/>
      <c r="M175" s="217"/>
      <c r="N175" s="217"/>
      <c r="O175" s="217"/>
      <c r="Q175" s="217"/>
      <c r="R175" s="218"/>
      <c r="S175" s="218"/>
      <c r="T175" s="218"/>
      <c r="U175" s="218"/>
      <c r="V175" s="218"/>
      <c r="W175" s="214"/>
      <c r="X175" s="217"/>
      <c r="Y175" s="218"/>
      <c r="Z175" s="218"/>
      <c r="AA175" s="218"/>
      <c r="AB175" s="218"/>
      <c r="AC175" s="218"/>
      <c r="AD175" s="214"/>
      <c r="AE175" s="217"/>
      <c r="AF175" s="218"/>
      <c r="AG175" s="218"/>
      <c r="AH175" s="218"/>
      <c r="AI175" s="218"/>
      <c r="AJ175" s="218"/>
    </row>
    <row r="176" spans="3:36" ht="15.75" outlineLevel="1">
      <c r="C176" s="216"/>
      <c r="D176" s="217"/>
      <c r="E176" s="217"/>
      <c r="F176" s="217"/>
      <c r="G176" s="217"/>
      <c r="H176" s="217"/>
      <c r="J176" s="216"/>
      <c r="K176" s="217"/>
      <c r="L176" s="217"/>
      <c r="M176" s="217"/>
      <c r="N176" s="217"/>
      <c r="O176" s="217"/>
      <c r="Q176" s="217"/>
      <c r="R176" s="218"/>
      <c r="S176" s="218"/>
      <c r="T176" s="218"/>
      <c r="U176" s="218"/>
      <c r="V176" s="218"/>
      <c r="W176" s="214"/>
      <c r="X176" s="217"/>
      <c r="Y176" s="218"/>
      <c r="Z176" s="218"/>
      <c r="AA176" s="218"/>
      <c r="AB176" s="218"/>
      <c r="AC176" s="218"/>
      <c r="AD176" s="214"/>
      <c r="AE176" s="217"/>
      <c r="AF176" s="218"/>
      <c r="AG176" s="218"/>
      <c r="AH176" s="218"/>
      <c r="AI176" s="218"/>
      <c r="AJ176" s="218"/>
    </row>
    <row r="177" spans="3:36" ht="15.75" outlineLevel="1">
      <c r="C177" s="216"/>
      <c r="D177" s="217"/>
      <c r="E177" s="217"/>
      <c r="F177" s="217"/>
      <c r="G177" s="217"/>
      <c r="H177" s="217"/>
      <c r="J177" s="216"/>
      <c r="K177" s="217"/>
      <c r="L177" s="217"/>
      <c r="M177" s="217"/>
      <c r="N177" s="217"/>
      <c r="O177" s="217"/>
      <c r="Q177" s="217"/>
      <c r="R177" s="218"/>
      <c r="S177" s="218"/>
      <c r="T177" s="218"/>
      <c r="U177" s="218"/>
      <c r="V177" s="218"/>
      <c r="W177" s="214"/>
      <c r="X177" s="217"/>
      <c r="Y177" s="218"/>
      <c r="Z177" s="218"/>
      <c r="AA177" s="218"/>
      <c r="AB177" s="218"/>
      <c r="AC177" s="218"/>
      <c r="AD177" s="214"/>
      <c r="AE177" s="217"/>
      <c r="AF177" s="218"/>
      <c r="AG177" s="218"/>
      <c r="AH177" s="218"/>
      <c r="AI177" s="218"/>
      <c r="AJ177" s="218"/>
    </row>
    <row r="178" spans="3:36" ht="15.75" outlineLevel="1">
      <c r="C178" s="216"/>
      <c r="D178" s="217"/>
      <c r="E178" s="217"/>
      <c r="F178" s="217"/>
      <c r="G178" s="217"/>
      <c r="H178" s="217"/>
      <c r="J178" s="216"/>
      <c r="K178" s="217"/>
      <c r="L178" s="217"/>
      <c r="M178" s="217"/>
      <c r="N178" s="217"/>
      <c r="O178" s="217"/>
      <c r="Q178" s="217"/>
      <c r="R178" s="218"/>
      <c r="S178" s="218"/>
      <c r="T178" s="218"/>
      <c r="U178" s="218"/>
      <c r="V178" s="218"/>
      <c r="W178" s="214"/>
      <c r="X178" s="217"/>
      <c r="Y178" s="218"/>
      <c r="Z178" s="218"/>
      <c r="AA178" s="218"/>
      <c r="AB178" s="218"/>
      <c r="AC178" s="218"/>
      <c r="AD178" s="214"/>
      <c r="AE178" s="217"/>
      <c r="AF178" s="218"/>
      <c r="AG178" s="218"/>
      <c r="AH178" s="218"/>
      <c r="AI178" s="218"/>
      <c r="AJ178" s="218"/>
    </row>
    <row r="179" spans="3:36" ht="15.75" outlineLevel="1">
      <c r="C179" s="216"/>
      <c r="D179" s="217"/>
      <c r="E179" s="217"/>
      <c r="F179" s="217"/>
      <c r="G179" s="217"/>
      <c r="H179" s="217"/>
      <c r="J179" s="216"/>
      <c r="K179" s="217"/>
      <c r="L179" s="217"/>
      <c r="M179" s="217"/>
      <c r="N179" s="217"/>
      <c r="O179" s="217"/>
      <c r="Q179" s="217"/>
      <c r="R179" s="218"/>
      <c r="S179" s="218"/>
      <c r="T179" s="218"/>
      <c r="U179" s="218"/>
      <c r="V179" s="218"/>
      <c r="W179" s="214"/>
      <c r="X179" s="217"/>
      <c r="Y179" s="218"/>
      <c r="Z179" s="218"/>
      <c r="AA179" s="218"/>
      <c r="AB179" s="218"/>
      <c r="AC179" s="218"/>
      <c r="AD179" s="214"/>
      <c r="AE179" s="217"/>
      <c r="AF179" s="218"/>
      <c r="AG179" s="218"/>
      <c r="AH179" s="218"/>
      <c r="AI179" s="218"/>
      <c r="AJ179" s="218"/>
    </row>
    <row r="180" spans="3:36" ht="15.75" outlineLevel="1">
      <c r="C180" s="216"/>
      <c r="D180" s="217"/>
      <c r="E180" s="217"/>
      <c r="F180" s="217"/>
      <c r="G180" s="217"/>
      <c r="H180" s="217"/>
      <c r="J180" s="216"/>
      <c r="K180" s="217"/>
      <c r="L180" s="217"/>
      <c r="M180" s="217"/>
      <c r="N180" s="217"/>
      <c r="O180" s="217"/>
      <c r="Q180" s="217"/>
      <c r="R180" s="218"/>
      <c r="S180" s="218"/>
      <c r="T180" s="218"/>
      <c r="U180" s="218"/>
      <c r="V180" s="218"/>
      <c r="W180" s="214"/>
      <c r="X180" s="217"/>
      <c r="Y180" s="218"/>
      <c r="Z180" s="218"/>
      <c r="AA180" s="218"/>
      <c r="AB180" s="218"/>
      <c r="AC180" s="218"/>
      <c r="AD180" s="214"/>
      <c r="AE180" s="217"/>
      <c r="AF180" s="218"/>
      <c r="AG180" s="218"/>
      <c r="AH180" s="218"/>
      <c r="AI180" s="218"/>
      <c r="AJ180" s="218"/>
    </row>
    <row r="181" spans="3:36" ht="15.75" outlineLevel="1">
      <c r="C181" s="216"/>
      <c r="D181" s="217"/>
      <c r="E181" s="217"/>
      <c r="F181" s="217"/>
      <c r="G181" s="217"/>
      <c r="H181" s="217"/>
      <c r="J181" s="216"/>
      <c r="K181" s="217"/>
      <c r="L181" s="217"/>
      <c r="M181" s="217"/>
      <c r="N181" s="217"/>
      <c r="O181" s="217"/>
      <c r="Q181" s="217"/>
      <c r="R181" s="218"/>
      <c r="S181" s="218"/>
      <c r="T181" s="218"/>
      <c r="U181" s="218"/>
      <c r="V181" s="218"/>
      <c r="W181" s="214"/>
      <c r="X181" s="217"/>
      <c r="Y181" s="218"/>
      <c r="Z181" s="218"/>
      <c r="AA181" s="218"/>
      <c r="AB181" s="218"/>
      <c r="AC181" s="218"/>
      <c r="AD181" s="214"/>
      <c r="AE181" s="217"/>
      <c r="AF181" s="218"/>
      <c r="AG181" s="218"/>
      <c r="AH181" s="218"/>
      <c r="AI181" s="218"/>
      <c r="AJ181" s="218"/>
    </row>
    <row r="182" spans="3:36" ht="15.75" outlineLevel="1">
      <c r="C182" s="216"/>
      <c r="D182" s="217"/>
      <c r="E182" s="217"/>
      <c r="F182" s="217"/>
      <c r="G182" s="217"/>
      <c r="H182" s="217"/>
      <c r="J182" s="216"/>
      <c r="K182" s="217"/>
      <c r="L182" s="217"/>
      <c r="M182" s="217"/>
      <c r="N182" s="217"/>
      <c r="O182" s="217"/>
      <c r="Q182" s="217"/>
      <c r="R182" s="218"/>
      <c r="S182" s="218"/>
      <c r="T182" s="218"/>
      <c r="U182" s="218"/>
      <c r="V182" s="218"/>
      <c r="W182" s="214"/>
      <c r="X182" s="217"/>
      <c r="Y182" s="218"/>
      <c r="Z182" s="218"/>
      <c r="AA182" s="218"/>
      <c r="AB182" s="218"/>
      <c r="AC182" s="218"/>
      <c r="AD182" s="214"/>
      <c r="AE182" s="217"/>
      <c r="AF182" s="218"/>
      <c r="AG182" s="218"/>
      <c r="AH182" s="218"/>
      <c r="AI182" s="218"/>
      <c r="AJ182" s="218"/>
    </row>
    <row r="183" spans="3:36" ht="15.75" outlineLevel="1">
      <c r="C183" s="216"/>
      <c r="D183" s="217"/>
      <c r="E183" s="217"/>
      <c r="F183" s="217"/>
      <c r="G183" s="217"/>
      <c r="H183" s="217"/>
      <c r="J183" s="216"/>
      <c r="K183" s="217"/>
      <c r="L183" s="217"/>
      <c r="M183" s="217"/>
      <c r="N183" s="217"/>
      <c r="O183" s="217"/>
      <c r="Q183" s="217"/>
      <c r="R183" s="218"/>
      <c r="S183" s="218"/>
      <c r="T183" s="218"/>
      <c r="U183" s="218"/>
      <c r="V183" s="218"/>
      <c r="W183" s="214"/>
      <c r="X183" s="217"/>
      <c r="Y183" s="218"/>
      <c r="Z183" s="218"/>
      <c r="AA183" s="218"/>
      <c r="AB183" s="218"/>
      <c r="AC183" s="218"/>
      <c r="AD183" s="214"/>
      <c r="AE183" s="217"/>
      <c r="AF183" s="218"/>
      <c r="AG183" s="218"/>
      <c r="AH183" s="218"/>
      <c r="AI183" s="218"/>
      <c r="AJ183" s="218"/>
    </row>
    <row r="184" spans="3:36" ht="15.75" outlineLevel="1">
      <c r="C184" s="216"/>
      <c r="D184" s="217"/>
      <c r="E184" s="217"/>
      <c r="F184" s="217"/>
      <c r="G184" s="217"/>
      <c r="H184" s="217"/>
      <c r="J184" s="216"/>
      <c r="K184" s="217"/>
      <c r="L184" s="217"/>
      <c r="M184" s="217"/>
      <c r="N184" s="217"/>
      <c r="O184" s="217"/>
      <c r="Q184" s="217"/>
      <c r="R184" s="218"/>
      <c r="S184" s="218"/>
      <c r="T184" s="218"/>
      <c r="U184" s="218"/>
      <c r="V184" s="218"/>
      <c r="W184" s="214"/>
      <c r="X184" s="217"/>
      <c r="Y184" s="218"/>
      <c r="Z184" s="218"/>
      <c r="AA184" s="218"/>
      <c r="AB184" s="218"/>
      <c r="AC184" s="218"/>
      <c r="AD184" s="214"/>
      <c r="AE184" s="217"/>
      <c r="AF184" s="218"/>
      <c r="AG184" s="218"/>
      <c r="AH184" s="218"/>
      <c r="AI184" s="218"/>
      <c r="AJ184" s="218"/>
    </row>
    <row r="185" spans="3:36" ht="15.75" outlineLevel="1">
      <c r="C185" s="216"/>
      <c r="D185" s="217"/>
      <c r="E185" s="217"/>
      <c r="F185" s="217"/>
      <c r="G185" s="217"/>
      <c r="H185" s="217"/>
      <c r="J185" s="216"/>
      <c r="K185" s="217"/>
      <c r="L185" s="217"/>
      <c r="M185" s="217"/>
      <c r="N185" s="217"/>
      <c r="O185" s="217"/>
      <c r="Q185" s="217"/>
      <c r="R185" s="218"/>
      <c r="S185" s="218"/>
      <c r="T185" s="218"/>
      <c r="U185" s="218"/>
      <c r="V185" s="218"/>
      <c r="W185" s="214"/>
      <c r="X185" s="217"/>
      <c r="Y185" s="218"/>
      <c r="Z185" s="218"/>
      <c r="AA185" s="218"/>
      <c r="AB185" s="218"/>
      <c r="AC185" s="218"/>
      <c r="AD185" s="214"/>
      <c r="AE185" s="217"/>
      <c r="AF185" s="218"/>
      <c r="AG185" s="218"/>
      <c r="AH185" s="218"/>
      <c r="AI185" s="218"/>
      <c r="AJ185" s="218"/>
    </row>
    <row r="186" spans="3:36" ht="15.75" outlineLevel="1">
      <c r="C186" s="216"/>
      <c r="D186" s="217"/>
      <c r="E186" s="217"/>
      <c r="F186" s="217"/>
      <c r="G186" s="217"/>
      <c r="H186" s="217"/>
      <c r="J186" s="216"/>
      <c r="K186" s="217"/>
      <c r="L186" s="217"/>
      <c r="M186" s="217"/>
      <c r="N186" s="217"/>
      <c r="O186" s="217"/>
      <c r="Q186" s="217"/>
      <c r="R186" s="218"/>
      <c r="S186" s="218"/>
      <c r="T186" s="218"/>
      <c r="U186" s="218"/>
      <c r="V186" s="218"/>
      <c r="W186" s="214"/>
      <c r="X186" s="217"/>
      <c r="Y186" s="218"/>
      <c r="Z186" s="218"/>
      <c r="AA186" s="218"/>
      <c r="AB186" s="218"/>
      <c r="AC186" s="218"/>
      <c r="AD186" s="214"/>
      <c r="AE186" s="217"/>
      <c r="AF186" s="218"/>
      <c r="AG186" s="218"/>
      <c r="AH186" s="218"/>
      <c r="AI186" s="218"/>
      <c r="AJ186" s="218"/>
    </row>
    <row r="187" spans="3:36" ht="15.75" outlineLevel="1">
      <c r="C187" s="216"/>
      <c r="D187" s="217"/>
      <c r="E187" s="217"/>
      <c r="F187" s="217"/>
      <c r="G187" s="217"/>
      <c r="H187" s="217"/>
      <c r="J187" s="216"/>
      <c r="K187" s="217"/>
      <c r="L187" s="217"/>
      <c r="M187" s="217"/>
      <c r="N187" s="217"/>
      <c r="O187" s="217"/>
      <c r="Q187" s="217"/>
      <c r="R187" s="218"/>
      <c r="S187" s="218"/>
      <c r="T187" s="218"/>
      <c r="U187" s="218"/>
      <c r="V187" s="218"/>
      <c r="W187" s="214"/>
      <c r="X187" s="217"/>
      <c r="Y187" s="218"/>
      <c r="Z187" s="218"/>
      <c r="AA187" s="218"/>
      <c r="AB187" s="218"/>
      <c r="AC187" s="218"/>
      <c r="AD187" s="214"/>
      <c r="AE187" s="217"/>
      <c r="AF187" s="218"/>
      <c r="AG187" s="218"/>
      <c r="AH187" s="218"/>
      <c r="AI187" s="218"/>
      <c r="AJ187" s="218"/>
    </row>
    <row r="188" spans="3:36" ht="15.75" outlineLevel="1">
      <c r="C188" s="216"/>
      <c r="D188" s="217"/>
      <c r="E188" s="217"/>
      <c r="F188" s="217"/>
      <c r="G188" s="217"/>
      <c r="H188" s="217"/>
      <c r="J188" s="216"/>
      <c r="K188" s="217"/>
      <c r="L188" s="217"/>
      <c r="M188" s="217"/>
      <c r="N188" s="217"/>
      <c r="O188" s="217"/>
      <c r="Q188" s="217"/>
      <c r="R188" s="218"/>
      <c r="S188" s="218"/>
      <c r="T188" s="218"/>
      <c r="U188" s="218"/>
      <c r="V188" s="218"/>
      <c r="W188" s="214"/>
      <c r="X188" s="217"/>
      <c r="Y188" s="218"/>
      <c r="Z188" s="218"/>
      <c r="AA188" s="218"/>
      <c r="AB188" s="218"/>
      <c r="AC188" s="218"/>
      <c r="AD188" s="214"/>
      <c r="AE188" s="217"/>
      <c r="AF188" s="218"/>
      <c r="AG188" s="218"/>
      <c r="AH188" s="218"/>
      <c r="AI188" s="218"/>
      <c r="AJ188" s="218"/>
    </row>
    <row r="189" spans="3:36" ht="15.75" outlineLevel="1">
      <c r="C189" s="216"/>
      <c r="D189" s="217"/>
      <c r="E189" s="217"/>
      <c r="F189" s="217"/>
      <c r="G189" s="217"/>
      <c r="H189" s="217"/>
      <c r="J189" s="216"/>
      <c r="K189" s="217"/>
      <c r="L189" s="217"/>
      <c r="M189" s="217"/>
      <c r="N189" s="217"/>
      <c r="O189" s="217"/>
      <c r="Q189" s="217"/>
      <c r="R189" s="218"/>
      <c r="S189" s="218"/>
      <c r="T189" s="218"/>
      <c r="U189" s="218"/>
      <c r="V189" s="218"/>
      <c r="W189" s="214"/>
      <c r="X189" s="217"/>
      <c r="Y189" s="218"/>
      <c r="Z189" s="218"/>
      <c r="AA189" s="218"/>
      <c r="AB189" s="218"/>
      <c r="AC189" s="218"/>
      <c r="AD189" s="214"/>
      <c r="AE189" s="217"/>
      <c r="AF189" s="218"/>
      <c r="AG189" s="218"/>
      <c r="AH189" s="218"/>
      <c r="AI189" s="218"/>
      <c r="AJ189" s="218"/>
    </row>
    <row r="190" spans="3:36" ht="15.75" outlineLevel="1">
      <c r="C190" s="216"/>
      <c r="D190" s="217"/>
      <c r="E190" s="217"/>
      <c r="F190" s="217"/>
      <c r="G190" s="217"/>
      <c r="H190" s="217"/>
      <c r="J190" s="216"/>
      <c r="K190" s="217"/>
      <c r="L190" s="217"/>
      <c r="M190" s="217"/>
      <c r="N190" s="217"/>
      <c r="O190" s="217"/>
      <c r="Q190" s="217"/>
      <c r="R190" s="218"/>
      <c r="S190" s="218"/>
      <c r="T190" s="218"/>
      <c r="U190" s="218"/>
      <c r="V190" s="218"/>
      <c r="W190" s="214"/>
      <c r="X190" s="217"/>
      <c r="Y190" s="218"/>
      <c r="Z190" s="218"/>
      <c r="AA190" s="218"/>
      <c r="AB190" s="218"/>
      <c r="AC190" s="218"/>
      <c r="AD190" s="214"/>
      <c r="AE190" s="217"/>
      <c r="AF190" s="218"/>
      <c r="AG190" s="218"/>
      <c r="AH190" s="218"/>
      <c r="AI190" s="218"/>
      <c r="AJ190" s="218"/>
    </row>
    <row r="191" spans="3:36" ht="15.75" outlineLevel="1">
      <c r="C191" s="216"/>
      <c r="D191" s="217"/>
      <c r="E191" s="217"/>
      <c r="F191" s="217"/>
      <c r="G191" s="217"/>
      <c r="H191" s="217"/>
      <c r="J191" s="216"/>
      <c r="K191" s="217"/>
      <c r="L191" s="217"/>
      <c r="M191" s="217"/>
      <c r="N191" s="217"/>
      <c r="O191" s="217"/>
      <c r="Q191" s="217"/>
      <c r="R191" s="218"/>
      <c r="S191" s="218"/>
      <c r="T191" s="218"/>
      <c r="U191" s="218"/>
      <c r="V191" s="218"/>
      <c r="W191" s="214"/>
      <c r="X191" s="217"/>
      <c r="Y191" s="218"/>
      <c r="Z191" s="218"/>
      <c r="AA191" s="218"/>
      <c r="AB191" s="218"/>
      <c r="AC191" s="218"/>
      <c r="AD191" s="214"/>
      <c r="AE191" s="217"/>
      <c r="AF191" s="218"/>
      <c r="AG191" s="218"/>
      <c r="AH191" s="218"/>
      <c r="AI191" s="218"/>
      <c r="AJ191" s="218"/>
    </row>
    <row r="192" spans="3:36" ht="15.75" outlineLevel="1">
      <c r="C192" s="216"/>
      <c r="D192" s="217"/>
      <c r="E192" s="217"/>
      <c r="F192" s="217"/>
      <c r="G192" s="217"/>
      <c r="H192" s="217"/>
      <c r="J192" s="216"/>
      <c r="K192" s="217"/>
      <c r="L192" s="217"/>
      <c r="M192" s="217"/>
      <c r="N192" s="217"/>
      <c r="O192" s="217"/>
      <c r="Q192" s="217"/>
      <c r="R192" s="218"/>
      <c r="S192" s="218"/>
      <c r="T192" s="218"/>
      <c r="U192" s="218"/>
      <c r="V192" s="218"/>
      <c r="W192" s="214"/>
      <c r="X192" s="217"/>
      <c r="Y192" s="218"/>
      <c r="Z192" s="218"/>
      <c r="AA192" s="218"/>
      <c r="AB192" s="218"/>
      <c r="AC192" s="218"/>
      <c r="AD192" s="214"/>
      <c r="AE192" s="217"/>
      <c r="AF192" s="218"/>
      <c r="AG192" s="218"/>
      <c r="AH192" s="218"/>
      <c r="AI192" s="218"/>
      <c r="AJ192" s="218"/>
    </row>
    <row r="193" spans="3:36" ht="15.75" outlineLevel="1">
      <c r="C193" s="216"/>
      <c r="D193" s="217"/>
      <c r="E193" s="217"/>
      <c r="F193" s="217"/>
      <c r="G193" s="217"/>
      <c r="H193" s="217"/>
      <c r="J193" s="216"/>
      <c r="K193" s="217"/>
      <c r="L193" s="217"/>
      <c r="M193" s="217"/>
      <c r="N193" s="217"/>
      <c r="O193" s="217"/>
      <c r="Q193" s="217"/>
      <c r="R193" s="218"/>
      <c r="S193" s="218"/>
      <c r="T193" s="218"/>
      <c r="U193" s="218"/>
      <c r="V193" s="218"/>
      <c r="W193" s="214"/>
      <c r="X193" s="217"/>
      <c r="Y193" s="218"/>
      <c r="Z193" s="218"/>
      <c r="AA193" s="218"/>
      <c r="AB193" s="218"/>
      <c r="AC193" s="218"/>
      <c r="AD193" s="214"/>
      <c r="AE193" s="217"/>
      <c r="AF193" s="218"/>
      <c r="AG193" s="218"/>
      <c r="AH193" s="218"/>
      <c r="AI193" s="218"/>
      <c r="AJ193" s="218"/>
    </row>
    <row r="194" spans="3:36" ht="15.75" outlineLevel="1">
      <c r="C194" s="216"/>
      <c r="D194" s="217"/>
      <c r="E194" s="217"/>
      <c r="F194" s="217"/>
      <c r="G194" s="217"/>
      <c r="H194" s="217"/>
      <c r="J194" s="216"/>
      <c r="K194" s="217"/>
      <c r="L194" s="217"/>
      <c r="M194" s="217"/>
      <c r="N194" s="217"/>
      <c r="O194" s="217"/>
      <c r="Q194" s="217"/>
      <c r="R194" s="218"/>
      <c r="S194" s="218"/>
      <c r="T194" s="218"/>
      <c r="U194" s="218"/>
      <c r="V194" s="218"/>
      <c r="W194" s="214"/>
      <c r="X194" s="217"/>
      <c r="Y194" s="218"/>
      <c r="Z194" s="218"/>
      <c r="AA194" s="218"/>
      <c r="AB194" s="218"/>
      <c r="AC194" s="218"/>
      <c r="AD194" s="214"/>
      <c r="AE194" s="217"/>
      <c r="AF194" s="218"/>
      <c r="AG194" s="218"/>
      <c r="AH194" s="218"/>
      <c r="AI194" s="218"/>
      <c r="AJ194" s="218"/>
    </row>
    <row r="195" spans="3:36" ht="15.75" outlineLevel="1">
      <c r="C195" s="216"/>
      <c r="D195" s="217"/>
      <c r="E195" s="217"/>
      <c r="F195" s="217"/>
      <c r="G195" s="217"/>
      <c r="H195" s="217"/>
      <c r="J195" s="216"/>
      <c r="K195" s="217"/>
      <c r="L195" s="217"/>
      <c r="M195" s="217"/>
      <c r="N195" s="217"/>
      <c r="O195" s="217"/>
      <c r="Q195" s="217"/>
      <c r="R195" s="218"/>
      <c r="S195" s="218"/>
      <c r="T195" s="218"/>
      <c r="U195" s="218"/>
      <c r="V195" s="218"/>
      <c r="W195" s="214"/>
      <c r="X195" s="217"/>
      <c r="Y195" s="218"/>
      <c r="Z195" s="218"/>
      <c r="AA195" s="218"/>
      <c r="AB195" s="218"/>
      <c r="AC195" s="218"/>
      <c r="AD195" s="214"/>
      <c r="AE195" s="217"/>
      <c r="AF195" s="218"/>
      <c r="AG195" s="218"/>
      <c r="AH195" s="218"/>
      <c r="AI195" s="218"/>
      <c r="AJ195" s="218"/>
    </row>
    <row r="196" spans="3:36" ht="15.75" outlineLevel="1">
      <c r="C196" s="216"/>
      <c r="D196" s="217"/>
      <c r="E196" s="217"/>
      <c r="F196" s="217"/>
      <c r="G196" s="217"/>
      <c r="H196" s="217"/>
      <c r="J196" s="216"/>
      <c r="K196" s="217"/>
      <c r="L196" s="217"/>
      <c r="M196" s="217"/>
      <c r="N196" s="217"/>
      <c r="O196" s="217"/>
      <c r="Q196" s="217"/>
      <c r="R196" s="218"/>
      <c r="S196" s="218"/>
      <c r="T196" s="218"/>
      <c r="U196" s="218"/>
      <c r="V196" s="218"/>
      <c r="W196" s="214"/>
      <c r="X196" s="217"/>
      <c r="Y196" s="218"/>
      <c r="Z196" s="218"/>
      <c r="AA196" s="218"/>
      <c r="AB196" s="218"/>
      <c r="AC196" s="218"/>
      <c r="AD196" s="214"/>
      <c r="AE196" s="217"/>
      <c r="AF196" s="218"/>
      <c r="AG196" s="218"/>
      <c r="AH196" s="218"/>
      <c r="AI196" s="218"/>
      <c r="AJ196" s="218"/>
    </row>
    <row r="197" spans="3:36" ht="15.75" outlineLevel="1">
      <c r="C197" s="216"/>
      <c r="D197" s="217"/>
      <c r="E197" s="217"/>
      <c r="F197" s="217"/>
      <c r="G197" s="217"/>
      <c r="H197" s="217"/>
      <c r="J197" s="216"/>
      <c r="K197" s="217"/>
      <c r="L197" s="217"/>
      <c r="M197" s="217"/>
      <c r="N197" s="217"/>
      <c r="O197" s="217"/>
      <c r="Q197" s="217"/>
      <c r="R197" s="218"/>
      <c r="S197" s="218"/>
      <c r="T197" s="218"/>
      <c r="U197" s="218"/>
      <c r="V197" s="218"/>
      <c r="W197" s="214"/>
      <c r="X197" s="217"/>
      <c r="Y197" s="218"/>
      <c r="Z197" s="218"/>
      <c r="AA197" s="218"/>
      <c r="AB197" s="218"/>
      <c r="AC197" s="218"/>
      <c r="AD197" s="214"/>
      <c r="AE197" s="217"/>
      <c r="AF197" s="218"/>
      <c r="AG197" s="218"/>
      <c r="AH197" s="218"/>
      <c r="AI197" s="218"/>
      <c r="AJ197" s="218"/>
    </row>
    <row r="198" spans="3:36" ht="15.75" outlineLevel="1">
      <c r="C198" s="216"/>
      <c r="D198" s="217"/>
      <c r="E198" s="217"/>
      <c r="F198" s="217"/>
      <c r="G198" s="217"/>
      <c r="H198" s="217"/>
      <c r="J198" s="216"/>
      <c r="K198" s="217"/>
      <c r="L198" s="217"/>
      <c r="M198" s="217"/>
      <c r="N198" s="217"/>
      <c r="O198" s="217"/>
      <c r="Q198" s="217"/>
      <c r="R198" s="218"/>
      <c r="S198" s="218"/>
      <c r="T198" s="218"/>
      <c r="U198" s="218"/>
      <c r="V198" s="218"/>
      <c r="W198" s="214"/>
      <c r="X198" s="217"/>
      <c r="Y198" s="218"/>
      <c r="Z198" s="218"/>
      <c r="AA198" s="218"/>
      <c r="AB198" s="218"/>
      <c r="AC198" s="218"/>
      <c r="AD198" s="214"/>
      <c r="AE198" s="217"/>
      <c r="AF198" s="218"/>
      <c r="AG198" s="218"/>
      <c r="AH198" s="218"/>
      <c r="AI198" s="218"/>
      <c r="AJ198" s="218"/>
    </row>
    <row r="199" spans="3:36" ht="15.75" outlineLevel="1">
      <c r="C199" s="216"/>
      <c r="D199" s="217"/>
      <c r="E199" s="217"/>
      <c r="F199" s="217"/>
      <c r="G199" s="217"/>
      <c r="H199" s="217"/>
      <c r="J199" s="216"/>
      <c r="K199" s="217"/>
      <c r="L199" s="217"/>
      <c r="M199" s="217"/>
      <c r="N199" s="217"/>
      <c r="O199" s="217"/>
      <c r="Q199" s="217"/>
      <c r="R199" s="218"/>
      <c r="S199" s="218"/>
      <c r="T199" s="218"/>
      <c r="U199" s="218"/>
      <c r="V199" s="218"/>
      <c r="W199" s="214"/>
      <c r="X199" s="217"/>
      <c r="Y199" s="218"/>
      <c r="Z199" s="218"/>
      <c r="AA199" s="218"/>
      <c r="AB199" s="218"/>
      <c r="AC199" s="218"/>
      <c r="AD199" s="214"/>
      <c r="AE199" s="217"/>
      <c r="AF199" s="218"/>
      <c r="AG199" s="218"/>
      <c r="AH199" s="218"/>
      <c r="AI199" s="218"/>
      <c r="AJ199" s="218"/>
    </row>
    <row r="200" spans="3:36" ht="15.75" outlineLevel="1">
      <c r="C200" s="216"/>
      <c r="D200" s="217"/>
      <c r="E200" s="217"/>
      <c r="F200" s="217"/>
      <c r="G200" s="217"/>
      <c r="H200" s="217"/>
      <c r="J200" s="216"/>
      <c r="K200" s="217"/>
      <c r="L200" s="217"/>
      <c r="M200" s="217"/>
      <c r="N200" s="217"/>
      <c r="O200" s="217"/>
      <c r="Q200" s="217"/>
      <c r="R200" s="218"/>
      <c r="S200" s="218"/>
      <c r="T200" s="218"/>
      <c r="U200" s="218"/>
      <c r="V200" s="218"/>
      <c r="W200" s="214"/>
      <c r="X200" s="217"/>
      <c r="Y200" s="218"/>
      <c r="Z200" s="218"/>
      <c r="AA200" s="218"/>
      <c r="AB200" s="218"/>
      <c r="AC200" s="218"/>
      <c r="AD200" s="214"/>
      <c r="AE200" s="217"/>
      <c r="AF200" s="218"/>
      <c r="AG200" s="218"/>
      <c r="AH200" s="218"/>
      <c r="AI200" s="218"/>
      <c r="AJ200" s="218"/>
    </row>
    <row r="201" spans="3:36" ht="15.75" outlineLevel="1">
      <c r="C201" s="216"/>
      <c r="D201" s="217"/>
      <c r="E201" s="217"/>
      <c r="F201" s="217"/>
      <c r="G201" s="217"/>
      <c r="H201" s="217"/>
      <c r="J201" s="216"/>
      <c r="K201" s="217"/>
      <c r="L201" s="217"/>
      <c r="M201" s="217"/>
      <c r="N201" s="217"/>
      <c r="O201" s="217"/>
      <c r="Q201" s="217"/>
      <c r="R201" s="218"/>
      <c r="S201" s="218"/>
      <c r="T201" s="218"/>
      <c r="U201" s="218"/>
      <c r="V201" s="218"/>
      <c r="W201" s="214"/>
      <c r="X201" s="217"/>
      <c r="Y201" s="218"/>
      <c r="Z201" s="218"/>
      <c r="AA201" s="218"/>
      <c r="AB201" s="218"/>
      <c r="AC201" s="218"/>
      <c r="AD201" s="214"/>
      <c r="AE201" s="217"/>
      <c r="AF201" s="218"/>
      <c r="AG201" s="218"/>
      <c r="AH201" s="218"/>
      <c r="AI201" s="218"/>
      <c r="AJ201" s="218"/>
    </row>
    <row r="202" spans="3:36" ht="15.75" outlineLevel="1">
      <c r="C202" s="216"/>
      <c r="D202" s="217"/>
      <c r="E202" s="217"/>
      <c r="F202" s="217"/>
      <c r="G202" s="217"/>
      <c r="H202" s="217"/>
      <c r="J202" s="216"/>
      <c r="K202" s="217"/>
      <c r="L202" s="217"/>
      <c r="M202" s="217"/>
      <c r="N202" s="217"/>
      <c r="O202" s="217"/>
      <c r="Q202" s="217"/>
      <c r="R202" s="218"/>
      <c r="S202" s="218"/>
      <c r="T202" s="218"/>
      <c r="U202" s="218"/>
      <c r="V202" s="218"/>
      <c r="W202" s="214"/>
      <c r="X202" s="217"/>
      <c r="Y202" s="218"/>
      <c r="Z202" s="218"/>
      <c r="AA202" s="218"/>
      <c r="AB202" s="218"/>
      <c r="AC202" s="218"/>
      <c r="AD202" s="214"/>
      <c r="AE202" s="217"/>
      <c r="AF202" s="218"/>
      <c r="AG202" s="218"/>
      <c r="AH202" s="218"/>
      <c r="AI202" s="218"/>
      <c r="AJ202" s="218"/>
    </row>
    <row r="203" spans="3:36" ht="15.75" outlineLevel="1">
      <c r="C203" s="216"/>
      <c r="D203" s="217"/>
      <c r="E203" s="217"/>
      <c r="F203" s="217"/>
      <c r="G203" s="217"/>
      <c r="H203" s="217"/>
      <c r="J203" s="216"/>
      <c r="K203" s="217"/>
      <c r="L203" s="217"/>
      <c r="M203" s="217"/>
      <c r="N203" s="217"/>
      <c r="O203" s="217"/>
      <c r="Q203" s="217"/>
      <c r="R203" s="218"/>
      <c r="S203" s="218"/>
      <c r="T203" s="218"/>
      <c r="U203" s="218"/>
      <c r="V203" s="218"/>
      <c r="W203" s="214"/>
      <c r="X203" s="217"/>
      <c r="Y203" s="218"/>
      <c r="Z203" s="218"/>
      <c r="AA203" s="218"/>
      <c r="AB203" s="218"/>
      <c r="AC203" s="218"/>
      <c r="AD203" s="214"/>
      <c r="AE203" s="217"/>
      <c r="AF203" s="218"/>
      <c r="AG203" s="218"/>
      <c r="AH203" s="218"/>
      <c r="AI203" s="218"/>
      <c r="AJ203" s="218"/>
    </row>
    <row r="204" spans="3:36" ht="15.75" outlineLevel="1">
      <c r="C204" s="216"/>
      <c r="D204" s="217"/>
      <c r="E204" s="217"/>
      <c r="F204" s="217"/>
      <c r="G204" s="217"/>
      <c r="H204" s="217"/>
      <c r="J204" s="216"/>
      <c r="K204" s="217"/>
      <c r="L204" s="217"/>
      <c r="M204" s="217"/>
      <c r="N204" s="217"/>
      <c r="O204" s="217"/>
      <c r="Q204" s="217"/>
      <c r="R204" s="218"/>
      <c r="S204" s="218"/>
      <c r="T204" s="218"/>
      <c r="U204" s="218"/>
      <c r="V204" s="218"/>
      <c r="W204" s="214"/>
      <c r="X204" s="217"/>
      <c r="Y204" s="218"/>
      <c r="Z204" s="218"/>
      <c r="AA204" s="218"/>
      <c r="AB204" s="218"/>
      <c r="AC204" s="218"/>
      <c r="AD204" s="214"/>
      <c r="AE204" s="217"/>
      <c r="AF204" s="218"/>
      <c r="AG204" s="218"/>
      <c r="AH204" s="218"/>
      <c r="AI204" s="218"/>
      <c r="AJ204" s="218"/>
    </row>
    <row r="205" spans="3:36" ht="15.75" outlineLevel="1">
      <c r="C205" s="216"/>
      <c r="D205" s="217"/>
      <c r="E205" s="217"/>
      <c r="F205" s="217"/>
      <c r="G205" s="217"/>
      <c r="H205" s="217"/>
      <c r="J205" s="216"/>
      <c r="K205" s="217"/>
      <c r="L205" s="217"/>
      <c r="M205" s="217"/>
      <c r="N205" s="217"/>
      <c r="O205" s="217"/>
      <c r="Q205" s="217"/>
      <c r="R205" s="218"/>
      <c r="S205" s="218"/>
      <c r="T205" s="218"/>
      <c r="U205" s="218"/>
      <c r="V205" s="218"/>
      <c r="W205" s="214"/>
      <c r="X205" s="217"/>
      <c r="Y205" s="218"/>
      <c r="Z205" s="218"/>
      <c r="AA205" s="218"/>
      <c r="AB205" s="218"/>
      <c r="AC205" s="218"/>
      <c r="AD205" s="214"/>
      <c r="AE205" s="217"/>
      <c r="AF205" s="218"/>
      <c r="AG205" s="218"/>
      <c r="AH205" s="218"/>
      <c r="AI205" s="218"/>
      <c r="AJ205" s="218"/>
    </row>
    <row r="206" spans="3:36" ht="15.75" outlineLevel="1">
      <c r="C206" s="216"/>
      <c r="D206" s="217"/>
      <c r="E206" s="217"/>
      <c r="F206" s="217"/>
      <c r="G206" s="217"/>
      <c r="H206" s="217"/>
      <c r="J206" s="216"/>
      <c r="K206" s="217"/>
      <c r="L206" s="217"/>
      <c r="M206" s="217"/>
      <c r="N206" s="217"/>
      <c r="O206" s="217"/>
      <c r="Q206" s="217"/>
      <c r="R206" s="218"/>
      <c r="S206" s="218"/>
      <c r="T206" s="218"/>
      <c r="U206" s="218"/>
      <c r="V206" s="218"/>
      <c r="W206" s="214"/>
      <c r="X206" s="217"/>
      <c r="Y206" s="218"/>
      <c r="Z206" s="218"/>
      <c r="AA206" s="218"/>
      <c r="AB206" s="218"/>
      <c r="AC206" s="218"/>
      <c r="AD206" s="214"/>
      <c r="AE206" s="217"/>
      <c r="AF206" s="218"/>
      <c r="AG206" s="218"/>
      <c r="AH206" s="218"/>
      <c r="AI206" s="218"/>
      <c r="AJ206" s="218"/>
    </row>
    <row r="207" spans="3:36" ht="15.75" outlineLevel="1">
      <c r="C207" s="216"/>
      <c r="D207" s="217"/>
      <c r="E207" s="217"/>
      <c r="F207" s="217"/>
      <c r="G207" s="217"/>
      <c r="H207" s="217"/>
      <c r="J207" s="216"/>
      <c r="K207" s="217"/>
      <c r="L207" s="217"/>
      <c r="M207" s="217"/>
      <c r="N207" s="217"/>
      <c r="O207" s="217"/>
      <c r="Q207" s="217"/>
      <c r="R207" s="218"/>
      <c r="S207" s="218"/>
      <c r="T207" s="218"/>
      <c r="U207" s="218"/>
      <c r="V207" s="218"/>
      <c r="W207" s="214"/>
      <c r="X207" s="217"/>
      <c r="Y207" s="218"/>
      <c r="Z207" s="218"/>
      <c r="AA207" s="218"/>
      <c r="AB207" s="218"/>
      <c r="AC207" s="218"/>
      <c r="AD207" s="214"/>
      <c r="AE207" s="217"/>
      <c r="AF207" s="218"/>
      <c r="AG207" s="218"/>
      <c r="AH207" s="218"/>
      <c r="AI207" s="218"/>
      <c r="AJ207" s="218"/>
    </row>
    <row r="208" spans="3:36" ht="15.75" outlineLevel="1">
      <c r="C208" s="216"/>
      <c r="D208" s="217"/>
      <c r="E208" s="217"/>
      <c r="F208" s="217"/>
      <c r="G208" s="217"/>
      <c r="H208" s="217"/>
      <c r="J208" s="216"/>
      <c r="K208" s="217"/>
      <c r="L208" s="217"/>
      <c r="M208" s="217"/>
      <c r="N208" s="217"/>
      <c r="O208" s="217"/>
      <c r="Q208" s="217"/>
      <c r="R208" s="218"/>
      <c r="S208" s="218"/>
      <c r="T208" s="218"/>
      <c r="U208" s="218"/>
      <c r="V208" s="218"/>
      <c r="W208" s="214"/>
      <c r="X208" s="217"/>
      <c r="Y208" s="218"/>
      <c r="Z208" s="218"/>
      <c r="AA208" s="218"/>
      <c r="AB208" s="218"/>
      <c r="AC208" s="218"/>
      <c r="AD208" s="214"/>
      <c r="AE208" s="217"/>
      <c r="AF208" s="218"/>
      <c r="AG208" s="218"/>
      <c r="AH208" s="218"/>
      <c r="AI208" s="218"/>
      <c r="AJ208" s="218"/>
    </row>
    <row r="209" spans="3:43" ht="15.75" outlineLevel="1">
      <c r="C209" s="216"/>
      <c r="D209" s="217"/>
      <c r="E209" s="217"/>
      <c r="F209" s="217"/>
      <c r="G209" s="217"/>
      <c r="H209" s="217"/>
      <c r="J209" s="216"/>
      <c r="K209" s="217"/>
      <c r="L209" s="217"/>
      <c r="M209" s="217"/>
      <c r="N209" s="217"/>
      <c r="O209" s="217"/>
      <c r="Q209" s="217"/>
      <c r="R209" s="218"/>
      <c r="S209" s="218"/>
      <c r="T209" s="218"/>
      <c r="U209" s="218"/>
      <c r="V209" s="218"/>
      <c r="W209" s="214"/>
      <c r="X209" s="217"/>
      <c r="Y209" s="218"/>
      <c r="Z209" s="218"/>
      <c r="AA209" s="218"/>
      <c r="AB209" s="218"/>
      <c r="AC209" s="218"/>
      <c r="AD209" s="214"/>
      <c r="AE209" s="217"/>
      <c r="AF209" s="218"/>
      <c r="AG209" s="218"/>
      <c r="AH209" s="218"/>
      <c r="AI209" s="218"/>
      <c r="AJ209" s="218"/>
    </row>
    <row r="210" spans="3:43" ht="15.75" outlineLevel="1">
      <c r="C210" s="216"/>
      <c r="D210" s="217"/>
      <c r="E210" s="217"/>
      <c r="F210" s="217"/>
      <c r="G210" s="217"/>
      <c r="H210" s="217"/>
      <c r="J210" s="216"/>
      <c r="K210" s="217"/>
      <c r="L210" s="217"/>
      <c r="M210" s="217"/>
      <c r="N210" s="217"/>
      <c r="O210" s="217"/>
      <c r="Q210" s="217"/>
      <c r="R210" s="218"/>
      <c r="S210" s="218"/>
      <c r="T210" s="218"/>
      <c r="U210" s="218"/>
      <c r="V210" s="218"/>
      <c r="W210" s="214"/>
      <c r="X210" s="217"/>
      <c r="Y210" s="218"/>
      <c r="Z210" s="218"/>
      <c r="AA210" s="218"/>
      <c r="AB210" s="218"/>
      <c r="AC210" s="218"/>
      <c r="AD210" s="214"/>
      <c r="AE210" s="217"/>
      <c r="AF210" s="218"/>
      <c r="AG210" s="218"/>
      <c r="AH210" s="218"/>
      <c r="AI210" s="218"/>
      <c r="AJ210" s="218"/>
      <c r="AL210" s="436"/>
      <c r="AM210" s="436"/>
      <c r="AN210" s="436"/>
      <c r="AO210" s="436"/>
      <c r="AP210" s="436"/>
      <c r="AQ210" s="436"/>
    </row>
    <row r="211" spans="3:43" ht="15.75" outlineLevel="1">
      <c r="C211" s="216"/>
      <c r="D211" s="217"/>
      <c r="E211" s="217"/>
      <c r="F211" s="217"/>
      <c r="G211" s="217"/>
      <c r="H211" s="217"/>
      <c r="J211" s="216"/>
      <c r="K211" s="217"/>
      <c r="L211" s="217"/>
      <c r="M211" s="217"/>
      <c r="N211" s="217"/>
      <c r="O211" s="217"/>
      <c r="Q211" s="217"/>
      <c r="R211" s="218"/>
      <c r="S211" s="218"/>
      <c r="T211" s="218"/>
      <c r="U211" s="218"/>
      <c r="V211" s="218"/>
      <c r="W211" s="214"/>
      <c r="X211" s="217"/>
      <c r="Y211" s="218"/>
      <c r="Z211" s="218"/>
      <c r="AA211" s="218"/>
      <c r="AB211" s="218"/>
      <c r="AC211" s="218"/>
      <c r="AD211" s="214"/>
      <c r="AE211" s="217"/>
      <c r="AF211" s="218"/>
      <c r="AG211" s="218"/>
      <c r="AH211" s="218"/>
      <c r="AI211" s="218"/>
      <c r="AJ211" s="218"/>
      <c r="AL211" s="437"/>
      <c r="AM211" s="438"/>
      <c r="AN211" s="438"/>
      <c r="AO211" s="438"/>
      <c r="AP211" s="438"/>
      <c r="AQ211" s="438"/>
    </row>
    <row r="212" spans="3:43" ht="15.75" outlineLevel="1">
      <c r="C212" s="216"/>
      <c r="D212" s="217"/>
      <c r="E212" s="217"/>
      <c r="F212" s="217"/>
      <c r="G212" s="217"/>
      <c r="H212" s="217"/>
      <c r="J212" s="216"/>
      <c r="K212" s="217"/>
      <c r="L212" s="217"/>
      <c r="M212" s="217"/>
      <c r="N212" s="217"/>
      <c r="O212" s="217"/>
      <c r="Q212" s="217"/>
      <c r="R212" s="218"/>
      <c r="S212" s="218"/>
      <c r="T212" s="218"/>
      <c r="U212" s="218"/>
      <c r="V212" s="218"/>
      <c r="W212" s="214"/>
      <c r="X212" s="217"/>
      <c r="Y212" s="218"/>
      <c r="Z212" s="218"/>
      <c r="AA212" s="218"/>
      <c r="AB212" s="218"/>
      <c r="AC212" s="218"/>
      <c r="AD212" s="214"/>
      <c r="AE212" s="217"/>
      <c r="AF212" s="218"/>
      <c r="AG212" s="218"/>
      <c r="AH212" s="218"/>
      <c r="AI212" s="218"/>
      <c r="AJ212" s="218"/>
      <c r="AL212" s="437"/>
      <c r="AM212" s="438"/>
      <c r="AN212" s="438"/>
      <c r="AO212" s="438"/>
      <c r="AP212" s="438"/>
      <c r="AQ212" s="438"/>
    </row>
    <row r="213" spans="3:43" ht="15.75" outlineLevel="1">
      <c r="C213" s="216"/>
      <c r="D213" s="217"/>
      <c r="E213" s="217"/>
      <c r="F213" s="217"/>
      <c r="G213" s="217"/>
      <c r="H213" s="217"/>
      <c r="J213" s="216"/>
      <c r="K213" s="217"/>
      <c r="L213" s="217"/>
      <c r="M213" s="217"/>
      <c r="N213" s="217"/>
      <c r="O213" s="217"/>
      <c r="Q213" s="217"/>
      <c r="R213" s="218"/>
      <c r="S213" s="218"/>
      <c r="T213" s="218"/>
      <c r="U213" s="218"/>
      <c r="V213" s="218"/>
      <c r="W213" s="214"/>
      <c r="X213" s="217"/>
      <c r="Y213" s="218"/>
      <c r="Z213" s="218"/>
      <c r="AA213" s="218"/>
      <c r="AB213" s="218"/>
      <c r="AC213" s="218"/>
      <c r="AD213" s="214"/>
      <c r="AE213" s="217"/>
      <c r="AF213" s="218"/>
      <c r="AG213" s="218"/>
      <c r="AH213" s="218"/>
      <c r="AI213" s="218"/>
      <c r="AJ213" s="218"/>
      <c r="AL213" s="437"/>
      <c r="AM213" s="438"/>
      <c r="AN213" s="438"/>
      <c r="AO213" s="438"/>
      <c r="AP213" s="438"/>
      <c r="AQ213" s="438"/>
    </row>
    <row r="214" spans="3:43" ht="15.75" outlineLevel="1">
      <c r="C214" s="216"/>
      <c r="D214" s="217"/>
      <c r="E214" s="217"/>
      <c r="F214" s="217"/>
      <c r="G214" s="217"/>
      <c r="H214" s="217"/>
      <c r="J214" s="216"/>
      <c r="K214" s="217"/>
      <c r="L214" s="217"/>
      <c r="M214" s="217"/>
      <c r="N214" s="217"/>
      <c r="O214" s="217"/>
      <c r="Q214" s="217"/>
      <c r="R214" s="218"/>
      <c r="S214" s="218"/>
      <c r="T214" s="218"/>
      <c r="U214" s="218"/>
      <c r="V214" s="218"/>
      <c r="W214" s="214"/>
      <c r="X214" s="217"/>
      <c r="Y214" s="218"/>
      <c r="Z214" s="218"/>
      <c r="AA214" s="218"/>
      <c r="AB214" s="218"/>
      <c r="AC214" s="218"/>
      <c r="AD214" s="214"/>
      <c r="AE214" s="217"/>
      <c r="AF214" s="218"/>
      <c r="AG214" s="218"/>
      <c r="AH214" s="218"/>
      <c r="AI214" s="218"/>
      <c r="AJ214" s="218"/>
      <c r="AL214" s="437"/>
      <c r="AM214" s="438"/>
      <c r="AN214" s="438"/>
      <c r="AO214" s="438"/>
      <c r="AP214" s="438"/>
      <c r="AQ214" s="438"/>
    </row>
    <row r="215" spans="3:43" ht="15.75" outlineLevel="1">
      <c r="C215" s="216"/>
      <c r="D215" s="217"/>
      <c r="E215" s="217"/>
      <c r="F215" s="217"/>
      <c r="G215" s="217"/>
      <c r="H215" s="217"/>
      <c r="J215" s="216"/>
      <c r="K215" s="217"/>
      <c r="L215" s="217"/>
      <c r="M215" s="217"/>
      <c r="N215" s="217"/>
      <c r="O215" s="217"/>
      <c r="Q215" s="217"/>
      <c r="R215" s="218"/>
      <c r="S215" s="218"/>
      <c r="T215" s="218"/>
      <c r="U215" s="218"/>
      <c r="V215" s="218"/>
      <c r="W215" s="214"/>
      <c r="X215" s="217"/>
      <c r="Y215" s="218"/>
      <c r="Z215" s="218"/>
      <c r="AA215" s="218"/>
      <c r="AB215" s="218"/>
      <c r="AC215" s="218"/>
      <c r="AD215" s="214"/>
      <c r="AE215" s="217"/>
      <c r="AF215" s="218"/>
      <c r="AG215" s="218"/>
      <c r="AH215" s="218"/>
      <c r="AI215" s="218"/>
      <c r="AJ215" s="218"/>
      <c r="AL215" s="437"/>
      <c r="AM215" s="438"/>
      <c r="AN215" s="438"/>
      <c r="AO215" s="438"/>
      <c r="AP215" s="438"/>
      <c r="AQ215" s="438"/>
    </row>
    <row r="216" spans="3:43" ht="15.75" outlineLevel="1">
      <c r="C216" s="216"/>
      <c r="D216" s="217"/>
      <c r="E216" s="217"/>
      <c r="F216" s="217"/>
      <c r="G216" s="217"/>
      <c r="H216" s="217"/>
      <c r="J216" s="216"/>
      <c r="K216" s="217"/>
      <c r="L216" s="217"/>
      <c r="M216" s="217"/>
      <c r="N216" s="217"/>
      <c r="O216" s="217"/>
      <c r="Q216" s="217"/>
      <c r="R216" s="218"/>
      <c r="S216" s="218"/>
      <c r="T216" s="218"/>
      <c r="U216" s="218"/>
      <c r="V216" s="218"/>
      <c r="W216" s="214"/>
      <c r="X216" s="217"/>
      <c r="Y216" s="218"/>
      <c r="Z216" s="218"/>
      <c r="AA216" s="218"/>
      <c r="AB216" s="218"/>
      <c r="AC216" s="218"/>
      <c r="AD216" s="214"/>
      <c r="AE216" s="217"/>
      <c r="AF216" s="218"/>
      <c r="AG216" s="218"/>
      <c r="AH216" s="218"/>
      <c r="AI216" s="218"/>
      <c r="AJ216" s="218"/>
      <c r="AL216" s="437"/>
      <c r="AM216" s="438"/>
      <c r="AN216" s="438"/>
      <c r="AO216" s="438"/>
      <c r="AP216" s="438"/>
      <c r="AQ216" s="438"/>
    </row>
    <row r="217" spans="3:43" ht="15.75" outlineLevel="1">
      <c r="C217" s="216"/>
      <c r="D217" s="217"/>
      <c r="E217" s="217"/>
      <c r="F217" s="217"/>
      <c r="G217" s="217"/>
      <c r="H217" s="217"/>
      <c r="J217" s="216"/>
      <c r="K217" s="217"/>
      <c r="L217" s="217"/>
      <c r="M217" s="217"/>
      <c r="N217" s="217"/>
      <c r="O217" s="217"/>
      <c r="Q217" s="217"/>
      <c r="R217" s="218"/>
      <c r="S217" s="218"/>
      <c r="T217" s="218"/>
      <c r="U217" s="218"/>
      <c r="V217" s="218"/>
      <c r="W217" s="214"/>
      <c r="X217" s="217"/>
      <c r="Y217" s="218"/>
      <c r="Z217" s="218"/>
      <c r="AA217" s="218"/>
      <c r="AB217" s="218"/>
      <c r="AC217" s="218"/>
      <c r="AD217" s="214"/>
      <c r="AE217" s="217"/>
      <c r="AF217" s="218"/>
      <c r="AG217" s="218"/>
      <c r="AH217" s="218"/>
      <c r="AI217" s="218"/>
      <c r="AJ217" s="218"/>
      <c r="AL217" s="437"/>
      <c r="AM217" s="438"/>
      <c r="AN217" s="438"/>
      <c r="AO217" s="438"/>
      <c r="AP217" s="438"/>
      <c r="AQ217" s="438"/>
    </row>
    <row r="218" spans="3:43" ht="15.75" outlineLevel="1">
      <c r="C218" s="216"/>
      <c r="D218" s="217"/>
      <c r="E218" s="217"/>
      <c r="F218" s="217"/>
      <c r="G218" s="217"/>
      <c r="H218" s="217"/>
      <c r="J218" s="216"/>
      <c r="K218" s="217"/>
      <c r="L218" s="217"/>
      <c r="M218" s="217"/>
      <c r="N218" s="217"/>
      <c r="O218" s="217"/>
      <c r="Q218" s="217"/>
      <c r="R218" s="218"/>
      <c r="S218" s="218"/>
      <c r="T218" s="218"/>
      <c r="U218" s="218"/>
      <c r="V218" s="218"/>
      <c r="W218" s="214"/>
      <c r="X218" s="217"/>
      <c r="Y218" s="218"/>
      <c r="Z218" s="218"/>
      <c r="AA218" s="218"/>
      <c r="AB218" s="218"/>
      <c r="AC218" s="218"/>
      <c r="AD218" s="214"/>
      <c r="AE218" s="217"/>
      <c r="AF218" s="218"/>
      <c r="AG218" s="218"/>
      <c r="AH218" s="218"/>
      <c r="AI218" s="218"/>
      <c r="AJ218" s="218"/>
      <c r="AL218" s="437"/>
      <c r="AM218" s="438"/>
      <c r="AN218" s="438"/>
      <c r="AO218" s="438"/>
      <c r="AP218" s="438"/>
      <c r="AQ218" s="438"/>
    </row>
    <row r="219" spans="3:43" ht="15.75" outlineLevel="1">
      <c r="C219" s="216"/>
      <c r="D219" s="217"/>
      <c r="E219" s="217"/>
      <c r="F219" s="217"/>
      <c r="G219" s="217"/>
      <c r="H219" s="217"/>
      <c r="J219" s="216"/>
      <c r="K219" s="217"/>
      <c r="L219" s="217"/>
      <c r="M219" s="217"/>
      <c r="N219" s="217"/>
      <c r="O219" s="217"/>
      <c r="Q219" s="217"/>
      <c r="R219" s="218"/>
      <c r="S219" s="218"/>
      <c r="T219" s="218"/>
      <c r="U219" s="218"/>
      <c r="V219" s="218"/>
      <c r="W219" s="214"/>
      <c r="X219" s="217"/>
      <c r="Y219" s="218"/>
      <c r="Z219" s="218"/>
      <c r="AA219" s="218"/>
      <c r="AB219" s="218"/>
      <c r="AC219" s="218"/>
      <c r="AD219" s="214"/>
      <c r="AE219" s="217"/>
      <c r="AF219" s="218"/>
      <c r="AG219" s="218"/>
      <c r="AH219" s="218"/>
      <c r="AI219" s="218"/>
      <c r="AJ219" s="218"/>
      <c r="AL219" s="437"/>
      <c r="AM219" s="438"/>
      <c r="AN219" s="438"/>
      <c r="AO219" s="438"/>
      <c r="AP219" s="438"/>
      <c r="AQ219" s="438"/>
    </row>
    <row r="220" spans="3:43" ht="15.75" outlineLevel="1">
      <c r="C220" s="216"/>
      <c r="D220" s="217"/>
      <c r="E220" s="217"/>
      <c r="F220" s="217"/>
      <c r="G220" s="217"/>
      <c r="H220" s="217"/>
      <c r="J220" s="216"/>
      <c r="K220" s="217"/>
      <c r="L220" s="217"/>
      <c r="M220" s="217"/>
      <c r="N220" s="217"/>
      <c r="O220" s="217"/>
      <c r="Q220" s="217"/>
      <c r="R220" s="218"/>
      <c r="S220" s="218"/>
      <c r="T220" s="218"/>
      <c r="U220" s="218"/>
      <c r="V220" s="218"/>
      <c r="W220" s="214"/>
      <c r="X220" s="217"/>
      <c r="Y220" s="218"/>
      <c r="Z220" s="218"/>
      <c r="AA220" s="218"/>
      <c r="AB220" s="218"/>
      <c r="AC220" s="218"/>
      <c r="AD220" s="214"/>
      <c r="AE220" s="217"/>
      <c r="AF220" s="218"/>
      <c r="AG220" s="218"/>
      <c r="AH220" s="218"/>
      <c r="AI220" s="218"/>
      <c r="AJ220" s="218"/>
      <c r="AL220" s="437"/>
      <c r="AM220" s="438"/>
      <c r="AN220" s="438"/>
      <c r="AO220" s="438"/>
      <c r="AP220" s="438"/>
      <c r="AQ220" s="438"/>
    </row>
    <row r="221" spans="3:43" ht="15.75" outlineLevel="1">
      <c r="C221" s="216"/>
      <c r="D221" s="217"/>
      <c r="E221" s="217"/>
      <c r="F221" s="217"/>
      <c r="G221" s="217"/>
      <c r="H221" s="217"/>
      <c r="J221" s="216"/>
      <c r="K221" s="217"/>
      <c r="L221" s="217"/>
      <c r="M221" s="217"/>
      <c r="N221" s="217"/>
      <c r="O221" s="217"/>
      <c r="Q221" s="217"/>
      <c r="R221" s="218"/>
      <c r="S221" s="218"/>
      <c r="T221" s="218"/>
      <c r="U221" s="218"/>
      <c r="V221" s="218"/>
      <c r="W221" s="214"/>
      <c r="X221" s="217"/>
      <c r="Y221" s="218"/>
      <c r="Z221" s="218"/>
      <c r="AA221" s="218"/>
      <c r="AB221" s="218"/>
      <c r="AC221" s="218"/>
      <c r="AD221" s="214"/>
      <c r="AE221" s="217"/>
      <c r="AF221" s="218"/>
      <c r="AG221" s="218"/>
      <c r="AH221" s="218"/>
      <c r="AI221" s="218"/>
      <c r="AJ221" s="218"/>
      <c r="AL221" s="437"/>
      <c r="AM221" s="438"/>
      <c r="AN221" s="438"/>
      <c r="AO221" s="438"/>
      <c r="AP221" s="438"/>
      <c r="AQ221" s="438"/>
    </row>
    <row r="222" spans="3:43" ht="15.75" outlineLevel="1">
      <c r="C222" s="216"/>
      <c r="D222" s="217"/>
      <c r="E222" s="217"/>
      <c r="F222" s="217"/>
      <c r="G222" s="217"/>
      <c r="H222" s="217"/>
      <c r="J222" s="216"/>
      <c r="K222" s="217"/>
      <c r="L222" s="217"/>
      <c r="M222" s="217"/>
      <c r="N222" s="217"/>
      <c r="O222" s="217"/>
      <c r="Q222" s="217"/>
      <c r="R222" s="218"/>
      <c r="S222" s="218"/>
      <c r="T222" s="218"/>
      <c r="U222" s="218"/>
      <c r="V222" s="218"/>
      <c r="W222" s="214"/>
      <c r="X222" s="217"/>
      <c r="Y222" s="218"/>
      <c r="Z222" s="218"/>
      <c r="AA222" s="218"/>
      <c r="AB222" s="218"/>
      <c r="AC222" s="218"/>
      <c r="AD222" s="214"/>
      <c r="AE222" s="217"/>
      <c r="AF222" s="218"/>
      <c r="AG222" s="218"/>
      <c r="AH222" s="218"/>
      <c r="AI222" s="218"/>
      <c r="AJ222" s="218"/>
      <c r="AL222" s="437"/>
      <c r="AM222" s="438"/>
      <c r="AN222" s="438"/>
      <c r="AO222" s="438"/>
      <c r="AP222" s="438"/>
      <c r="AQ222" s="438"/>
    </row>
    <row r="223" spans="3:43" ht="15.75" outlineLevel="1">
      <c r="C223" s="216"/>
      <c r="D223" s="217"/>
      <c r="E223" s="217"/>
      <c r="F223" s="217"/>
      <c r="G223" s="217"/>
      <c r="H223" s="217"/>
      <c r="J223" s="216"/>
      <c r="K223" s="217"/>
      <c r="L223" s="217"/>
      <c r="M223" s="217"/>
      <c r="N223" s="217"/>
      <c r="O223" s="217"/>
      <c r="Q223" s="217"/>
      <c r="R223" s="218"/>
      <c r="S223" s="218"/>
      <c r="T223" s="218"/>
      <c r="U223" s="218"/>
      <c r="V223" s="218"/>
      <c r="W223" s="214"/>
      <c r="X223" s="217"/>
      <c r="Y223" s="218"/>
      <c r="Z223" s="218"/>
      <c r="AA223" s="218"/>
      <c r="AB223" s="218"/>
      <c r="AC223" s="218"/>
      <c r="AD223" s="214"/>
      <c r="AE223" s="217"/>
      <c r="AF223" s="218"/>
      <c r="AG223" s="218"/>
      <c r="AH223" s="218"/>
      <c r="AI223" s="218"/>
      <c r="AJ223" s="218"/>
      <c r="AL223" s="437"/>
      <c r="AM223" s="438"/>
      <c r="AN223" s="438"/>
      <c r="AO223" s="438"/>
      <c r="AP223" s="438"/>
      <c r="AQ223" s="438"/>
    </row>
    <row r="224" spans="3:43" ht="15.75" outlineLevel="1">
      <c r="C224" s="216"/>
      <c r="D224" s="217"/>
      <c r="E224" s="217"/>
      <c r="F224" s="217"/>
      <c r="G224" s="217"/>
      <c r="H224" s="217"/>
      <c r="J224" s="216"/>
      <c r="K224" s="217"/>
      <c r="L224" s="217"/>
      <c r="M224" s="217"/>
      <c r="N224" s="217"/>
      <c r="O224" s="217"/>
      <c r="Q224" s="217"/>
      <c r="R224" s="218"/>
      <c r="S224" s="218"/>
      <c r="T224" s="218"/>
      <c r="U224" s="218"/>
      <c r="V224" s="218"/>
      <c r="W224" s="214"/>
      <c r="X224" s="217"/>
      <c r="Y224" s="218"/>
      <c r="Z224" s="218"/>
      <c r="AA224" s="218"/>
      <c r="AB224" s="218"/>
      <c r="AC224" s="218"/>
      <c r="AD224" s="214"/>
      <c r="AE224" s="217"/>
      <c r="AF224" s="218"/>
      <c r="AG224" s="218"/>
      <c r="AH224" s="218"/>
      <c r="AI224" s="218"/>
      <c r="AJ224" s="218"/>
      <c r="AL224" s="437"/>
      <c r="AM224" s="438"/>
      <c r="AN224" s="438"/>
      <c r="AO224" s="438"/>
      <c r="AP224" s="438"/>
      <c r="AQ224" s="438"/>
    </row>
    <row r="225" spans="3:43" ht="15.75" outlineLevel="1">
      <c r="C225" s="216"/>
      <c r="D225" s="217"/>
      <c r="E225" s="217"/>
      <c r="F225" s="217"/>
      <c r="G225" s="217"/>
      <c r="H225" s="217"/>
      <c r="J225" s="216"/>
      <c r="K225" s="217"/>
      <c r="L225" s="217"/>
      <c r="M225" s="217"/>
      <c r="N225" s="217"/>
      <c r="O225" s="217"/>
      <c r="Q225" s="217"/>
      <c r="R225" s="218"/>
      <c r="S225" s="218"/>
      <c r="T225" s="218"/>
      <c r="U225" s="218"/>
      <c r="V225" s="218"/>
      <c r="W225" s="214"/>
      <c r="X225" s="217"/>
      <c r="Y225" s="218"/>
      <c r="Z225" s="218"/>
      <c r="AA225" s="218"/>
      <c r="AB225" s="218"/>
      <c r="AC225" s="218"/>
      <c r="AD225" s="214"/>
      <c r="AE225" s="217"/>
      <c r="AF225" s="218"/>
      <c r="AG225" s="218"/>
      <c r="AH225" s="218"/>
      <c r="AI225" s="218"/>
      <c r="AJ225" s="218"/>
      <c r="AL225" s="437"/>
      <c r="AM225" s="438"/>
      <c r="AN225" s="438"/>
      <c r="AO225" s="438"/>
      <c r="AP225" s="438"/>
      <c r="AQ225" s="438"/>
    </row>
    <row r="226" spans="3:43" ht="15.75" outlineLevel="1">
      <c r="C226" s="216"/>
      <c r="D226" s="217"/>
      <c r="E226" s="217"/>
      <c r="F226" s="217"/>
      <c r="G226" s="217"/>
      <c r="H226" s="217"/>
      <c r="J226" s="216"/>
      <c r="K226" s="217"/>
      <c r="L226" s="217"/>
      <c r="M226" s="217"/>
      <c r="N226" s="217"/>
      <c r="O226" s="217"/>
      <c r="Q226" s="217"/>
      <c r="R226" s="218"/>
      <c r="S226" s="218"/>
      <c r="T226" s="218"/>
      <c r="U226" s="218"/>
      <c r="V226" s="218"/>
      <c r="W226" s="214"/>
      <c r="X226" s="217"/>
      <c r="Y226" s="218"/>
      <c r="Z226" s="218"/>
      <c r="AA226" s="218"/>
      <c r="AB226" s="218"/>
      <c r="AC226" s="218"/>
      <c r="AD226" s="214"/>
      <c r="AE226" s="217"/>
      <c r="AF226" s="218"/>
      <c r="AG226" s="218"/>
      <c r="AH226" s="218"/>
      <c r="AI226" s="218"/>
      <c r="AJ226" s="218"/>
      <c r="AL226" s="437"/>
      <c r="AM226" s="438"/>
      <c r="AN226" s="438"/>
      <c r="AO226" s="438"/>
      <c r="AP226" s="438"/>
      <c r="AQ226" s="438"/>
    </row>
    <row r="227" spans="3:43" ht="15.75" outlineLevel="1">
      <c r="C227" s="216"/>
      <c r="D227" s="217"/>
      <c r="E227" s="217"/>
      <c r="F227" s="217"/>
      <c r="G227" s="217"/>
      <c r="H227" s="217"/>
      <c r="J227" s="216"/>
      <c r="K227" s="217"/>
      <c r="L227" s="217"/>
      <c r="M227" s="217"/>
      <c r="N227" s="217"/>
      <c r="O227" s="217"/>
      <c r="Q227" s="217"/>
      <c r="R227" s="335"/>
      <c r="S227" s="335"/>
      <c r="T227" s="335"/>
      <c r="U227" s="335"/>
      <c r="V227" s="335"/>
      <c r="W227" s="214"/>
      <c r="X227" s="217"/>
      <c r="Y227" s="335"/>
      <c r="Z227" s="335"/>
      <c r="AA227" s="335"/>
      <c r="AB227" s="335"/>
      <c r="AC227" s="335"/>
      <c r="AD227" s="214"/>
      <c r="AE227" s="217"/>
      <c r="AF227" s="335"/>
      <c r="AG227" s="335"/>
      <c r="AH227" s="335"/>
      <c r="AI227" s="335"/>
      <c r="AJ227" s="335"/>
      <c r="AL227" s="437"/>
      <c r="AM227" s="438"/>
      <c r="AN227" s="438"/>
      <c r="AO227" s="438"/>
      <c r="AP227" s="438"/>
      <c r="AQ227" s="438"/>
    </row>
    <row r="228" spans="3:43" ht="15.75" outlineLevel="1">
      <c r="C228" s="216"/>
      <c r="D228" s="217"/>
      <c r="E228" s="217"/>
      <c r="F228" s="217"/>
      <c r="G228" s="217"/>
      <c r="H228" s="217"/>
      <c r="J228" s="216"/>
      <c r="K228" s="217"/>
      <c r="L228" s="217"/>
      <c r="M228" s="217"/>
      <c r="N228" s="217"/>
      <c r="O228" s="217"/>
      <c r="Q228" s="217"/>
      <c r="R228" s="335"/>
      <c r="S228" s="335"/>
      <c r="T228" s="335"/>
      <c r="U228" s="335"/>
      <c r="V228" s="335"/>
      <c r="W228" s="214"/>
      <c r="X228" s="217"/>
      <c r="Y228" s="335"/>
      <c r="Z228" s="335"/>
      <c r="AA228" s="335"/>
      <c r="AB228" s="335"/>
      <c r="AC228" s="335"/>
      <c r="AD228" s="214"/>
      <c r="AE228" s="217"/>
      <c r="AF228" s="335"/>
      <c r="AG228" s="335"/>
      <c r="AH228" s="335"/>
      <c r="AI228" s="335"/>
      <c r="AJ228" s="335"/>
      <c r="AL228" s="437"/>
      <c r="AM228" s="438"/>
      <c r="AN228" s="438"/>
      <c r="AO228" s="438"/>
      <c r="AP228" s="438"/>
      <c r="AQ228" s="438"/>
    </row>
    <row r="229" spans="3:43" ht="15.75" outlineLevel="1">
      <c r="C229" s="216"/>
      <c r="D229" s="217"/>
      <c r="E229" s="217"/>
      <c r="F229" s="217"/>
      <c r="G229" s="217"/>
      <c r="H229" s="217"/>
      <c r="J229" s="216"/>
      <c r="K229" s="217"/>
      <c r="L229" s="217"/>
      <c r="M229" s="217"/>
      <c r="N229" s="217"/>
      <c r="O229" s="217"/>
      <c r="Q229" s="217"/>
      <c r="R229" s="335"/>
      <c r="S229" s="335"/>
      <c r="T229" s="335"/>
      <c r="U229" s="335"/>
      <c r="V229" s="335"/>
      <c r="W229" s="214"/>
      <c r="X229" s="217"/>
      <c r="Y229" s="335"/>
      <c r="Z229" s="335"/>
      <c r="AA229" s="335"/>
      <c r="AB229" s="335"/>
      <c r="AC229" s="335"/>
      <c r="AD229" s="214"/>
      <c r="AE229" s="217"/>
      <c r="AF229" s="335"/>
      <c r="AG229" s="335"/>
      <c r="AH229" s="335"/>
      <c r="AI229" s="335"/>
      <c r="AJ229" s="335"/>
      <c r="AL229" s="437"/>
      <c r="AM229" s="438"/>
      <c r="AN229" s="438"/>
      <c r="AO229" s="438"/>
      <c r="AP229" s="438"/>
      <c r="AQ229" s="438"/>
    </row>
    <row r="230" spans="3:43" ht="15.75" outlineLevel="1">
      <c r="C230" s="216"/>
      <c r="D230" s="217"/>
      <c r="E230" s="217"/>
      <c r="F230" s="217"/>
      <c r="G230" s="217"/>
      <c r="H230" s="217"/>
      <c r="J230" s="216"/>
      <c r="K230" s="217"/>
      <c r="L230" s="217"/>
      <c r="M230" s="217"/>
      <c r="N230" s="217"/>
      <c r="O230" s="217"/>
      <c r="Q230" s="217"/>
      <c r="R230" s="335"/>
      <c r="S230" s="335"/>
      <c r="T230" s="335"/>
      <c r="U230" s="335"/>
      <c r="V230" s="335"/>
      <c r="W230" s="214"/>
      <c r="X230" s="217"/>
      <c r="Y230" s="335"/>
      <c r="Z230" s="335"/>
      <c r="AA230" s="335"/>
      <c r="AB230" s="335"/>
      <c r="AC230" s="335"/>
      <c r="AD230" s="214"/>
      <c r="AE230" s="217"/>
      <c r="AF230" s="335"/>
      <c r="AG230" s="335"/>
      <c r="AH230" s="335"/>
      <c r="AI230" s="335"/>
      <c r="AJ230" s="335"/>
      <c r="AL230" s="437"/>
      <c r="AM230" s="438"/>
      <c r="AN230" s="438"/>
      <c r="AO230" s="438"/>
      <c r="AP230" s="438"/>
      <c r="AQ230" s="438"/>
    </row>
    <row r="231" spans="3:43" ht="15.75" outlineLevel="1">
      <c r="C231" s="216"/>
      <c r="D231" s="217"/>
      <c r="E231" s="217"/>
      <c r="F231" s="217"/>
      <c r="G231" s="217"/>
      <c r="H231" s="217"/>
      <c r="J231" s="216"/>
      <c r="K231" s="335"/>
      <c r="L231" s="335"/>
      <c r="M231" s="335"/>
      <c r="N231" s="335"/>
      <c r="O231" s="335"/>
      <c r="Q231" s="217"/>
      <c r="R231" s="335"/>
      <c r="S231" s="335"/>
      <c r="T231" s="335"/>
      <c r="U231" s="335"/>
      <c r="V231" s="335"/>
      <c r="W231" s="214"/>
      <c r="X231" s="217"/>
      <c r="Y231" s="335"/>
      <c r="Z231" s="335"/>
      <c r="AA231" s="335"/>
      <c r="AB231" s="335"/>
      <c r="AC231" s="335"/>
      <c r="AD231" s="214"/>
      <c r="AE231" s="217"/>
      <c r="AF231" s="335"/>
      <c r="AG231" s="335"/>
      <c r="AH231" s="335"/>
      <c r="AI231" s="335"/>
      <c r="AJ231" s="335"/>
      <c r="AL231" s="437"/>
      <c r="AM231" s="438"/>
      <c r="AN231" s="438"/>
      <c r="AO231" s="438"/>
      <c r="AP231" s="438"/>
      <c r="AQ231" s="438"/>
    </row>
    <row r="232" spans="3:43" ht="15" outlineLevel="1">
      <c r="C232" s="217"/>
      <c r="D232" s="217"/>
      <c r="E232" s="335"/>
      <c r="F232" s="335"/>
      <c r="G232" s="335"/>
      <c r="H232" s="335"/>
      <c r="K232" s="335"/>
      <c r="L232" s="335"/>
      <c r="M232" s="335"/>
      <c r="N232" s="335"/>
      <c r="O232" s="335"/>
      <c r="Q232" s="214"/>
      <c r="R232" s="335"/>
      <c r="S232" s="335"/>
      <c r="T232" s="335"/>
      <c r="U232" s="335"/>
      <c r="V232" s="335"/>
      <c r="W232" s="214"/>
      <c r="X232" s="214"/>
      <c r="Y232" s="335"/>
      <c r="Z232" s="335"/>
      <c r="AA232" s="335"/>
      <c r="AB232" s="335"/>
      <c r="AC232" s="335"/>
      <c r="AD232" s="214"/>
      <c r="AE232" s="214"/>
      <c r="AF232" s="335"/>
      <c r="AG232" s="335"/>
      <c r="AH232" s="335"/>
      <c r="AI232" s="335"/>
      <c r="AJ232" s="335"/>
      <c r="AL232" s="335"/>
      <c r="AM232" s="335"/>
      <c r="AN232" s="335"/>
      <c r="AP232" s="334"/>
      <c r="AQ232" s="438"/>
    </row>
    <row r="233" spans="3:43" ht="15" outlineLevel="1">
      <c r="C233" s="217"/>
      <c r="D233" s="335"/>
      <c r="E233" s="217"/>
      <c r="F233" s="217"/>
      <c r="G233" s="217"/>
      <c r="H233" s="217"/>
      <c r="K233" s="335"/>
      <c r="L233"/>
      <c r="M233"/>
      <c r="N233"/>
      <c r="O233"/>
      <c r="Q233" s="214"/>
      <c r="R233" s="335"/>
      <c r="S233"/>
      <c r="T233"/>
      <c r="U233"/>
      <c r="V233"/>
      <c r="W233" s="214"/>
      <c r="X233" s="214"/>
      <c r="Y233" s="335"/>
      <c r="Z233"/>
      <c r="AA233"/>
      <c r="AB233"/>
      <c r="AC233"/>
      <c r="AD233" s="214"/>
      <c r="AE233" s="214"/>
      <c r="AF233" s="335"/>
      <c r="AG233"/>
      <c r="AH233"/>
      <c r="AI233"/>
      <c r="AJ233"/>
      <c r="AL233" s="335"/>
      <c r="AM233" s="335"/>
      <c r="AN233" s="335"/>
      <c r="AP233" s="334"/>
      <c r="AQ233" s="439"/>
    </row>
    <row r="234" spans="3:43" ht="15" outlineLevel="1">
      <c r="C234" s="217"/>
      <c r="D234" s="537"/>
      <c r="E234" s="217"/>
      <c r="F234" s="217"/>
      <c r="G234" s="217"/>
      <c r="H234" s="217"/>
      <c r="K234" s="335"/>
      <c r="L234"/>
      <c r="M234"/>
      <c r="N234"/>
      <c r="O234"/>
      <c r="Q234" s="214"/>
      <c r="R234" s="335"/>
      <c r="S234"/>
      <c r="T234"/>
      <c r="U234"/>
      <c r="V234"/>
      <c r="W234" s="214"/>
      <c r="X234" s="214"/>
      <c r="Y234" s="335"/>
      <c r="Z234"/>
      <c r="AA234"/>
      <c r="AB234"/>
      <c r="AC234"/>
      <c r="AD234" s="214"/>
      <c r="AE234" s="214"/>
      <c r="AF234" s="335"/>
      <c r="AG234"/>
      <c r="AH234"/>
      <c r="AI234"/>
      <c r="AJ234"/>
      <c r="AL234" s="335"/>
      <c r="AM234" s="335"/>
      <c r="AN234" s="335"/>
      <c r="AP234" s="334"/>
      <c r="AQ234" s="439"/>
    </row>
    <row r="235" spans="3:43">
      <c r="Q235" s="219"/>
      <c r="R235" s="219"/>
      <c r="S235" s="219"/>
      <c r="T235" s="219"/>
      <c r="U235" s="219"/>
      <c r="V235" s="219"/>
      <c r="W235" s="219"/>
      <c r="X235" s="436"/>
      <c r="Y235" s="219"/>
      <c r="Z235" s="436"/>
      <c r="AA235" s="436"/>
      <c r="AB235" s="436"/>
      <c r="AC235" s="436"/>
      <c r="AD235" s="219"/>
      <c r="AE235" s="219"/>
      <c r="AF235" s="219"/>
      <c r="AG235" s="219"/>
      <c r="AH235" s="219"/>
      <c r="AI235" s="335"/>
      <c r="AJ235" s="335"/>
      <c r="AK235" s="335"/>
      <c r="AL235" s="335"/>
      <c r="AM235" s="335"/>
      <c r="AN235" s="335"/>
      <c r="AP235" s="334"/>
    </row>
    <row r="236" spans="3:43" ht="16.5" customHeight="1">
      <c r="R236" s="335"/>
      <c r="X236" s="437"/>
      <c r="Y236" s="438"/>
      <c r="Z236" s="438"/>
      <c r="AA236" s="438"/>
      <c r="AB236" s="438"/>
      <c r="AC236" s="438"/>
      <c r="AE236" s="335"/>
      <c r="AF236" s="335"/>
      <c r="AG236" s="335"/>
      <c r="AI236" s="335"/>
      <c r="AJ236" s="335"/>
      <c r="AK236" s="335"/>
      <c r="AL236" s="335"/>
      <c r="AM236" s="335"/>
      <c r="AN236" s="335"/>
      <c r="AP236" s="334"/>
    </row>
    <row r="237" spans="3:43" ht="15">
      <c r="C237" s="436"/>
      <c r="D237" s="436"/>
      <c r="E237" s="436"/>
      <c r="F237" s="436"/>
      <c r="G237" s="436"/>
      <c r="H237" s="436"/>
      <c r="J237" s="436"/>
      <c r="K237" s="217"/>
      <c r="L237" s="436"/>
      <c r="M237" s="436"/>
      <c r="N237" s="436"/>
      <c r="O237" s="436"/>
      <c r="Q237" s="436"/>
      <c r="R237" s="335"/>
      <c r="S237" s="436"/>
      <c r="T237" s="436"/>
      <c r="U237" s="436"/>
      <c r="V237" s="436"/>
      <c r="X237" s="334"/>
      <c r="Y237" s="335"/>
      <c r="Z237" s="335"/>
      <c r="AA237" s="335"/>
      <c r="AB237" s="335"/>
      <c r="AC237" s="335"/>
      <c r="AE237" s="335"/>
      <c r="AF237" s="335"/>
      <c r="AG237" s="335"/>
      <c r="AI237" s="335"/>
      <c r="AJ237" s="335"/>
      <c r="AK237" s="335"/>
      <c r="AL237" s="335"/>
      <c r="AM237" s="335"/>
      <c r="AN237" s="335"/>
      <c r="AP237" s="334"/>
    </row>
    <row r="238" spans="3:43" ht="15">
      <c r="C238" s="437"/>
      <c r="D238" s="217"/>
      <c r="E238" s="438"/>
      <c r="F238" s="438"/>
      <c r="G238" s="438"/>
      <c r="H238" s="438"/>
      <c r="J238" s="437"/>
      <c r="K238" s="217"/>
      <c r="L238" s="438"/>
      <c r="M238" s="438"/>
      <c r="N238" s="438"/>
      <c r="O238" s="438"/>
      <c r="Q238" s="437"/>
      <c r="R238" s="335"/>
      <c r="S238" s="438"/>
      <c r="T238" s="438"/>
      <c r="U238" s="438"/>
      <c r="V238" s="438"/>
      <c r="X238" s="334"/>
      <c r="Y238" s="335"/>
      <c r="Z238" s="335"/>
      <c r="AA238" s="335"/>
      <c r="AB238" s="335"/>
      <c r="AC238" s="335"/>
      <c r="AE238" s="335"/>
      <c r="AF238" s="335"/>
      <c r="AG238" s="335"/>
      <c r="AI238" s="335"/>
      <c r="AJ238" s="335"/>
      <c r="AK238" s="335"/>
      <c r="AL238" s="335"/>
      <c r="AM238" s="335"/>
      <c r="AN238" s="335"/>
    </row>
    <row r="239" spans="3:43" ht="15">
      <c r="C239" s="334"/>
      <c r="D239" s="217"/>
      <c r="E239" s="335"/>
      <c r="F239" s="335"/>
      <c r="G239" s="335"/>
      <c r="H239" s="335"/>
      <c r="J239" s="437"/>
      <c r="K239" s="217"/>
      <c r="L239" s="438"/>
      <c r="M239" s="438"/>
      <c r="N239" s="438"/>
      <c r="O239" s="438"/>
      <c r="Q239" s="437"/>
      <c r="R239" s="335"/>
      <c r="S239" s="438"/>
      <c r="T239" s="438"/>
      <c r="U239" s="438"/>
      <c r="V239" s="438"/>
      <c r="X239" s="334"/>
      <c r="Y239" s="335"/>
      <c r="Z239" s="335"/>
      <c r="AA239" s="335"/>
      <c r="AB239" s="335"/>
      <c r="AC239" s="335"/>
      <c r="AE239" s="335"/>
      <c r="AF239" s="335"/>
      <c r="AG239" s="335"/>
      <c r="AI239" s="335"/>
      <c r="AJ239" s="335"/>
      <c r="AK239" s="335"/>
      <c r="AL239"/>
      <c r="AM239"/>
      <c r="AN239"/>
    </row>
    <row r="240" spans="3:43" ht="15">
      <c r="C240" s="334"/>
      <c r="D240" s="217"/>
      <c r="E240" s="335"/>
      <c r="F240" s="335"/>
      <c r="G240" s="335"/>
      <c r="H240" s="335"/>
      <c r="J240" s="334"/>
      <c r="K240" s="217"/>
      <c r="L240" s="335"/>
      <c r="M240" s="335"/>
      <c r="N240" s="335"/>
      <c r="O240" s="335"/>
      <c r="Q240" s="334"/>
      <c r="R240" s="335"/>
      <c r="S240" s="335"/>
      <c r="T240" s="335"/>
      <c r="U240" s="335"/>
      <c r="V240" s="335"/>
      <c r="X240" s="334"/>
      <c r="Y240" s="335"/>
      <c r="Z240" s="335"/>
      <c r="AA240" s="335"/>
      <c r="AB240" s="335"/>
      <c r="AC240" s="335"/>
      <c r="AE240" s="335"/>
      <c r="AF240" s="335"/>
      <c r="AG240" s="335"/>
      <c r="AI240" s="335"/>
      <c r="AJ240" s="335"/>
      <c r="AK240" s="335"/>
    </row>
    <row r="241" spans="3:37" ht="15">
      <c r="C241" s="334"/>
      <c r="D241" s="217"/>
      <c r="E241" s="335"/>
      <c r="F241" s="335"/>
      <c r="G241" s="335"/>
      <c r="H241" s="335"/>
      <c r="J241" s="334"/>
      <c r="K241" s="217"/>
      <c r="L241" s="335"/>
      <c r="M241" s="335"/>
      <c r="N241" s="335"/>
      <c r="O241" s="335"/>
      <c r="Q241" s="334"/>
      <c r="R241" s="335"/>
      <c r="S241" s="335"/>
      <c r="T241" s="335"/>
      <c r="U241" s="335"/>
      <c r="V241" s="335"/>
      <c r="X241" s="334"/>
      <c r="Y241" s="335"/>
      <c r="Z241" s="335"/>
      <c r="AA241" s="335"/>
      <c r="AB241" s="335"/>
      <c r="AC241" s="335"/>
      <c r="AE241" s="335"/>
      <c r="AF241" s="335"/>
      <c r="AG241" s="335"/>
      <c r="AI241"/>
      <c r="AJ241"/>
      <c r="AK241"/>
    </row>
    <row r="242" spans="3:37" ht="15">
      <c r="C242" s="334"/>
      <c r="D242" s="217"/>
      <c r="E242" s="335"/>
      <c r="F242" s="335"/>
      <c r="G242" s="335"/>
      <c r="H242" s="335"/>
      <c r="J242" s="334"/>
      <c r="K242" s="217"/>
      <c r="L242" s="335"/>
      <c r="M242" s="335"/>
      <c r="N242" s="335"/>
      <c r="O242" s="335"/>
      <c r="Q242" s="334"/>
      <c r="R242" s="335"/>
      <c r="S242" s="335"/>
      <c r="T242" s="335"/>
      <c r="U242" s="335"/>
      <c r="V242" s="335"/>
      <c r="X242" s="334"/>
      <c r="Y242" s="335"/>
      <c r="Z242" s="335"/>
      <c r="AA242" s="335"/>
      <c r="AC242" s="334"/>
    </row>
    <row r="243" spans="3:37" ht="15">
      <c r="C243" s="334"/>
      <c r="D243" s="217"/>
      <c r="E243" s="335"/>
      <c r="F243" s="335"/>
      <c r="G243" s="335"/>
      <c r="H243" s="335"/>
      <c r="J243" s="334"/>
      <c r="K243" s="217"/>
      <c r="L243" s="335"/>
      <c r="M243" s="335"/>
      <c r="N243" s="335"/>
      <c r="O243" s="335"/>
      <c r="Q243" s="334"/>
      <c r="R243" s="335"/>
      <c r="S243" s="335"/>
      <c r="T243" s="335"/>
      <c r="U243" s="335"/>
      <c r="V243" s="335"/>
      <c r="X243" s="334"/>
      <c r="Y243" s="335"/>
      <c r="Z243" s="335"/>
      <c r="AA243" s="335"/>
      <c r="AC243" s="334"/>
    </row>
    <row r="244" spans="3:37" ht="15">
      <c r="C244" s="334"/>
      <c r="D244" s="217"/>
      <c r="E244" s="335"/>
      <c r="F244" s="335"/>
      <c r="G244" s="335"/>
      <c r="H244" s="335"/>
      <c r="J244" s="334"/>
      <c r="K244" s="217"/>
      <c r="L244" s="335"/>
      <c r="M244" s="335"/>
      <c r="N244" s="335"/>
      <c r="O244" s="335"/>
      <c r="Q244" s="334"/>
      <c r="R244" s="335"/>
      <c r="S244" s="335"/>
      <c r="T244" s="335"/>
      <c r="U244" s="335"/>
      <c r="V244" s="335"/>
      <c r="X244" s="334"/>
      <c r="Y244" s="335"/>
      <c r="Z244" s="335"/>
      <c r="AA244" s="335"/>
      <c r="AC244" s="334"/>
    </row>
    <row r="245" spans="3:37" ht="15">
      <c r="C245" s="334"/>
      <c r="D245" s="217"/>
      <c r="E245" s="335"/>
      <c r="F245" s="335"/>
      <c r="G245" s="335"/>
      <c r="H245" s="335"/>
      <c r="J245" s="334"/>
      <c r="K245" s="217"/>
      <c r="L245" s="335"/>
      <c r="M245" s="335"/>
      <c r="N245" s="335"/>
      <c r="O245" s="335"/>
      <c r="Q245" s="334"/>
      <c r="R245" s="335"/>
      <c r="S245" s="335"/>
      <c r="T245" s="335"/>
      <c r="U245" s="335"/>
      <c r="V245" s="335"/>
      <c r="X245" s="334"/>
      <c r="Y245" s="335"/>
      <c r="Z245" s="335"/>
      <c r="AA245" s="335"/>
      <c r="AC245" s="334"/>
    </row>
    <row r="246" spans="3:37" ht="15">
      <c r="C246" s="334"/>
      <c r="D246" s="217"/>
      <c r="E246" s="335"/>
      <c r="F246" s="335"/>
      <c r="G246" s="335"/>
      <c r="H246" s="335"/>
      <c r="J246" s="334"/>
      <c r="K246" s="217"/>
      <c r="L246" s="335"/>
      <c r="M246" s="335"/>
      <c r="N246" s="335"/>
      <c r="O246" s="335"/>
      <c r="Q246" s="334"/>
      <c r="R246" s="335"/>
      <c r="S246" s="335"/>
      <c r="T246" s="335"/>
      <c r="U246" s="335"/>
      <c r="V246" s="335"/>
      <c r="Y246" s="335"/>
      <c r="Z246" s="335"/>
      <c r="AA246" s="335"/>
      <c r="AC246" s="334"/>
    </row>
    <row r="247" spans="3:37" ht="15">
      <c r="C247" s="334"/>
      <c r="D247" s="217"/>
      <c r="E247"/>
      <c r="F247"/>
      <c r="G247"/>
      <c r="H247"/>
      <c r="J247" s="334"/>
      <c r="K247" s="217"/>
      <c r="L247"/>
      <c r="M247"/>
      <c r="N247"/>
      <c r="O247"/>
      <c r="Q247" s="334"/>
      <c r="R247" s="335"/>
      <c r="S247"/>
      <c r="T247"/>
      <c r="U247"/>
      <c r="V247"/>
      <c r="Y247" s="335"/>
      <c r="Z247" s="335"/>
      <c r="AA247" s="335"/>
    </row>
    <row r="248" spans="3:37" ht="15">
      <c r="C248" s="334"/>
      <c r="D248" s="217"/>
      <c r="E248" s="434"/>
      <c r="F248" s="434"/>
      <c r="G248" s="434"/>
      <c r="H248" s="434"/>
      <c r="K248" s="217"/>
      <c r="R248" s="335"/>
      <c r="Y248"/>
      <c r="Z248"/>
      <c r="AA248"/>
    </row>
    <row r="249" spans="3:37" ht="15">
      <c r="C249" s="334"/>
      <c r="D249" s="217"/>
      <c r="E249" s="434"/>
      <c r="F249" s="434"/>
      <c r="G249" s="434"/>
      <c r="H249" s="434"/>
      <c r="K249" s="217"/>
      <c r="R249" s="335"/>
    </row>
    <row r="250" spans="3:37" ht="15">
      <c r="C250" s="334"/>
      <c r="D250" s="217"/>
      <c r="E250" s="434"/>
      <c r="F250" s="434"/>
      <c r="G250" s="434"/>
      <c r="H250" s="434"/>
      <c r="K250" s="217"/>
      <c r="R250" s="335"/>
    </row>
    <row r="251" spans="3:37" ht="15">
      <c r="C251" s="334"/>
      <c r="D251" s="217"/>
      <c r="E251" s="434"/>
      <c r="F251" s="434"/>
      <c r="G251" s="434"/>
      <c r="H251" s="434"/>
      <c r="K251" s="217"/>
      <c r="R251" s="335"/>
      <c r="AJ251" s="434"/>
    </row>
    <row r="252" spans="3:37" ht="15">
      <c r="C252" s="334"/>
      <c r="D252" s="217"/>
      <c r="E252" s="434"/>
      <c r="F252" s="434"/>
      <c r="G252" s="434"/>
      <c r="H252" s="434"/>
      <c r="K252" s="217"/>
      <c r="R252" s="335"/>
      <c r="AE252" s="334"/>
      <c r="AF252" s="334"/>
      <c r="AG252" s="335"/>
      <c r="AH252" s="335"/>
      <c r="AJ252" s="334"/>
    </row>
    <row r="253" spans="3:37" ht="15">
      <c r="C253" s="334"/>
      <c r="D253" s="217"/>
      <c r="E253" s="434"/>
      <c r="F253" s="434"/>
      <c r="G253" s="434"/>
      <c r="H253" s="434"/>
      <c r="K253" s="335"/>
      <c r="R253" s="335"/>
      <c r="AE253" s="334"/>
      <c r="AF253" s="334"/>
      <c r="AG253" s="335"/>
      <c r="AH253" s="335"/>
      <c r="AJ253" s="334"/>
    </row>
    <row r="254" spans="3:37" ht="15">
      <c r="C254" s="334"/>
      <c r="D254" s="217"/>
      <c r="E254" s="434"/>
      <c r="F254" s="434"/>
      <c r="G254" s="434"/>
      <c r="H254" s="434"/>
      <c r="K254" s="335"/>
      <c r="R254" s="335"/>
      <c r="AE254" s="334"/>
      <c r="AF254" s="334"/>
      <c r="AG254" s="335"/>
      <c r="AH254" s="335"/>
      <c r="AJ254" s="334"/>
    </row>
    <row r="255" spans="3:37" ht="15">
      <c r="C255" s="334"/>
      <c r="D255" s="217"/>
      <c r="E255" s="434"/>
      <c r="F255" s="434"/>
      <c r="G255" s="434"/>
      <c r="H255" s="434"/>
      <c r="K255" s="335"/>
      <c r="R255" s="335"/>
      <c r="AE255" s="334"/>
      <c r="AF255" s="334"/>
      <c r="AG255" s="335"/>
      <c r="AH255" s="335"/>
      <c r="AJ255" s="334"/>
    </row>
    <row r="256" spans="3:37" ht="15">
      <c r="C256" s="334"/>
      <c r="D256" s="217"/>
      <c r="E256" s="434"/>
      <c r="F256" s="434"/>
      <c r="G256" s="434"/>
      <c r="H256" s="434"/>
      <c r="K256" s="335"/>
      <c r="R256" s="335"/>
      <c r="AE256" s="334"/>
      <c r="AF256" s="334"/>
      <c r="AG256" s="335"/>
      <c r="AH256" s="335"/>
      <c r="AJ256" s="334"/>
    </row>
    <row r="257" spans="3:34" ht="15">
      <c r="C257" s="334"/>
      <c r="D257" s="217"/>
      <c r="E257" s="434"/>
      <c r="F257" s="434"/>
      <c r="G257" s="434"/>
      <c r="H257" s="434"/>
      <c r="K257" s="335"/>
      <c r="AE257" s="334"/>
      <c r="AF257" s="334"/>
      <c r="AG257" s="335"/>
      <c r="AH257" s="335"/>
    </row>
    <row r="258" spans="3:34" ht="15">
      <c r="C258" s="334"/>
      <c r="D258" s="217"/>
      <c r="E258" s="434"/>
      <c r="F258" s="434"/>
      <c r="G258" s="434"/>
      <c r="H258" s="434"/>
      <c r="K258" s="335"/>
      <c r="R258" s="335"/>
      <c r="AE258" s="334"/>
      <c r="AF258" s="334"/>
      <c r="AG258"/>
      <c r="AH258"/>
    </row>
    <row r="259" spans="3:34" ht="15">
      <c r="C259" s="334"/>
      <c r="D259" s="335"/>
      <c r="E259" s="435"/>
      <c r="F259" s="435"/>
      <c r="G259" s="435"/>
      <c r="H259" s="435"/>
      <c r="K259" s="335"/>
      <c r="AE259" s="334"/>
      <c r="AF259" s="334"/>
    </row>
    <row r="260" spans="3:34">
      <c r="D260" s="335"/>
      <c r="K260" s="335"/>
      <c r="R260" s="335"/>
    </row>
    <row r="261" spans="3:34">
      <c r="D261" s="335"/>
      <c r="K261" s="335"/>
    </row>
    <row r="262" spans="3:34">
      <c r="D262" s="335"/>
    </row>
  </sheetData>
  <mergeCells count="4">
    <mergeCell ref="A93:I93"/>
    <mergeCell ref="B3:F3"/>
    <mergeCell ref="G3:K3"/>
    <mergeCell ref="A92:K92"/>
  </mergeCells>
  <pageMargins left="0.35433070866141736" right="0.35433070866141736" top="0.39370078740157483" bottom="0.39370078740157483" header="0.51181102362204722" footer="0.51181102362204722"/>
  <pageSetup scale="62" orientation="portrait" r:id="rId1"/>
  <headerFooter alignWithMargins="0"/>
  <ignoredErrors>
    <ignoredError sqref="E73" evalError="1"/>
  </ignoredErrors>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K77"/>
  <sheetViews>
    <sheetView topLeftCell="A50" zoomScaleSheetLayoutView="100" workbookViewId="0">
      <selection activeCell="D87" sqref="D87"/>
    </sheetView>
  </sheetViews>
  <sheetFormatPr defaultRowHeight="12.75"/>
  <cols>
    <col min="1" max="1" width="9.140625" style="49"/>
    <col min="2" max="2" width="9.85546875" style="49" customWidth="1"/>
    <col min="3" max="3" width="10.42578125" style="49" customWidth="1"/>
    <col min="4" max="7" width="9.85546875" style="49" customWidth="1"/>
    <col min="8" max="8" width="10.42578125" style="49" customWidth="1"/>
    <col min="9" max="11" width="9.85546875" style="49" customWidth="1"/>
    <col min="12" max="257" width="9.140625" style="49"/>
    <col min="258" max="258" width="9.85546875" style="49" customWidth="1"/>
    <col min="259" max="259" width="10.42578125" style="49" customWidth="1"/>
    <col min="260" max="263" width="9.85546875" style="49" customWidth="1"/>
    <col min="264" max="264" width="10.42578125" style="49" customWidth="1"/>
    <col min="265" max="267" width="9.85546875" style="49" customWidth="1"/>
    <col min="268" max="513" width="9.140625" style="49"/>
    <col min="514" max="514" width="9.85546875" style="49" customWidth="1"/>
    <col min="515" max="515" width="10.42578125" style="49" customWidth="1"/>
    <col min="516" max="519" width="9.85546875" style="49" customWidth="1"/>
    <col min="520" max="520" width="10.42578125" style="49" customWidth="1"/>
    <col min="521" max="523" width="9.85546875" style="49" customWidth="1"/>
    <col min="524" max="769" width="9.140625" style="49"/>
    <col min="770" max="770" width="9.85546875" style="49" customWidth="1"/>
    <col min="771" max="771" width="10.42578125" style="49" customWidth="1"/>
    <col min="772" max="775" width="9.85546875" style="49" customWidth="1"/>
    <col min="776" max="776" width="10.42578125" style="49" customWidth="1"/>
    <col min="777" max="779" width="9.85546875" style="49" customWidth="1"/>
    <col min="780" max="1025" width="9.140625" style="49"/>
    <col min="1026" max="1026" width="9.85546875" style="49" customWidth="1"/>
    <col min="1027" max="1027" width="10.42578125" style="49" customWidth="1"/>
    <col min="1028" max="1031" width="9.85546875" style="49" customWidth="1"/>
    <col min="1032" max="1032" width="10.42578125" style="49" customWidth="1"/>
    <col min="1033" max="1035" width="9.85546875" style="49" customWidth="1"/>
    <col min="1036" max="1281" width="9.140625" style="49"/>
    <col min="1282" max="1282" width="9.85546875" style="49" customWidth="1"/>
    <col min="1283" max="1283" width="10.42578125" style="49" customWidth="1"/>
    <col min="1284" max="1287" width="9.85546875" style="49" customWidth="1"/>
    <col min="1288" max="1288" width="10.42578125" style="49" customWidth="1"/>
    <col min="1289" max="1291" width="9.85546875" style="49" customWidth="1"/>
    <col min="1292" max="1537" width="9.140625" style="49"/>
    <col min="1538" max="1538" width="9.85546875" style="49" customWidth="1"/>
    <col min="1539" max="1539" width="10.42578125" style="49" customWidth="1"/>
    <col min="1540" max="1543" width="9.85546875" style="49" customWidth="1"/>
    <col min="1544" max="1544" width="10.42578125" style="49" customWidth="1"/>
    <col min="1545" max="1547" width="9.85546875" style="49" customWidth="1"/>
    <col min="1548" max="1793" width="9.140625" style="49"/>
    <col min="1794" max="1794" width="9.85546875" style="49" customWidth="1"/>
    <col min="1795" max="1795" width="10.42578125" style="49" customWidth="1"/>
    <col min="1796" max="1799" width="9.85546875" style="49" customWidth="1"/>
    <col min="1800" max="1800" width="10.42578125" style="49" customWidth="1"/>
    <col min="1801" max="1803" width="9.85546875" style="49" customWidth="1"/>
    <col min="1804" max="2049" width="9.140625" style="49"/>
    <col min="2050" max="2050" width="9.85546875" style="49" customWidth="1"/>
    <col min="2051" max="2051" width="10.42578125" style="49" customWidth="1"/>
    <col min="2052" max="2055" width="9.85546875" style="49" customWidth="1"/>
    <col min="2056" max="2056" width="10.42578125" style="49" customWidth="1"/>
    <col min="2057" max="2059" width="9.85546875" style="49" customWidth="1"/>
    <col min="2060" max="2305" width="9.140625" style="49"/>
    <col min="2306" max="2306" width="9.85546875" style="49" customWidth="1"/>
    <col min="2307" max="2307" width="10.42578125" style="49" customWidth="1"/>
    <col min="2308" max="2311" width="9.85546875" style="49" customWidth="1"/>
    <col min="2312" max="2312" width="10.42578125" style="49" customWidth="1"/>
    <col min="2313" max="2315" width="9.85546875" style="49" customWidth="1"/>
    <col min="2316" max="2561" width="9.140625" style="49"/>
    <col min="2562" max="2562" width="9.85546875" style="49" customWidth="1"/>
    <col min="2563" max="2563" width="10.42578125" style="49" customWidth="1"/>
    <col min="2564" max="2567" width="9.85546875" style="49" customWidth="1"/>
    <col min="2568" max="2568" width="10.42578125" style="49" customWidth="1"/>
    <col min="2569" max="2571" width="9.85546875" style="49" customWidth="1"/>
    <col min="2572" max="2817" width="9.140625" style="49"/>
    <col min="2818" max="2818" width="9.85546875" style="49" customWidth="1"/>
    <col min="2819" max="2819" width="10.42578125" style="49" customWidth="1"/>
    <col min="2820" max="2823" width="9.85546875" style="49" customWidth="1"/>
    <col min="2824" max="2824" width="10.42578125" style="49" customWidth="1"/>
    <col min="2825" max="2827" width="9.85546875" style="49" customWidth="1"/>
    <col min="2828" max="3073" width="9.140625" style="49"/>
    <col min="3074" max="3074" width="9.85546875" style="49" customWidth="1"/>
    <col min="3075" max="3075" width="10.42578125" style="49" customWidth="1"/>
    <col min="3076" max="3079" width="9.85546875" style="49" customWidth="1"/>
    <col min="3080" max="3080" width="10.42578125" style="49" customWidth="1"/>
    <col min="3081" max="3083" width="9.85546875" style="49" customWidth="1"/>
    <col min="3084" max="3329" width="9.140625" style="49"/>
    <col min="3330" max="3330" width="9.85546875" style="49" customWidth="1"/>
    <col min="3331" max="3331" width="10.42578125" style="49" customWidth="1"/>
    <col min="3332" max="3335" width="9.85546875" style="49" customWidth="1"/>
    <col min="3336" max="3336" width="10.42578125" style="49" customWidth="1"/>
    <col min="3337" max="3339" width="9.85546875" style="49" customWidth="1"/>
    <col min="3340" max="3585" width="9.140625" style="49"/>
    <col min="3586" max="3586" width="9.85546875" style="49" customWidth="1"/>
    <col min="3587" max="3587" width="10.42578125" style="49" customWidth="1"/>
    <col min="3588" max="3591" width="9.85546875" style="49" customWidth="1"/>
    <col min="3592" max="3592" width="10.42578125" style="49" customWidth="1"/>
    <col min="3593" max="3595" width="9.85546875" style="49" customWidth="1"/>
    <col min="3596" max="3841" width="9.140625" style="49"/>
    <col min="3842" max="3842" width="9.85546875" style="49" customWidth="1"/>
    <col min="3843" max="3843" width="10.42578125" style="49" customWidth="1"/>
    <col min="3844" max="3847" width="9.85546875" style="49" customWidth="1"/>
    <col min="3848" max="3848" width="10.42578125" style="49" customWidth="1"/>
    <col min="3849" max="3851" width="9.85546875" style="49" customWidth="1"/>
    <col min="3852" max="4097" width="9.140625" style="49"/>
    <col min="4098" max="4098" width="9.85546875" style="49" customWidth="1"/>
    <col min="4099" max="4099" width="10.42578125" style="49" customWidth="1"/>
    <col min="4100" max="4103" width="9.85546875" style="49" customWidth="1"/>
    <col min="4104" max="4104" width="10.42578125" style="49" customWidth="1"/>
    <col min="4105" max="4107" width="9.85546875" style="49" customWidth="1"/>
    <col min="4108" max="4353" width="9.140625" style="49"/>
    <col min="4354" max="4354" width="9.85546875" style="49" customWidth="1"/>
    <col min="4355" max="4355" width="10.42578125" style="49" customWidth="1"/>
    <col min="4356" max="4359" width="9.85546875" style="49" customWidth="1"/>
    <col min="4360" max="4360" width="10.42578125" style="49" customWidth="1"/>
    <col min="4361" max="4363" width="9.85546875" style="49" customWidth="1"/>
    <col min="4364" max="4609" width="9.140625" style="49"/>
    <col min="4610" max="4610" width="9.85546875" style="49" customWidth="1"/>
    <col min="4611" max="4611" width="10.42578125" style="49" customWidth="1"/>
    <col min="4612" max="4615" width="9.85546875" style="49" customWidth="1"/>
    <col min="4616" max="4616" width="10.42578125" style="49" customWidth="1"/>
    <col min="4617" max="4619" width="9.85546875" style="49" customWidth="1"/>
    <col min="4620" max="4865" width="9.140625" style="49"/>
    <col min="4866" max="4866" width="9.85546875" style="49" customWidth="1"/>
    <col min="4867" max="4867" width="10.42578125" style="49" customWidth="1"/>
    <col min="4868" max="4871" width="9.85546875" style="49" customWidth="1"/>
    <col min="4872" max="4872" width="10.42578125" style="49" customWidth="1"/>
    <col min="4873" max="4875" width="9.85546875" style="49" customWidth="1"/>
    <col min="4876" max="5121" width="9.140625" style="49"/>
    <col min="5122" max="5122" width="9.85546875" style="49" customWidth="1"/>
    <col min="5123" max="5123" width="10.42578125" style="49" customWidth="1"/>
    <col min="5124" max="5127" width="9.85546875" style="49" customWidth="1"/>
    <col min="5128" max="5128" width="10.42578125" style="49" customWidth="1"/>
    <col min="5129" max="5131" width="9.85546875" style="49" customWidth="1"/>
    <col min="5132" max="5377" width="9.140625" style="49"/>
    <col min="5378" max="5378" width="9.85546875" style="49" customWidth="1"/>
    <col min="5379" max="5379" width="10.42578125" style="49" customWidth="1"/>
    <col min="5380" max="5383" width="9.85546875" style="49" customWidth="1"/>
    <col min="5384" max="5384" width="10.42578125" style="49" customWidth="1"/>
    <col min="5385" max="5387" width="9.85546875" style="49" customWidth="1"/>
    <col min="5388" max="5633" width="9.140625" style="49"/>
    <col min="5634" max="5634" width="9.85546875" style="49" customWidth="1"/>
    <col min="5635" max="5635" width="10.42578125" style="49" customWidth="1"/>
    <col min="5636" max="5639" width="9.85546875" style="49" customWidth="1"/>
    <col min="5640" max="5640" width="10.42578125" style="49" customWidth="1"/>
    <col min="5641" max="5643" width="9.85546875" style="49" customWidth="1"/>
    <col min="5644" max="5889" width="9.140625" style="49"/>
    <col min="5890" max="5890" width="9.85546875" style="49" customWidth="1"/>
    <col min="5891" max="5891" width="10.42578125" style="49" customWidth="1"/>
    <col min="5892" max="5895" width="9.85546875" style="49" customWidth="1"/>
    <col min="5896" max="5896" width="10.42578125" style="49" customWidth="1"/>
    <col min="5897" max="5899" width="9.85546875" style="49" customWidth="1"/>
    <col min="5900" max="6145" width="9.140625" style="49"/>
    <col min="6146" max="6146" width="9.85546875" style="49" customWidth="1"/>
    <col min="6147" max="6147" width="10.42578125" style="49" customWidth="1"/>
    <col min="6148" max="6151" width="9.85546875" style="49" customWidth="1"/>
    <col min="6152" max="6152" width="10.42578125" style="49" customWidth="1"/>
    <col min="6153" max="6155" width="9.85546875" style="49" customWidth="1"/>
    <col min="6156" max="6401" width="9.140625" style="49"/>
    <col min="6402" max="6402" width="9.85546875" style="49" customWidth="1"/>
    <col min="6403" max="6403" width="10.42578125" style="49" customWidth="1"/>
    <col min="6404" max="6407" width="9.85546875" style="49" customWidth="1"/>
    <col min="6408" max="6408" width="10.42578125" style="49" customWidth="1"/>
    <col min="6409" max="6411" width="9.85546875" style="49" customWidth="1"/>
    <col min="6412" max="6657" width="9.140625" style="49"/>
    <col min="6658" max="6658" width="9.85546875" style="49" customWidth="1"/>
    <col min="6659" max="6659" width="10.42578125" style="49" customWidth="1"/>
    <col min="6660" max="6663" width="9.85546875" style="49" customWidth="1"/>
    <col min="6664" max="6664" width="10.42578125" style="49" customWidth="1"/>
    <col min="6665" max="6667" width="9.85546875" style="49" customWidth="1"/>
    <col min="6668" max="6913" width="9.140625" style="49"/>
    <col min="6914" max="6914" width="9.85546875" style="49" customWidth="1"/>
    <col min="6915" max="6915" width="10.42578125" style="49" customWidth="1"/>
    <col min="6916" max="6919" width="9.85546875" style="49" customWidth="1"/>
    <col min="6920" max="6920" width="10.42578125" style="49" customWidth="1"/>
    <col min="6921" max="6923" width="9.85546875" style="49" customWidth="1"/>
    <col min="6924" max="7169" width="9.140625" style="49"/>
    <col min="7170" max="7170" width="9.85546875" style="49" customWidth="1"/>
    <col min="7171" max="7171" width="10.42578125" style="49" customWidth="1"/>
    <col min="7172" max="7175" width="9.85546875" style="49" customWidth="1"/>
    <col min="7176" max="7176" width="10.42578125" style="49" customWidth="1"/>
    <col min="7177" max="7179" width="9.85546875" style="49" customWidth="1"/>
    <col min="7180" max="7425" width="9.140625" style="49"/>
    <col min="7426" max="7426" width="9.85546875" style="49" customWidth="1"/>
    <col min="7427" max="7427" width="10.42578125" style="49" customWidth="1"/>
    <col min="7428" max="7431" width="9.85546875" style="49" customWidth="1"/>
    <col min="7432" max="7432" width="10.42578125" style="49" customWidth="1"/>
    <col min="7433" max="7435" width="9.85546875" style="49" customWidth="1"/>
    <col min="7436" max="7681" width="9.140625" style="49"/>
    <col min="7682" max="7682" width="9.85546875" style="49" customWidth="1"/>
    <col min="7683" max="7683" width="10.42578125" style="49" customWidth="1"/>
    <col min="7684" max="7687" width="9.85546875" style="49" customWidth="1"/>
    <col min="7688" max="7688" width="10.42578125" style="49" customWidth="1"/>
    <col min="7689" max="7691" width="9.85546875" style="49" customWidth="1"/>
    <col min="7692" max="7937" width="9.140625" style="49"/>
    <col min="7938" max="7938" width="9.85546875" style="49" customWidth="1"/>
    <col min="7939" max="7939" width="10.42578125" style="49" customWidth="1"/>
    <col min="7940" max="7943" width="9.85546875" style="49" customWidth="1"/>
    <col min="7944" max="7944" width="10.42578125" style="49" customWidth="1"/>
    <col min="7945" max="7947" width="9.85546875" style="49" customWidth="1"/>
    <col min="7948" max="8193" width="9.140625" style="49"/>
    <col min="8194" max="8194" width="9.85546875" style="49" customWidth="1"/>
    <col min="8195" max="8195" width="10.42578125" style="49" customWidth="1"/>
    <col min="8196" max="8199" width="9.85546875" style="49" customWidth="1"/>
    <col min="8200" max="8200" width="10.42578125" style="49" customWidth="1"/>
    <col min="8201" max="8203" width="9.85546875" style="49" customWidth="1"/>
    <col min="8204" max="8449" width="9.140625" style="49"/>
    <col min="8450" max="8450" width="9.85546875" style="49" customWidth="1"/>
    <col min="8451" max="8451" width="10.42578125" style="49" customWidth="1"/>
    <col min="8452" max="8455" width="9.85546875" style="49" customWidth="1"/>
    <col min="8456" max="8456" width="10.42578125" style="49" customWidth="1"/>
    <col min="8457" max="8459" width="9.85546875" style="49" customWidth="1"/>
    <col min="8460" max="8705" width="9.140625" style="49"/>
    <col min="8706" max="8706" width="9.85546875" style="49" customWidth="1"/>
    <col min="8707" max="8707" width="10.42578125" style="49" customWidth="1"/>
    <col min="8708" max="8711" width="9.85546875" style="49" customWidth="1"/>
    <col min="8712" max="8712" width="10.42578125" style="49" customWidth="1"/>
    <col min="8713" max="8715" width="9.85546875" style="49" customWidth="1"/>
    <col min="8716" max="8961" width="9.140625" style="49"/>
    <col min="8962" max="8962" width="9.85546875" style="49" customWidth="1"/>
    <col min="8963" max="8963" width="10.42578125" style="49" customWidth="1"/>
    <col min="8964" max="8967" width="9.85546875" style="49" customWidth="1"/>
    <col min="8968" max="8968" width="10.42578125" style="49" customWidth="1"/>
    <col min="8969" max="8971" width="9.85546875" style="49" customWidth="1"/>
    <col min="8972" max="9217" width="9.140625" style="49"/>
    <col min="9218" max="9218" width="9.85546875" style="49" customWidth="1"/>
    <col min="9219" max="9219" width="10.42578125" style="49" customWidth="1"/>
    <col min="9220" max="9223" width="9.85546875" style="49" customWidth="1"/>
    <col min="9224" max="9224" width="10.42578125" style="49" customWidth="1"/>
    <col min="9225" max="9227" width="9.85546875" style="49" customWidth="1"/>
    <col min="9228" max="9473" width="9.140625" style="49"/>
    <col min="9474" max="9474" width="9.85546875" style="49" customWidth="1"/>
    <col min="9475" max="9475" width="10.42578125" style="49" customWidth="1"/>
    <col min="9476" max="9479" width="9.85546875" style="49" customWidth="1"/>
    <col min="9480" max="9480" width="10.42578125" style="49" customWidth="1"/>
    <col min="9481" max="9483" width="9.85546875" style="49" customWidth="1"/>
    <col min="9484" max="9729" width="9.140625" style="49"/>
    <col min="9730" max="9730" width="9.85546875" style="49" customWidth="1"/>
    <col min="9731" max="9731" width="10.42578125" style="49" customWidth="1"/>
    <col min="9732" max="9735" width="9.85546875" style="49" customWidth="1"/>
    <col min="9736" max="9736" width="10.42578125" style="49" customWidth="1"/>
    <col min="9737" max="9739" width="9.85546875" style="49" customWidth="1"/>
    <col min="9740" max="9985" width="9.140625" style="49"/>
    <col min="9986" max="9986" width="9.85546875" style="49" customWidth="1"/>
    <col min="9987" max="9987" width="10.42578125" style="49" customWidth="1"/>
    <col min="9988" max="9991" width="9.85546875" style="49" customWidth="1"/>
    <col min="9992" max="9992" width="10.42578125" style="49" customWidth="1"/>
    <col min="9993" max="9995" width="9.85546875" style="49" customWidth="1"/>
    <col min="9996" max="10241" width="9.140625" style="49"/>
    <col min="10242" max="10242" width="9.85546875" style="49" customWidth="1"/>
    <col min="10243" max="10243" width="10.42578125" style="49" customWidth="1"/>
    <col min="10244" max="10247" width="9.85546875" style="49" customWidth="1"/>
    <col min="10248" max="10248" width="10.42578125" style="49" customWidth="1"/>
    <col min="10249" max="10251" width="9.85546875" style="49" customWidth="1"/>
    <col min="10252" max="10497" width="9.140625" style="49"/>
    <col min="10498" max="10498" width="9.85546875" style="49" customWidth="1"/>
    <col min="10499" max="10499" width="10.42578125" style="49" customWidth="1"/>
    <col min="10500" max="10503" width="9.85546875" style="49" customWidth="1"/>
    <col min="10504" max="10504" width="10.42578125" style="49" customWidth="1"/>
    <col min="10505" max="10507" width="9.85546875" style="49" customWidth="1"/>
    <col min="10508" max="10753" width="9.140625" style="49"/>
    <col min="10754" max="10754" width="9.85546875" style="49" customWidth="1"/>
    <col min="10755" max="10755" width="10.42578125" style="49" customWidth="1"/>
    <col min="10756" max="10759" width="9.85546875" style="49" customWidth="1"/>
    <col min="10760" max="10760" width="10.42578125" style="49" customWidth="1"/>
    <col min="10761" max="10763" width="9.85546875" style="49" customWidth="1"/>
    <col min="10764" max="11009" width="9.140625" style="49"/>
    <col min="11010" max="11010" width="9.85546875" style="49" customWidth="1"/>
    <col min="11011" max="11011" width="10.42578125" style="49" customWidth="1"/>
    <col min="11012" max="11015" width="9.85546875" style="49" customWidth="1"/>
    <col min="11016" max="11016" width="10.42578125" style="49" customWidth="1"/>
    <col min="11017" max="11019" width="9.85546875" style="49" customWidth="1"/>
    <col min="11020" max="11265" width="9.140625" style="49"/>
    <col min="11266" max="11266" width="9.85546875" style="49" customWidth="1"/>
    <col min="11267" max="11267" width="10.42578125" style="49" customWidth="1"/>
    <col min="11268" max="11271" width="9.85546875" style="49" customWidth="1"/>
    <col min="11272" max="11272" width="10.42578125" style="49" customWidth="1"/>
    <col min="11273" max="11275" width="9.85546875" style="49" customWidth="1"/>
    <col min="11276" max="11521" width="9.140625" style="49"/>
    <col min="11522" max="11522" width="9.85546875" style="49" customWidth="1"/>
    <col min="11523" max="11523" width="10.42578125" style="49" customWidth="1"/>
    <col min="11524" max="11527" width="9.85546875" style="49" customWidth="1"/>
    <col min="11528" max="11528" width="10.42578125" style="49" customWidth="1"/>
    <col min="11529" max="11531" width="9.85546875" style="49" customWidth="1"/>
    <col min="11532" max="11777" width="9.140625" style="49"/>
    <col min="11778" max="11778" width="9.85546875" style="49" customWidth="1"/>
    <col min="11779" max="11779" width="10.42578125" style="49" customWidth="1"/>
    <col min="11780" max="11783" width="9.85546875" style="49" customWidth="1"/>
    <col min="11784" max="11784" width="10.42578125" style="49" customWidth="1"/>
    <col min="11785" max="11787" width="9.85546875" style="49" customWidth="1"/>
    <col min="11788" max="12033" width="9.140625" style="49"/>
    <col min="12034" max="12034" width="9.85546875" style="49" customWidth="1"/>
    <col min="12035" max="12035" width="10.42578125" style="49" customWidth="1"/>
    <col min="12036" max="12039" width="9.85546875" style="49" customWidth="1"/>
    <col min="12040" max="12040" width="10.42578125" style="49" customWidth="1"/>
    <col min="12041" max="12043" width="9.85546875" style="49" customWidth="1"/>
    <col min="12044" max="12289" width="9.140625" style="49"/>
    <col min="12290" max="12290" width="9.85546875" style="49" customWidth="1"/>
    <col min="12291" max="12291" width="10.42578125" style="49" customWidth="1"/>
    <col min="12292" max="12295" width="9.85546875" style="49" customWidth="1"/>
    <col min="12296" max="12296" width="10.42578125" style="49" customWidth="1"/>
    <col min="12297" max="12299" width="9.85546875" style="49" customWidth="1"/>
    <col min="12300" max="12545" width="9.140625" style="49"/>
    <col min="12546" max="12546" width="9.85546875" style="49" customWidth="1"/>
    <col min="12547" max="12547" width="10.42578125" style="49" customWidth="1"/>
    <col min="12548" max="12551" width="9.85546875" style="49" customWidth="1"/>
    <col min="12552" max="12552" width="10.42578125" style="49" customWidth="1"/>
    <col min="12553" max="12555" width="9.85546875" style="49" customWidth="1"/>
    <col min="12556" max="12801" width="9.140625" style="49"/>
    <col min="12802" max="12802" width="9.85546875" style="49" customWidth="1"/>
    <col min="12803" max="12803" width="10.42578125" style="49" customWidth="1"/>
    <col min="12804" max="12807" width="9.85546875" style="49" customWidth="1"/>
    <col min="12808" max="12808" width="10.42578125" style="49" customWidth="1"/>
    <col min="12809" max="12811" width="9.85546875" style="49" customWidth="1"/>
    <col min="12812" max="13057" width="9.140625" style="49"/>
    <col min="13058" max="13058" width="9.85546875" style="49" customWidth="1"/>
    <col min="13059" max="13059" width="10.42578125" style="49" customWidth="1"/>
    <col min="13060" max="13063" width="9.85546875" style="49" customWidth="1"/>
    <col min="13064" max="13064" width="10.42578125" style="49" customWidth="1"/>
    <col min="13065" max="13067" width="9.85546875" style="49" customWidth="1"/>
    <col min="13068" max="13313" width="9.140625" style="49"/>
    <col min="13314" max="13314" width="9.85546875" style="49" customWidth="1"/>
    <col min="13315" max="13315" width="10.42578125" style="49" customWidth="1"/>
    <col min="13316" max="13319" width="9.85546875" style="49" customWidth="1"/>
    <col min="13320" max="13320" width="10.42578125" style="49" customWidth="1"/>
    <col min="13321" max="13323" width="9.85546875" style="49" customWidth="1"/>
    <col min="13324" max="13569" width="9.140625" style="49"/>
    <col min="13570" max="13570" width="9.85546875" style="49" customWidth="1"/>
    <col min="13571" max="13571" width="10.42578125" style="49" customWidth="1"/>
    <col min="13572" max="13575" width="9.85546875" style="49" customWidth="1"/>
    <col min="13576" max="13576" width="10.42578125" style="49" customWidth="1"/>
    <col min="13577" max="13579" width="9.85546875" style="49" customWidth="1"/>
    <col min="13580" max="13825" width="9.140625" style="49"/>
    <col min="13826" max="13826" width="9.85546875" style="49" customWidth="1"/>
    <col min="13827" max="13827" width="10.42578125" style="49" customWidth="1"/>
    <col min="13828" max="13831" width="9.85546875" style="49" customWidth="1"/>
    <col min="13832" max="13832" width="10.42578125" style="49" customWidth="1"/>
    <col min="13833" max="13835" width="9.85546875" style="49" customWidth="1"/>
    <col min="13836" max="14081" width="9.140625" style="49"/>
    <col min="14082" max="14082" width="9.85546875" style="49" customWidth="1"/>
    <col min="14083" max="14083" width="10.42578125" style="49" customWidth="1"/>
    <col min="14084" max="14087" width="9.85546875" style="49" customWidth="1"/>
    <col min="14088" max="14088" width="10.42578125" style="49" customWidth="1"/>
    <col min="14089" max="14091" width="9.85546875" style="49" customWidth="1"/>
    <col min="14092" max="14337" width="9.140625" style="49"/>
    <col min="14338" max="14338" width="9.85546875" style="49" customWidth="1"/>
    <col min="14339" max="14339" width="10.42578125" style="49" customWidth="1"/>
    <col min="14340" max="14343" width="9.85546875" style="49" customWidth="1"/>
    <col min="14344" max="14344" width="10.42578125" style="49" customWidth="1"/>
    <col min="14345" max="14347" width="9.85546875" style="49" customWidth="1"/>
    <col min="14348" max="14593" width="9.140625" style="49"/>
    <col min="14594" max="14594" width="9.85546875" style="49" customWidth="1"/>
    <col min="14595" max="14595" width="10.42578125" style="49" customWidth="1"/>
    <col min="14596" max="14599" width="9.85546875" style="49" customWidth="1"/>
    <col min="14600" max="14600" width="10.42578125" style="49" customWidth="1"/>
    <col min="14601" max="14603" width="9.85546875" style="49" customWidth="1"/>
    <col min="14604" max="14849" width="9.140625" style="49"/>
    <col min="14850" max="14850" width="9.85546875" style="49" customWidth="1"/>
    <col min="14851" max="14851" width="10.42578125" style="49" customWidth="1"/>
    <col min="14852" max="14855" width="9.85546875" style="49" customWidth="1"/>
    <col min="14856" max="14856" width="10.42578125" style="49" customWidth="1"/>
    <col min="14857" max="14859" width="9.85546875" style="49" customWidth="1"/>
    <col min="14860" max="15105" width="9.140625" style="49"/>
    <col min="15106" max="15106" width="9.85546875" style="49" customWidth="1"/>
    <col min="15107" max="15107" width="10.42578125" style="49" customWidth="1"/>
    <col min="15108" max="15111" width="9.85546875" style="49" customWidth="1"/>
    <col min="15112" max="15112" width="10.42578125" style="49" customWidth="1"/>
    <col min="15113" max="15115" width="9.85546875" style="49" customWidth="1"/>
    <col min="15116" max="15361" width="9.140625" style="49"/>
    <col min="15362" max="15362" width="9.85546875" style="49" customWidth="1"/>
    <col min="15363" max="15363" width="10.42578125" style="49" customWidth="1"/>
    <col min="15364" max="15367" width="9.85546875" style="49" customWidth="1"/>
    <col min="15368" max="15368" width="10.42578125" style="49" customWidth="1"/>
    <col min="15369" max="15371" width="9.85546875" style="49" customWidth="1"/>
    <col min="15372" max="15617" width="9.140625" style="49"/>
    <col min="15618" max="15618" width="9.85546875" style="49" customWidth="1"/>
    <col min="15619" max="15619" width="10.42578125" style="49" customWidth="1"/>
    <col min="15620" max="15623" width="9.85546875" style="49" customWidth="1"/>
    <col min="15624" max="15624" width="10.42578125" style="49" customWidth="1"/>
    <col min="15625" max="15627" width="9.85546875" style="49" customWidth="1"/>
    <col min="15628" max="15873" width="9.140625" style="49"/>
    <col min="15874" max="15874" width="9.85546875" style="49" customWidth="1"/>
    <col min="15875" max="15875" width="10.42578125" style="49" customWidth="1"/>
    <col min="15876" max="15879" width="9.85546875" style="49" customWidth="1"/>
    <col min="15880" max="15880" width="10.42578125" style="49" customWidth="1"/>
    <col min="15881" max="15883" width="9.85546875" style="49" customWidth="1"/>
    <col min="15884" max="16129" width="9.140625" style="49"/>
    <col min="16130" max="16130" width="9.85546875" style="49" customWidth="1"/>
    <col min="16131" max="16131" width="10.42578125" style="49" customWidth="1"/>
    <col min="16132" max="16135" width="9.85546875" style="49" customWidth="1"/>
    <col min="16136" max="16136" width="10.42578125" style="49" customWidth="1"/>
    <col min="16137" max="16139" width="9.85546875" style="49" customWidth="1"/>
    <col min="16140" max="16384" width="9.140625" style="49"/>
  </cols>
  <sheetData>
    <row r="1" spans="1:11" ht="15.75">
      <c r="A1" s="134" t="s">
        <v>243</v>
      </c>
      <c r="C1" s="30"/>
      <c r="D1" s="30"/>
      <c r="E1" s="30"/>
      <c r="F1" s="30"/>
      <c r="G1" s="30"/>
      <c r="H1" s="30"/>
      <c r="I1" s="30"/>
      <c r="J1" s="30"/>
      <c r="K1" s="30"/>
    </row>
    <row r="2" spans="1:11" ht="15.75">
      <c r="A2" s="134" t="s">
        <v>510</v>
      </c>
      <c r="B2" s="30"/>
      <c r="D2" s="30"/>
      <c r="E2" s="30"/>
      <c r="F2" s="30"/>
      <c r="G2" s="30"/>
      <c r="H2" s="30"/>
      <c r="I2" s="30"/>
      <c r="J2" s="30"/>
      <c r="K2" s="30"/>
    </row>
    <row r="3" spans="1:11" ht="15.75">
      <c r="A3" s="134"/>
      <c r="B3" s="30"/>
      <c r="D3" s="30"/>
      <c r="E3" s="30"/>
      <c r="F3" s="30"/>
      <c r="G3" s="30"/>
      <c r="H3" s="30"/>
      <c r="I3" s="30"/>
      <c r="J3" s="30"/>
      <c r="K3" s="30"/>
    </row>
    <row r="4" spans="1:11">
      <c r="A4" s="197"/>
      <c r="B4" s="717" t="s">
        <v>79</v>
      </c>
      <c r="C4" s="718"/>
      <c r="D4" s="718"/>
      <c r="E4" s="718"/>
      <c r="F4" s="719"/>
      <c r="G4" s="717" t="s">
        <v>80</v>
      </c>
      <c r="H4" s="718"/>
      <c r="I4" s="718"/>
      <c r="J4" s="718"/>
      <c r="K4" s="719"/>
    </row>
    <row r="5" spans="1:11" ht="25.5">
      <c r="A5" s="331" t="s">
        <v>21</v>
      </c>
      <c r="B5" s="230" t="s">
        <v>235</v>
      </c>
      <c r="C5" s="136" t="s">
        <v>236</v>
      </c>
      <c r="D5" s="135" t="s">
        <v>237</v>
      </c>
      <c r="E5" s="136" t="s">
        <v>238</v>
      </c>
      <c r="F5" s="135" t="s">
        <v>239</v>
      </c>
      <c r="G5" s="136" t="s">
        <v>235</v>
      </c>
      <c r="H5" s="136" t="s">
        <v>236</v>
      </c>
      <c r="I5" s="135" t="s">
        <v>237</v>
      </c>
      <c r="J5" s="230" t="s">
        <v>238</v>
      </c>
      <c r="K5" s="135" t="s">
        <v>239</v>
      </c>
    </row>
    <row r="6" spans="1:11" s="54" customFormat="1">
      <c r="A6" s="332"/>
      <c r="B6" s="231" t="s">
        <v>26</v>
      </c>
      <c r="C6" s="170" t="s">
        <v>27</v>
      </c>
      <c r="D6" s="140" t="s">
        <v>28</v>
      </c>
      <c r="E6" s="170" t="s">
        <v>29</v>
      </c>
      <c r="F6" s="140" t="s">
        <v>30</v>
      </c>
      <c r="G6" s="170" t="s">
        <v>61</v>
      </c>
      <c r="H6" s="170" t="s">
        <v>32</v>
      </c>
      <c r="I6" s="140" t="s">
        <v>62</v>
      </c>
      <c r="J6" s="170" t="s">
        <v>63</v>
      </c>
      <c r="K6" s="140" t="s">
        <v>98</v>
      </c>
    </row>
    <row r="7" spans="1:11" hidden="1">
      <c r="A7" s="333">
        <v>1946</v>
      </c>
      <c r="B7" s="171"/>
      <c r="C7" s="220"/>
      <c r="D7" s="221"/>
      <c r="E7" s="174"/>
      <c r="F7" s="222"/>
      <c r="G7" s="223"/>
      <c r="H7" s="224"/>
      <c r="I7" s="225"/>
      <c r="J7" s="226"/>
      <c r="K7" s="479"/>
    </row>
    <row r="8" spans="1:11">
      <c r="A8" s="395">
        <v>1947</v>
      </c>
      <c r="B8" s="60">
        <f>('T6'!B7-'T6'!B6)/'T6'!B6*100</f>
        <v>6.0606060606060614</v>
      </c>
      <c r="C8" s="205">
        <f>('T6'!C7-'T6'!C6)/'T6'!C6*100</f>
        <v>4.4052863436123282</v>
      </c>
      <c r="D8" s="59">
        <f>('T6'!D7-'T6'!D6)/'T6'!D6*100</f>
        <v>2.0134228187919425</v>
      </c>
      <c r="E8" s="180">
        <f>('T6'!E7-'T6'!E6)/'T6'!E6*100</f>
        <v>1.585475003196531</v>
      </c>
      <c r="F8" s="201">
        <f>('T6'!F7-'T6'!F6)/'T6'!F6*100</f>
        <v>4.3321299638989199</v>
      </c>
      <c r="G8" s="206" t="s">
        <v>366</v>
      </c>
      <c r="H8" s="191" t="s">
        <v>132</v>
      </c>
      <c r="I8" s="227" t="s">
        <v>366</v>
      </c>
      <c r="J8" s="228" t="s">
        <v>366</v>
      </c>
      <c r="K8" s="483" t="s">
        <v>366</v>
      </c>
    </row>
    <row r="9" spans="1:11">
      <c r="A9" s="333">
        <v>1948</v>
      </c>
      <c r="B9" s="60">
        <f>('T6'!B8-'T6'!B7)/'T6'!B7*100</f>
        <v>3.9999999999999889</v>
      </c>
      <c r="C9" s="205">
        <f>('T6'!C8-'T6'!C7)/'T6'!C7*100</f>
        <v>1.6877637130801666</v>
      </c>
      <c r="D9" s="59">
        <f>('T6'!D8-'T6'!D7)/'T6'!D7*100</f>
        <v>1.6447368421052697</v>
      </c>
      <c r="E9" s="180">
        <f>('T6'!E8-'T6'!E7)/'T6'!E7*100</f>
        <v>2.273858921161827</v>
      </c>
      <c r="F9" s="201">
        <f>('T6'!F8-'T6'!F7)/'T6'!F7*100</f>
        <v>2.0761245674740421</v>
      </c>
      <c r="G9" s="208">
        <f>('T6'!G8-'T6'!G7)/'T6'!G7*100</f>
        <v>5.1663819054592777</v>
      </c>
      <c r="H9" s="180">
        <f>('T6'!H8-'T6'!H7)/'T6'!H7*100</f>
        <v>1.1303411725736985</v>
      </c>
      <c r="I9" s="182">
        <f>('T6'!I8-'T6'!I7)/'T6'!I7*100</f>
        <v>0.73743212471536057</v>
      </c>
      <c r="J9" s="228">
        <f>('T6'!J8-'T6'!J7)/'T6'!J7*100</f>
        <v>3.9909296123092313</v>
      </c>
      <c r="K9" s="483">
        <f>('T6'!K8-'T6'!K7)/'T6'!K7*100</f>
        <v>4.398718008267914</v>
      </c>
    </row>
    <row r="10" spans="1:11">
      <c r="A10" s="333">
        <v>1949</v>
      </c>
      <c r="B10" s="60">
        <f>('T6'!B9-'T6'!B8)/'T6'!B8*100</f>
        <v>2.7472527472527397</v>
      </c>
      <c r="C10" s="205">
        <f>('T6'!C9-'T6'!C8)/'T6'!C8*100</f>
        <v>1.2448132780082775</v>
      </c>
      <c r="D10" s="59">
        <f>('T6'!D9-'T6'!D8)/'T6'!D8*100</f>
        <v>0.64724919093851974</v>
      </c>
      <c r="E10" s="180">
        <f>('T6'!E9-'T6'!E8)/'T6'!E8*100</f>
        <v>1.4839668528193215</v>
      </c>
      <c r="F10" s="201">
        <f>('T6'!F9-'T6'!F8)/'T6'!F8*100</f>
        <v>1.6949152542372881</v>
      </c>
      <c r="G10" s="208">
        <f>('T6'!G9-'T6'!G8)/'T6'!G8*100</f>
        <v>-1.1140337304657288</v>
      </c>
      <c r="H10" s="180">
        <f>('T6'!H9-'T6'!H8)/'T6'!H8*100</f>
        <v>-2.2108495394063423</v>
      </c>
      <c r="I10" s="182">
        <f>('T6'!I9-'T6'!I8)/'T6'!I8*100</f>
        <v>-3.1872163586096667</v>
      </c>
      <c r="J10" s="228">
        <f>('T6'!J9-'T6'!J8)/'T6'!J8*100</f>
        <v>1.1216129844410454</v>
      </c>
      <c r="K10" s="483">
        <f>('T6'!K9-'T6'!K8)/'T6'!K8*100</f>
        <v>2.1400605089873714</v>
      </c>
    </row>
    <row r="11" spans="1:11">
      <c r="A11" s="333">
        <v>1950</v>
      </c>
      <c r="B11" s="60">
        <f>('T6'!B10-'T6'!B9)/'T6'!B9*100</f>
        <v>6.9518716577540234</v>
      </c>
      <c r="C11" s="205">
        <f>('T6'!C10-'T6'!C9)/'T6'!C9*100</f>
        <v>0</v>
      </c>
      <c r="D11" s="59">
        <f>('T6'!D10-'T6'!D9)/'T6'!D9*100</f>
        <v>-2.2508038585209005</v>
      </c>
      <c r="E11" s="180">
        <f>('T6'!E10-'T6'!E9)/'T6'!E9*100</f>
        <v>6.9518716577540047</v>
      </c>
      <c r="F11" s="201">
        <f>('T6'!F10-'T6'!F9)/'T6'!F9*100</f>
        <v>10</v>
      </c>
      <c r="G11" s="208">
        <f>('T6'!G10-'T6'!G9)/'T6'!G9*100</f>
        <v>9.732436238460334</v>
      </c>
      <c r="H11" s="180">
        <f>('T6'!H10-'T6'!H9)/'T6'!H9*100</f>
        <v>0.97760100481473455</v>
      </c>
      <c r="I11" s="182">
        <f>('T6'!I10-'T6'!I9)/'T6'!I9*100</f>
        <v>1.3811559323251652</v>
      </c>
      <c r="J11" s="228">
        <f>('T6'!J10-'T6'!J9)/'T6'!J9*100</f>
        <v>8.6700764788699463</v>
      </c>
      <c r="K11" s="483">
        <f>('T6'!K10-'T6'!K9)/'T6'!K9*100</f>
        <v>8.2371389989981179</v>
      </c>
    </row>
    <row r="12" spans="1:11">
      <c r="A12" s="333">
        <v>1951</v>
      </c>
      <c r="B12" s="60">
        <f>('T6'!B11-'T6'!B10)/'T6'!B10*100</f>
        <v>8.0000000000000071</v>
      </c>
      <c r="C12" s="205">
        <f>('T6'!C11-'T6'!C10)/'T6'!C10*100</f>
        <v>2.4590163934426199</v>
      </c>
      <c r="D12" s="59">
        <f>('T6'!D11-'T6'!D10)/'T6'!D10*100</f>
        <v>1.8092105263157978</v>
      </c>
      <c r="E12" s="180">
        <f>('T6'!E11-'T6'!E10)/'T6'!E10*100</f>
        <v>5.4080000000000421</v>
      </c>
      <c r="F12" s="201">
        <f>('T6'!F11-'T6'!F10)/'T6'!F10*100</f>
        <v>5.7575757575757631</v>
      </c>
      <c r="G12" s="208">
        <f>('T6'!G11-'T6'!G10)/'T6'!G10*100</f>
        <v>6.3667474689861736</v>
      </c>
      <c r="H12" s="180">
        <f>('T6'!H11-'T6'!H10)/'T6'!H10*100</f>
        <v>2.6411261065157468</v>
      </c>
      <c r="I12" s="182">
        <f>('T6'!I11-'T6'!I10)/'T6'!I10*100</f>
        <v>3.195918295037814</v>
      </c>
      <c r="J12" s="228">
        <f>('T6'!J11-'T6'!J10)/'T6'!J10*100</f>
        <v>3.6297549567063032</v>
      </c>
      <c r="K12" s="483">
        <f>('T6'!K11-'T6'!K10)/'T6'!K10*100</f>
        <v>3.074694140373468</v>
      </c>
    </row>
    <row r="13" spans="1:11">
      <c r="A13" s="333">
        <v>1952</v>
      </c>
      <c r="B13" s="60">
        <f>('T6'!B12-'T6'!B11)/'T6'!B11*100</f>
        <v>7.4074074074074003</v>
      </c>
      <c r="C13" s="205">
        <f>('T6'!C12-'T6'!C11)/'T6'!C11*100</f>
        <v>0.79999999999999916</v>
      </c>
      <c r="D13" s="59">
        <f>('T6'!D12-'T6'!D11)/'T6'!D11*100</f>
        <v>0.32310177705977799</v>
      </c>
      <c r="E13" s="180">
        <f>('T6'!E12-'T6'!E11)/'T6'!E11*100</f>
        <v>6.5549676660787597</v>
      </c>
      <c r="F13" s="201">
        <f>('T6'!F12-'T6'!F11)/'T6'!F11*100</f>
        <v>7.1633237822349569</v>
      </c>
      <c r="G13" s="208">
        <f>('T6'!G12-'T6'!G11)/'T6'!G11*100</f>
        <v>3.2106709564984195</v>
      </c>
      <c r="H13" s="180">
        <f>('T6'!H12-'T6'!H11)/'T6'!H11*100</f>
        <v>0.47666175193390775</v>
      </c>
      <c r="I13" s="182">
        <f>('T6'!I12-'T6'!I11)/'T6'!I11*100</f>
        <v>0.22832226056205504</v>
      </c>
      <c r="J13" s="228">
        <f>('T6'!J12-'T6'!J11)/'T6'!J11*100</f>
        <v>2.7210390521477517</v>
      </c>
      <c r="K13" s="483">
        <f>('T6'!K12-'T6'!K11)/'T6'!K11*100</f>
        <v>2.9751678900515404</v>
      </c>
    </row>
    <row r="14" spans="1:11">
      <c r="A14" s="333">
        <v>1953</v>
      </c>
      <c r="B14" s="60">
        <f>('T6'!B13-'T6'!B12)/'T6'!B12*100</f>
        <v>3.8793103448276001</v>
      </c>
      <c r="C14" s="205">
        <f>('T6'!C13-'T6'!C12)/'T6'!C12*100</f>
        <v>0.39682539682541512</v>
      </c>
      <c r="D14" s="59">
        <f>('T6'!D13-'T6'!D12)/'T6'!D12*100</f>
        <v>0.32206119162641311</v>
      </c>
      <c r="E14" s="180">
        <f>('T6'!E13-'T6'!E12)/'T6'!E12*100</f>
        <v>3.4687201853618559</v>
      </c>
      <c r="F14" s="201">
        <f>('T6'!F13-'T6'!F12)/'T6'!F12*100</f>
        <v>3.4759358288770152</v>
      </c>
      <c r="G14" s="208">
        <f>('T6'!G13-'T6'!G12)/'T6'!G12*100</f>
        <v>5.0396155344849962</v>
      </c>
      <c r="H14" s="180">
        <f>('T6'!H13-'T6'!H12)/'T6'!H12*100</f>
        <v>1.4111403702735807</v>
      </c>
      <c r="I14" s="182">
        <f>('T6'!I13-'T6'!I12)/'T6'!I12*100</f>
        <v>1.2503425596053659</v>
      </c>
      <c r="J14" s="228">
        <f>('T6'!J13-'T6'!J12)/'T6'!J12*100</f>
        <v>3.5779847765867472</v>
      </c>
      <c r="K14" s="483">
        <f>('T6'!K13-'T6'!K12)/'T6'!K12*100</f>
        <v>3.7423219837719039</v>
      </c>
    </row>
    <row r="15" spans="1:11">
      <c r="A15" s="333">
        <v>1954</v>
      </c>
      <c r="B15" s="60">
        <f>('T6'!B14-'T6'!B13)/'T6'!B13*100</f>
        <v>-2.0746887966804919</v>
      </c>
      <c r="C15" s="205">
        <f>('T6'!C14-'T6'!C13)/'T6'!C13*100</f>
        <v>-0.59288537549408893</v>
      </c>
      <c r="D15" s="59">
        <f>('T6'!D14-'T6'!D13)/'T6'!D13*100</f>
        <v>-1.123595505617963</v>
      </c>
      <c r="E15" s="180">
        <f>('T6'!E14-'T6'!E13)/'T6'!E13*100</f>
        <v>-1.4906412149509352</v>
      </c>
      <c r="F15" s="201">
        <f>('T6'!F14-'T6'!F13)/'T6'!F13*100</f>
        <v>-1.0335917312661544</v>
      </c>
      <c r="G15" s="208">
        <f>('T6'!G14-'T6'!G13)/'T6'!G13*100</f>
        <v>-1.2056386793619407</v>
      </c>
      <c r="H15" s="180">
        <f>('T6'!H14-'T6'!H13)/'T6'!H13*100</f>
        <v>-2.467838807508568</v>
      </c>
      <c r="I15" s="182">
        <f>('T6'!I14-'T6'!I13)/'T6'!I13*100</f>
        <v>-3.3528436580167122</v>
      </c>
      <c r="J15" s="228">
        <f>('T6'!J14-'T6'!J13)/'T6'!J13*100</f>
        <v>1.2941373519402835</v>
      </c>
      <c r="K15" s="483">
        <f>('T6'!K14-'T6'!K13)/'T6'!K13*100</f>
        <v>2.2184861664412825</v>
      </c>
    </row>
    <row r="16" spans="1:11">
      <c r="A16" s="333">
        <v>1955</v>
      </c>
      <c r="B16" s="60">
        <f>('T6'!B15-'T6'!B14)/'T6'!B14*100</f>
        <v>11.016949152542365</v>
      </c>
      <c r="C16" s="205">
        <f>('T6'!C15-'T6'!C14)/'T6'!C14*100</f>
        <v>1.192842942345923</v>
      </c>
      <c r="D16" s="59">
        <f>('T6'!D15-'T6'!D14)/'T6'!D14*100</f>
        <v>0.48701298701297852</v>
      </c>
      <c r="E16" s="180">
        <f>('T6'!E15-'T6'!E14)/'T6'!E14*100</f>
        <v>9.7083014218640731</v>
      </c>
      <c r="F16" s="201">
        <f>('T6'!F15-'T6'!F14)/'T6'!F14*100</f>
        <v>10.966057441253264</v>
      </c>
      <c r="G16" s="208">
        <f>('T6'!G15-'T6'!G14)/'T6'!G14*100</f>
        <v>8.1169034357594381</v>
      </c>
      <c r="H16" s="180">
        <f>('T6'!H15-'T6'!H14)/'T6'!H14*100</f>
        <v>2.9123648483863098</v>
      </c>
      <c r="I16" s="182">
        <f>('T6'!I15-'T6'!I14)/'T6'!I14*100</f>
        <v>3.7142056990828261</v>
      </c>
      <c r="J16" s="228">
        <f>('T6'!J15-'T6'!J14)/'T6'!J14*100</f>
        <v>5.0572529307247116</v>
      </c>
      <c r="K16" s="483">
        <f>('T6'!K15-'T6'!K14)/'T6'!K14*100</f>
        <v>4.2477116704805455</v>
      </c>
    </row>
    <row r="17" spans="1:11">
      <c r="A17" s="333">
        <v>1956</v>
      </c>
      <c r="B17" s="60">
        <f>('T6'!B16-'T6'!B15)/'T6'!B15*100</f>
        <v>9.1603053435114461</v>
      </c>
      <c r="C17" s="205">
        <f>('T6'!C16-'T6'!C15)/'T6'!C15*100</f>
        <v>3.9292730844793669</v>
      </c>
      <c r="D17" s="59">
        <f>('T6'!D16-'T6'!D15)/'T6'!D15*100</f>
        <v>3.5541195476574994</v>
      </c>
      <c r="E17" s="180">
        <f>('T6'!E16-'T6'!E15)/'T6'!E15*100</f>
        <v>5.0332616632274698</v>
      </c>
      <c r="F17" s="201">
        <f>('T6'!F16-'T6'!F15)/'T6'!F15*100</f>
        <v>5.1764705882353068</v>
      </c>
      <c r="G17" s="208">
        <f>('T6'!G16-'T6'!G15)/'T6'!G15*100</f>
        <v>1.7828200972447317</v>
      </c>
      <c r="H17" s="180">
        <f>('T6'!H16-'T6'!H15)/'T6'!H15*100</f>
        <v>2.0577838339554111</v>
      </c>
      <c r="I17" s="182">
        <f>('T6'!I16-'T6'!I15)/'T6'!I15*100</f>
        <v>1.5205724508050147</v>
      </c>
      <c r="J17" s="228">
        <f>('T6'!J16-'T6'!J15)/'T6'!J15*100</f>
        <v>-0.26941966245125792</v>
      </c>
      <c r="K17" s="483">
        <f>('T6'!K16-'T6'!K15)/'T6'!K15*100</f>
        <v>0.25723693236384571</v>
      </c>
    </row>
    <row r="18" spans="1:11">
      <c r="A18" s="333">
        <v>1957</v>
      </c>
      <c r="B18" s="60">
        <f>('T6'!B17-'T6'!B16)/'T6'!B16*100</f>
        <v>0.34965034965033853</v>
      </c>
      <c r="C18" s="205">
        <f>('T6'!C17-'T6'!C16)/'T6'!C16*100</f>
        <v>1.512287334593589</v>
      </c>
      <c r="D18" s="59">
        <f>('T6'!D17-'T6'!D16)/'T6'!D16*100</f>
        <v>0.46801872074884998</v>
      </c>
      <c r="E18" s="180">
        <f>('T6'!E17-'T6'!E16)/'T6'!E16*100</f>
        <v>-1.1453165084450265</v>
      </c>
      <c r="F18" s="201">
        <f>('T6'!F17-'T6'!F16)/'T6'!F16*100</f>
        <v>-0.22371364653244455</v>
      </c>
      <c r="G18" s="208">
        <f>('T6'!G17-'T6'!G16)/'T6'!G16*100</f>
        <v>1.7288444040036512</v>
      </c>
      <c r="H18" s="180">
        <f>('T6'!H17-'T6'!H16)/'T6'!H16*100</f>
        <v>-0.22639756961242369</v>
      </c>
      <c r="I18" s="182">
        <f>('T6'!I17-'T6'!I16)/'T6'!I16*100</f>
        <v>-1.4163411187765005</v>
      </c>
      <c r="J18" s="228">
        <f>('T6'!J17-'T6'!J16)/'T6'!J16*100</f>
        <v>1.9596786384256673</v>
      </c>
      <c r="K18" s="483">
        <f>('T6'!K17-'T6'!K16)/'T6'!K16*100</f>
        <v>3.1918169067086306</v>
      </c>
    </row>
    <row r="19" spans="1:11">
      <c r="A19" s="333">
        <v>1958</v>
      </c>
      <c r="B19" s="60">
        <f>('T6'!B18-'T6'!B17)/'T6'!B17*100</f>
        <v>1.393728222996532</v>
      </c>
      <c r="C19" s="205">
        <f>('T6'!C18-'T6'!C17)/'T6'!C17*100</f>
        <v>-2.9795158286778363</v>
      </c>
      <c r="D19" s="59">
        <f>('T6'!D18-'T6'!D17)/'T6'!D17*100</f>
        <v>-3.7267080745341663</v>
      </c>
      <c r="E19" s="180">
        <f>('T6'!E18-'T6'!E17)/'T6'!E17*100</f>
        <v>4.5075471319561089</v>
      </c>
      <c r="F19" s="201">
        <f>('T6'!F18-'T6'!F17)/'T6'!F17*100</f>
        <v>5.3811659192825143</v>
      </c>
      <c r="G19" s="208">
        <f>('T6'!G18-'T6'!G17)/'T6'!G17*100</f>
        <v>-1.6994633273703152</v>
      </c>
      <c r="H19" s="180">
        <f>('T6'!H18-'T6'!H17)/'T6'!H17*100</f>
        <v>-3.787673092587557</v>
      </c>
      <c r="I19" s="182">
        <f>('T6'!I18-'T6'!I17)/'T6'!I17*100</f>
        <v>-4.4837529298686389</v>
      </c>
      <c r="J19" s="228">
        <f>('T6'!J18-'T6'!J17)/'T6'!J17*100</f>
        <v>2.1704181078863019</v>
      </c>
      <c r="K19" s="483">
        <f>('T6'!K18-'T6'!K17)/'T6'!K17*100</f>
        <v>2.9140697520222707</v>
      </c>
    </row>
    <row r="20" spans="1:11">
      <c r="A20" s="333">
        <v>1959</v>
      </c>
      <c r="B20" s="60">
        <f>('T6'!B19-'T6'!B18)/'T6'!B18*100</f>
        <v>5.154639175257727</v>
      </c>
      <c r="C20" s="205">
        <f>('T6'!C19-'T6'!C18)/'T6'!C18*100</f>
        <v>1.727447216890593</v>
      </c>
      <c r="D20" s="59">
        <f>('T6'!D19-'T6'!D18)/'T6'!D18*100</f>
        <v>1.4516129032258103</v>
      </c>
      <c r="E20" s="180">
        <f>('T6'!E19-'T6'!E18)/'T6'!E18*100</f>
        <v>3.3689943590741103</v>
      </c>
      <c r="F20" s="201">
        <f>('T6'!F19-'T6'!F18)/'T6'!F18*100</f>
        <v>3.6170212765957457</v>
      </c>
      <c r="G20" s="208">
        <f>('T6'!G19-'T6'!G18)/'T6'!G18*100</f>
        <v>7.8878525932666088</v>
      </c>
      <c r="H20" s="180">
        <f>('T6'!H19-'T6'!H18)/'T6'!H18*100</f>
        <v>3.0941966175492284</v>
      </c>
      <c r="I20" s="182">
        <f>('T6'!I19-'T6'!I18)/'T6'!I18*100</f>
        <v>4.1646070192783027</v>
      </c>
      <c r="J20" s="228">
        <f>('T6'!J19-'T6'!J18)/'T6'!J18*100</f>
        <v>4.6497825609917953</v>
      </c>
      <c r="K20" s="483">
        <f>('T6'!K19-'T6'!K18)/'T6'!K18*100</f>
        <v>3.5724640015462481</v>
      </c>
    </row>
    <row r="21" spans="1:11">
      <c r="A21" s="333">
        <v>1960</v>
      </c>
      <c r="B21" s="60">
        <f>('T6'!B20-'T6'!B19)/'T6'!B19*100</f>
        <v>2.2875816993464082</v>
      </c>
      <c r="C21" s="205">
        <f>('T6'!C20-'T6'!C19)/'T6'!C19*100</f>
        <v>-0.37735849056605503</v>
      </c>
      <c r="D21" s="59">
        <f>('T6'!D20-'T6'!D19)/'T6'!D19*100</f>
        <v>-1.1128775834658184</v>
      </c>
      <c r="E21" s="180">
        <f>('T6'!E20-'T6'!E19)/'T6'!E19*100</f>
        <v>2.6750346603287927</v>
      </c>
      <c r="F21" s="201">
        <f>('T6'!F20-'T6'!F19)/'T6'!F19*100</f>
        <v>3.2854209445584988</v>
      </c>
      <c r="G21" s="208">
        <f>('T6'!G20-'T6'!G19)/'T6'!G19*100</f>
        <v>1.9187180433292963</v>
      </c>
      <c r="H21" s="180">
        <f>('T6'!H20-'T6'!H19)/'T6'!H19*100</f>
        <v>0.52987642734240736</v>
      </c>
      <c r="I21" s="182">
        <f>('T6'!I20-'T6'!I19)/'T6'!I19*100</f>
        <v>0.16270359134280721</v>
      </c>
      <c r="J21" s="228">
        <f>('T6'!J20-'T6'!J19)/'T6'!J19*100</f>
        <v>1.3815212604888278</v>
      </c>
      <c r="K21" s="483">
        <f>('T6'!K20-'T6'!K19)/'T6'!K19*100</f>
        <v>1.7541677034088081</v>
      </c>
    </row>
    <row r="22" spans="1:11">
      <c r="A22" s="333">
        <v>1961</v>
      </c>
      <c r="B22" s="60">
        <f>('T6'!B21-'T6'!B20)/'T6'!B20*100</f>
        <v>2.2364217252396195</v>
      </c>
      <c r="C22" s="205">
        <f>('T6'!C21-'T6'!C20)/'T6'!C20*100</f>
        <v>0.37878787878787834</v>
      </c>
      <c r="D22" s="59">
        <f>('T6'!D21-'T6'!D20)/'T6'!D20*100</f>
        <v>-0.80385852090033172</v>
      </c>
      <c r="E22" s="180">
        <f>('T6'!E21-'T6'!E20)/'T6'!E20*100</f>
        <v>1.8506239074085249</v>
      </c>
      <c r="F22" s="201">
        <f>('T6'!F21-'T6'!F20)/'T6'!F20*100</f>
        <v>2.9821073558648199</v>
      </c>
      <c r="G22" s="208">
        <f>('T6'!G21-'T6'!G20)/'T6'!G20*100</f>
        <v>2.1153348849237079</v>
      </c>
      <c r="H22" s="180">
        <f>('T6'!H21-'T6'!H20)/'T6'!H20*100</f>
        <v>-1.05416707186619</v>
      </c>
      <c r="I22" s="182">
        <f>('T6'!I21-'T6'!I20)/'T6'!I20*100</f>
        <v>-1.4839506590635974</v>
      </c>
      <c r="J22" s="228">
        <f>('T6'!J21-'T6'!J20)/'T6'!J20*100</f>
        <v>3.203269771948833</v>
      </c>
      <c r="K22" s="483">
        <f>('T6'!K21-'T6'!K20)/'T6'!K20*100</f>
        <v>3.6557036312507578</v>
      </c>
    </row>
    <row r="23" spans="1:11">
      <c r="A23" s="333">
        <v>1962</v>
      </c>
      <c r="B23" s="60">
        <f>('T6'!B22-'T6'!B21)/'T6'!B21*100</f>
        <v>6.8749999999999982</v>
      </c>
      <c r="C23" s="205">
        <f>('T6'!C22-'T6'!C21)/'T6'!C21*100</f>
        <v>2.4528301886792425</v>
      </c>
      <c r="D23" s="59">
        <f>('T6'!D22-'T6'!D21)/'T6'!D21*100</f>
        <v>2.7552674230145779</v>
      </c>
      <c r="E23" s="180">
        <f>('T6'!E22-'T6'!E21)/'T6'!E21*100</f>
        <v>4.3162983425414509</v>
      </c>
      <c r="F23" s="201">
        <f>('T6'!F22-'T6'!F21)/'T6'!F21*100</f>
        <v>4.0540540540540588</v>
      </c>
      <c r="G23" s="208">
        <f>('T6'!G22-'T6'!G21)/'T6'!G21*100</f>
        <v>6.4728525121555842</v>
      </c>
      <c r="H23" s="180">
        <f>('T6'!H22-'T6'!H21)/'T6'!H21*100</f>
        <v>1.2757258270595424</v>
      </c>
      <c r="I23" s="182">
        <f>('T6'!I22-'T6'!I21)/'T6'!I21*100</f>
        <v>1.7879839236027564</v>
      </c>
      <c r="J23" s="228">
        <f>('T6'!J22-'T6'!J21)/'T6'!J21*100</f>
        <v>5.1316607633805047</v>
      </c>
      <c r="K23" s="483">
        <f>('T6'!K22-'T6'!K21)/'T6'!K21*100</f>
        <v>4.6030903514979942</v>
      </c>
    </row>
    <row r="24" spans="1:11">
      <c r="A24" s="333">
        <v>1963</v>
      </c>
      <c r="B24" s="60">
        <f>('T6'!B23-'T6'!B22)/'T6'!B22*100</f>
        <v>5.8479532163742691</v>
      </c>
      <c r="C24" s="205">
        <f>('T6'!C23-'T6'!C22)/'T6'!C22*100</f>
        <v>2.2099447513812134</v>
      </c>
      <c r="D24" s="59">
        <f>('T6'!D23-'T6'!D22)/'T6'!D22*100</f>
        <v>1.4195583596214409</v>
      </c>
      <c r="E24" s="180">
        <f>('T6'!E23-'T6'!E22)/'T6'!E22*100</f>
        <v>3.559348822506708</v>
      </c>
      <c r="F24" s="201">
        <f>('T6'!F23-'T6'!F22)/'T6'!F22*100</f>
        <v>4.4526901669758674</v>
      </c>
      <c r="G24" s="208">
        <f>('T6'!G23-'T6'!G22)/'T6'!G22*100</f>
        <v>4.5571306250594708</v>
      </c>
      <c r="H24" s="180">
        <f>('T6'!H23-'T6'!H22)/'T6'!H22*100</f>
        <v>0.56286634835604044</v>
      </c>
      <c r="I24" s="182">
        <f>('T6'!I23-'T6'!I22)/'T6'!I22*100</f>
        <v>0.67833218028112152</v>
      </c>
      <c r="J24" s="228">
        <f>('T6'!J23-'T6'!J22)/'T6'!J22*100</f>
        <v>3.9719077446212117</v>
      </c>
      <c r="K24" s="483">
        <f>('T6'!K23-'T6'!K22)/'T6'!K22*100</f>
        <v>3.8508161136639121</v>
      </c>
    </row>
    <row r="25" spans="1:11">
      <c r="A25" s="333">
        <v>1964</v>
      </c>
      <c r="B25" s="60">
        <f>('T6'!B24-'T6'!B23)/'T6'!B23*100</f>
        <v>6.9060773480663027</v>
      </c>
      <c r="C25" s="205">
        <f>('T6'!C24-'T6'!C23)/'T6'!C23*100</f>
        <v>3.4234234234234195</v>
      </c>
      <c r="D25" s="59">
        <f>('T6'!D24-'T6'!D23)/'T6'!D23*100</f>
        <v>2.9548989113530424</v>
      </c>
      <c r="E25" s="180">
        <f>('T6'!E24-'T6'!E23)/'T6'!E23*100</f>
        <v>3.3673744393324019</v>
      </c>
      <c r="F25" s="201">
        <f>('T6'!F24-'T6'!F23)/'T6'!F23*100</f>
        <v>3.9076376554174166</v>
      </c>
      <c r="G25" s="208">
        <f>('T6'!G24-'T6'!G23)/'T6'!G23*100</f>
        <v>6.2966333030027313</v>
      </c>
      <c r="H25" s="180">
        <f>('T6'!H24-'T6'!H23)/'T6'!H23*100</f>
        <v>1.8625028950822271</v>
      </c>
      <c r="I25" s="182">
        <f>('T6'!I24-'T6'!I23)/'T6'!I23*100</f>
        <v>2.8861141372664063</v>
      </c>
      <c r="J25" s="228">
        <f>('T6'!J24-'T6'!J23)/'T6'!J23*100</f>
        <v>4.3530546392401428</v>
      </c>
      <c r="K25" s="483">
        <f>('T6'!K24-'T6'!K23)/'T6'!K23*100</f>
        <v>3.314422215586752</v>
      </c>
    </row>
    <row r="26" spans="1:11">
      <c r="A26" s="333">
        <v>1965</v>
      </c>
      <c r="B26" s="60">
        <f>('T6'!B25-'T6'!B24)/'T6'!B24*100</f>
        <v>7.4935400516795871</v>
      </c>
      <c r="C26" s="205">
        <f>('T6'!C25-'T6'!C24)/'T6'!C24*100</f>
        <v>4.0069686411149785</v>
      </c>
      <c r="D26" s="59">
        <f>('T6'!D25-'T6'!D24)/'T6'!D24*100</f>
        <v>3.1722054380664515</v>
      </c>
      <c r="E26" s="180">
        <f>('T6'!E25-'T6'!E24)/'T6'!E24*100</f>
        <v>3.3522478888845817</v>
      </c>
      <c r="F26" s="201">
        <f>('T6'!F25-'T6'!F24)/'T6'!F24*100</f>
        <v>4.1025641025641058</v>
      </c>
      <c r="G26" s="208">
        <f>('T6'!G25-'T6'!G24)/'T6'!G24*100</f>
        <v>7.1691491183016636</v>
      </c>
      <c r="H26" s="180">
        <f>('T6'!H25-'T6'!H24)/'T6'!H24*100</f>
        <v>2.8876215017905547</v>
      </c>
      <c r="I26" s="182">
        <f>('T6'!I25-'T6'!I24)/'T6'!I24*100</f>
        <v>3.3932265789173579</v>
      </c>
      <c r="J26" s="228">
        <f>('T6'!J25-'T6'!J24)/'T6'!J24*100</f>
        <v>4.1613631980369954</v>
      </c>
      <c r="K26" s="483">
        <f>('T6'!K25-'T6'!K24)/'T6'!K24*100</f>
        <v>3.6521282186022082</v>
      </c>
    </row>
    <row r="27" spans="1:11">
      <c r="A27" s="333">
        <v>1966</v>
      </c>
      <c r="B27" s="60">
        <f>('T6'!B26-'T6'!B25)/'T6'!B25*100</f>
        <v>6.9711538461538467</v>
      </c>
      <c r="C27" s="205">
        <f>('T6'!C26-'T6'!C25)/'T6'!C25*100</f>
        <v>5.3601340033500628</v>
      </c>
      <c r="D27" s="59">
        <f>('T6'!D26-'T6'!D25)/'T6'!D25*100</f>
        <v>4.6852122986822922</v>
      </c>
      <c r="E27" s="180">
        <f>('T6'!E26-'T6'!E25)/'T6'!E25*100</f>
        <v>1.5290601687660712</v>
      </c>
      <c r="F27" s="201">
        <f>('T6'!F26-'T6'!F25)/'T6'!F25*100</f>
        <v>2.2988505747126315</v>
      </c>
      <c r="G27" s="208">
        <f>('T6'!G26-'T6'!G25)/'T6'!G25*100</f>
        <v>6.8133711410200064</v>
      </c>
      <c r="H27" s="180">
        <f>('T6'!H26-'T6'!H25)/'T6'!H25*100</f>
        <v>2.9557466713320135</v>
      </c>
      <c r="I27" s="182">
        <f>('T6'!I26-'T6'!I25)/'T6'!I25*100</f>
        <v>2.6059555695604164</v>
      </c>
      <c r="J27" s="228">
        <f>('T6'!J26-'T6'!J25)/'T6'!J25*100</f>
        <v>3.74687629822431</v>
      </c>
      <c r="K27" s="483">
        <f>('T6'!K26-'T6'!K25)/'T6'!K25*100</f>
        <v>4.1013941698352214</v>
      </c>
    </row>
    <row r="28" spans="1:11">
      <c r="A28" s="333">
        <v>1967</v>
      </c>
      <c r="B28" s="60">
        <f>('T6'!B27-'T6'!B26)/'T6'!B26*100</f>
        <v>2.2471910112359614</v>
      </c>
      <c r="C28" s="205">
        <f>('T6'!C27-'T6'!C26)/'T6'!C26*100</f>
        <v>1.9077901430842592</v>
      </c>
      <c r="D28" s="59">
        <f>('T6'!D27-'T6'!D26)/'T6'!D26*100</f>
        <v>1.2587412587412623</v>
      </c>
      <c r="E28" s="180">
        <f>('T6'!E27-'T6'!E26)/'T6'!E26*100</f>
        <v>0.33304702974635708</v>
      </c>
      <c r="F28" s="201">
        <f>('T6'!F27-'T6'!F26)/'T6'!F26*100</f>
        <v>0.80256821829856273</v>
      </c>
      <c r="G28" s="208">
        <f>('T6'!G27-'T6'!G26)/'T6'!G26*100</f>
        <v>2.0564591512432258</v>
      </c>
      <c r="H28" s="180">
        <f>('T6'!H27-'T6'!H26)/'T6'!H26*100</f>
        <v>1.3522698815869501</v>
      </c>
      <c r="I28" s="182">
        <f>('T6'!I27-'T6'!I26)/'T6'!I26*100</f>
        <v>-0.27793133099932038</v>
      </c>
      <c r="J28" s="228">
        <f>('T6'!J27-'T6'!J26)/'T6'!J26*100</f>
        <v>0.69479378259509472</v>
      </c>
      <c r="K28" s="483">
        <f>('T6'!K27-'T6'!K26)/'T6'!K26*100</f>
        <v>2.3400214278757323</v>
      </c>
    </row>
    <row r="29" spans="1:11">
      <c r="A29" s="333">
        <v>1968</v>
      </c>
      <c r="B29" s="60">
        <f>('T6'!B28-'T6'!B27)/'T6'!B27*100</f>
        <v>5.4945054945054972</v>
      </c>
      <c r="C29" s="205">
        <f>('T6'!C28-'T6'!C27)/'T6'!C27*100</f>
        <v>0.6240249609984394</v>
      </c>
      <c r="D29" s="59">
        <f>('T6'!D28-'T6'!D27)/'T6'!D27*100</f>
        <v>-0.82872928176796634</v>
      </c>
      <c r="E29" s="180">
        <f>('T6'!E28-'T6'!E27)/'T6'!E27*100</f>
        <v>4.8402760030666983</v>
      </c>
      <c r="F29" s="201">
        <f>('T6'!F28-'T6'!F27)/'T6'!F27*100</f>
        <v>6.5286624203821839</v>
      </c>
      <c r="G29" s="208">
        <f>('T6'!G28-'T6'!G27)/'T6'!G27*100</f>
        <v>5.0595347133174453</v>
      </c>
      <c r="H29" s="180">
        <f>('T6'!H28-'T6'!H27)/'T6'!H27*100</f>
        <v>2.0013412869295122</v>
      </c>
      <c r="I29" s="182">
        <f>('T6'!I28-'T6'!I27)/'T6'!I27*100</f>
        <v>1.4997767272839317</v>
      </c>
      <c r="J29" s="228">
        <f>('T6'!J28-'T6'!J27)/'T6'!J27*100</f>
        <v>2.9981894235932121</v>
      </c>
      <c r="K29" s="483">
        <f>('T6'!K28-'T6'!K27)/'T6'!K27*100</f>
        <v>3.507102238930254</v>
      </c>
    </row>
    <row r="30" spans="1:11">
      <c r="A30" s="333">
        <v>1969</v>
      </c>
      <c r="B30" s="60">
        <f>('T6'!B29-'T6'!B28)/'T6'!B28*100</f>
        <v>4.9999999999999964</v>
      </c>
      <c r="C30" s="205">
        <f>('T6'!C29-'T6'!C28)/'T6'!C28*100</f>
        <v>2.4806201550387432</v>
      </c>
      <c r="D30" s="59">
        <f>('T6'!D29-'T6'!D28)/'T6'!D28*100</f>
        <v>1.5320334261838513</v>
      </c>
      <c r="E30" s="180">
        <f>('T6'!E29-'T6'!E28)/'T6'!E28*100</f>
        <v>2.458396369137684</v>
      </c>
      <c r="F30" s="201">
        <f>('T6'!F29-'T6'!F28)/'T6'!F28*100</f>
        <v>3.2884902840059591</v>
      </c>
      <c r="G30" s="208">
        <f>('T6'!G29-'T6'!G28)/'T6'!G28*100</f>
        <v>3.0617938345654907</v>
      </c>
      <c r="H30" s="180">
        <f>('T6'!H29-'T6'!H28)/'T6'!H28*100</f>
        <v>3.1213232749671294</v>
      </c>
      <c r="I30" s="182">
        <f>('T6'!I29-'T6'!I28)/'T6'!I28*100</f>
        <v>2.5425914407512509</v>
      </c>
      <c r="J30" s="228">
        <f>('T6'!J29-'T6'!J28)/'T6'!J28*100</f>
        <v>-5.772757613176973E-2</v>
      </c>
      <c r="K30" s="483">
        <f>('T6'!K29-'T6'!K28)/'T6'!K28*100</f>
        <v>0.50571224972990103</v>
      </c>
    </row>
    <row r="31" spans="1:11">
      <c r="A31" s="333">
        <v>1970</v>
      </c>
      <c r="B31" s="60">
        <f>('T6'!B30-'T6'!B29)/'T6'!B29*100</f>
        <v>2.3809523809523854</v>
      </c>
      <c r="C31" s="205">
        <f>('T6'!C30-'T6'!C29)/'T6'!C29*100</f>
        <v>-0.30257186081691534</v>
      </c>
      <c r="D31" s="59">
        <f>('T6'!D30-'T6'!D29)/'T6'!D29*100</f>
        <v>-1.2345679012345838</v>
      </c>
      <c r="E31" s="180">
        <f>('T6'!E30-'T6'!E29)/'T6'!E29*100</f>
        <v>2.6916684731555414</v>
      </c>
      <c r="F31" s="201">
        <f>('T6'!F30-'T6'!F29)/'T6'!F29*100</f>
        <v>3.6179450072358836</v>
      </c>
      <c r="G31" s="208">
        <f>('T6'!G30-'T6'!G29)/'T6'!G29*100</f>
        <v>-5.0754550991395468E-2</v>
      </c>
      <c r="H31" s="180">
        <f>('T6'!H30-'T6'!H29)/'T6'!H29*100</f>
        <v>-0.28355704697987255</v>
      </c>
      <c r="I31" s="182">
        <f>('T6'!I30-'T6'!I29)/'T6'!I29*100</f>
        <v>-1.9824538043880333</v>
      </c>
      <c r="J31" s="228">
        <f>('T6'!J30-'T6'!J29)/'T6'!J29*100</f>
        <v>0.23346450103335845</v>
      </c>
      <c r="K31" s="483">
        <f>('T6'!K30-'T6'!K29)/'T6'!K29*100</f>
        <v>1.9715024129176906</v>
      </c>
    </row>
    <row r="32" spans="1:11">
      <c r="A32" s="333">
        <v>1971</v>
      </c>
      <c r="B32" s="60">
        <f>('T6'!B31-'T6'!B30)/'T6'!B30*100</f>
        <v>5.0387596899224878</v>
      </c>
      <c r="C32" s="205">
        <f>('T6'!C31-'T6'!C30)/'T6'!C30*100</f>
        <v>1.6691957511380724</v>
      </c>
      <c r="D32" s="59">
        <f>('T6'!D31-'T6'!D30)/'T6'!D30*100</f>
        <v>1.2500000000000038</v>
      </c>
      <c r="E32" s="180">
        <f>('T6'!E31-'T6'!E30)/'T6'!E30*100</f>
        <v>3.3142427397894614</v>
      </c>
      <c r="F32" s="201">
        <f>('T6'!F31-'T6'!F30)/'T6'!F30*100</f>
        <v>3.9106145251396827</v>
      </c>
      <c r="G32" s="208">
        <f>('T6'!G31-'T6'!G30)/'T6'!G30*100</f>
        <v>3.7882121940485449</v>
      </c>
      <c r="H32" s="180">
        <f>('T6'!H31-'T6'!H30)/'T6'!H30*100</f>
        <v>0.17667547239656742</v>
      </c>
      <c r="I32" s="182">
        <f>('T6'!I31-'T6'!I30)/'T6'!I30*100</f>
        <v>-0.26413898238569899</v>
      </c>
      <c r="J32" s="228">
        <f>('T6'!J31-'T6'!J30)/'T6'!J30*100</f>
        <v>3.6051672753376027</v>
      </c>
      <c r="K32" s="483">
        <f>('T6'!K31-'T6'!K30)/'T6'!K30*100</f>
        <v>4.0619042278793316</v>
      </c>
    </row>
    <row r="33" spans="1:11">
      <c r="A33" s="333">
        <v>1972</v>
      </c>
      <c r="B33" s="60">
        <f>('T6'!B32-'T6'!B31)/'T6'!B31*100</f>
        <v>6.2730627306272977</v>
      </c>
      <c r="C33" s="205">
        <f>('T6'!C32-'T6'!C31)/'T6'!C31*100</f>
        <v>2.2388059701492522</v>
      </c>
      <c r="D33" s="59">
        <f>('T6'!D32-'T6'!D31)/'T6'!D31*100</f>
        <v>1.6460905349794079</v>
      </c>
      <c r="E33" s="180">
        <f>('T6'!E32-'T6'!E31)/'T6'!E31*100</f>
        <v>3.9459153715624558</v>
      </c>
      <c r="F33" s="201">
        <f>('T6'!F32-'T6'!F31)/'T6'!F31*100</f>
        <v>4.4354838709677278</v>
      </c>
      <c r="G33" s="208">
        <f>('T6'!G32-'T6'!G31)/'T6'!G31*100</f>
        <v>6.513797377519734</v>
      </c>
      <c r="H33" s="180">
        <f>('T6'!H32-'T6'!H31)/'T6'!H31*100</f>
        <v>2.9461166353130839</v>
      </c>
      <c r="I33" s="182">
        <f>('T6'!I32-'T6'!I31)/'T6'!I31*100</f>
        <v>3.1266079481824547</v>
      </c>
      <c r="J33" s="228">
        <f>('T6'!J32-'T6'!J31)/'T6'!J31*100</f>
        <v>3.4655806929028294</v>
      </c>
      <c r="K33" s="483">
        <f>('T6'!K32-'T6'!K31)/'T6'!K31*100</f>
        <v>3.2869212863177828</v>
      </c>
    </row>
    <row r="34" spans="1:11">
      <c r="A34" s="333">
        <v>1973</v>
      </c>
      <c r="B34" s="60">
        <f>('T6'!B33-'T6'!B32)/'T6'!B32*100</f>
        <v>8.3333333333333286</v>
      </c>
      <c r="C34" s="205">
        <f>('T6'!C33-'T6'!C32)/'T6'!C32*100</f>
        <v>5.1094890510949007</v>
      </c>
      <c r="D34" s="59">
        <f>('T6'!D33-'T6'!D32)/'T6'!D32*100</f>
        <v>4.7233468286099756</v>
      </c>
      <c r="E34" s="180">
        <f>('T6'!E33-'T6'!E32)/'T6'!E32*100</f>
        <v>3.0671296296296324</v>
      </c>
      <c r="F34" s="201">
        <f>('T6'!F33-'T6'!F32)/'T6'!F32*100</f>
        <v>3.6036036036035966</v>
      </c>
      <c r="G34" s="208">
        <f>('T6'!G33-'T6'!G32)/'T6'!G32*100</f>
        <v>6.9147144388301802</v>
      </c>
      <c r="H34" s="180">
        <f>('T6'!H33-'T6'!H32)/'T6'!H32*100</f>
        <v>4.299233153858701</v>
      </c>
      <c r="I34" s="182">
        <f>('T6'!I33-'T6'!I32)/'T6'!I32*100</f>
        <v>3.8227870392110672</v>
      </c>
      <c r="J34" s="228">
        <f>('T6'!J33-'T6'!J32)/'T6'!J32*100</f>
        <v>2.507670675884266</v>
      </c>
      <c r="K34" s="483">
        <f>('T6'!K33-'T6'!K32)/'T6'!K32*100</f>
        <v>2.977817658229168</v>
      </c>
    </row>
    <row r="35" spans="1:11">
      <c r="A35" s="333">
        <v>1974</v>
      </c>
      <c r="B35" s="60">
        <f>('T6'!B34-'T6'!B33)/'T6'!B33*100</f>
        <v>2.8846153846154037</v>
      </c>
      <c r="C35" s="205">
        <f>('T6'!C34-'T6'!C33)/'T6'!C33*100</f>
        <v>3.8888888888888862</v>
      </c>
      <c r="D35" s="59">
        <f>('T6'!D34-'T6'!D33)/'T6'!D33*100</f>
        <v>3.3505154639175352</v>
      </c>
      <c r="E35" s="180">
        <f>('T6'!E34-'T6'!E33)/'T6'!E33*100</f>
        <v>-0.9666803784450555</v>
      </c>
      <c r="F35" s="201">
        <f>('T6'!F34-'T6'!F33)/'T6'!F33*100</f>
        <v>-0.62111801242236597</v>
      </c>
      <c r="G35" s="208">
        <f>('T6'!G34-'T6'!G33)/'T6'!G33*100</f>
        <v>-1.5295162260476012</v>
      </c>
      <c r="H35" s="180">
        <f>('T6'!H34-'T6'!H33)/'T6'!H33*100</f>
        <v>1.531482205709815</v>
      </c>
      <c r="I35" s="182">
        <f>('T6'!I34-'T6'!I33)/'T6'!I33*100</f>
        <v>0.18374818018630606</v>
      </c>
      <c r="J35" s="228">
        <f>('T6'!J34-'T6'!J33)/'T6'!J33*100</f>
        <v>-3.0148268943376801</v>
      </c>
      <c r="K35" s="483">
        <f>('T6'!K34-'T6'!K33)/'T6'!K33*100</f>
        <v>-1.7103023425468127</v>
      </c>
    </row>
    <row r="36" spans="1:11">
      <c r="A36" s="333">
        <v>1975</v>
      </c>
      <c r="B36" s="60">
        <f>('T6'!B35-'T6'!B34)/'T6'!B34*100</f>
        <v>0.15576323987538443</v>
      </c>
      <c r="C36" s="205">
        <f>('T6'!C35-'T6'!C34)/'T6'!C34*100</f>
        <v>0.80213903743316717</v>
      </c>
      <c r="D36" s="59">
        <f>('T6'!D35-'T6'!D34)/'T6'!D34*100</f>
        <v>-0.37406483790523054</v>
      </c>
      <c r="E36" s="180">
        <f>('T6'!E35-'T6'!E34)/'T6'!E34*100</f>
        <v>-0.64123222357192389</v>
      </c>
      <c r="F36" s="201">
        <f>('T6'!F35-'T6'!F34)/'T6'!F34*100</f>
        <v>0.62500000000000577</v>
      </c>
      <c r="G36" s="208">
        <f>('T6'!G35-'T6'!G34)/'T6'!G34*100</f>
        <v>-0.965705808778617</v>
      </c>
      <c r="H36" s="180">
        <f>('T6'!H35-'T6'!H34)/'T6'!H34*100</f>
        <v>-2.9951929002834889</v>
      </c>
      <c r="I36" s="182">
        <f>('T6'!I35-'T6'!I34)/'T6'!I34*100</f>
        <v>-4.3285035059749681</v>
      </c>
      <c r="J36" s="228">
        <f>('T6'!J35-'T6'!J34)/'T6'!J34*100</f>
        <v>2.0921510512552879</v>
      </c>
      <c r="K36" s="483">
        <f>('T6'!K35-'T6'!K34)/'T6'!K34*100</f>
        <v>3.5131123206333514</v>
      </c>
    </row>
    <row r="37" spans="1:11">
      <c r="A37" s="333">
        <v>1976</v>
      </c>
      <c r="B37" s="60">
        <f>('T6'!B36-'T6'!B35)/'T6'!B35*100</f>
        <v>6.8429237947123012</v>
      </c>
      <c r="C37" s="205">
        <f>('T6'!C36-'T6'!C35)/'T6'!C35*100</f>
        <v>1.1936339522546282</v>
      </c>
      <c r="D37" s="59">
        <f>('T6'!D36-'T6'!D35)/'T6'!D35*100</f>
        <v>0.75093867334166431</v>
      </c>
      <c r="E37" s="180">
        <f>('T6'!E36-'T6'!E35)/'T6'!E35*100</f>
        <v>5.5826533960853011</v>
      </c>
      <c r="F37" s="201">
        <f>('T6'!F36-'T6'!F35)/'T6'!F35*100</f>
        <v>6.0869565217391388</v>
      </c>
      <c r="G37" s="208">
        <f>('T6'!G36-'T6'!G35)/'T6'!G35*100</f>
        <v>6.7289335330572557</v>
      </c>
      <c r="H37" s="180">
        <f>('T6'!H36-'T6'!H35)/'T6'!H35*100</f>
        <v>3.0924396442185444</v>
      </c>
      <c r="I37" s="182">
        <f>('T6'!I36-'T6'!I35)/'T6'!I35*100</f>
        <v>3.3180457447906679</v>
      </c>
      <c r="J37" s="228">
        <f>('T6'!J36-'T6'!J35)/'T6'!J35*100</f>
        <v>3.5274108376798243</v>
      </c>
      <c r="K37" s="483">
        <f>('T6'!K36-'T6'!K35)/'T6'!K35*100</f>
        <v>3.3022625876354392</v>
      </c>
    </row>
    <row r="38" spans="1:11">
      <c r="A38" s="333">
        <v>1977</v>
      </c>
      <c r="B38" s="60">
        <f>('T6'!B37-'T6'!B36)/'T6'!B36*100</f>
        <v>3.0567685589519509</v>
      </c>
      <c r="C38" s="205">
        <f>('T6'!C37-'T6'!C36)/'T6'!C36*100</f>
        <v>1.3106159895150711</v>
      </c>
      <c r="D38" s="59">
        <f>('T6'!D37-'T6'!D36)/'T6'!D36*100</f>
        <v>0.24844720496894737</v>
      </c>
      <c r="E38" s="180">
        <f>('T6'!E37-'T6'!E36)/'T6'!E36*100</f>
        <v>1.7235632735838693</v>
      </c>
      <c r="F38" s="201">
        <f>('T6'!F37-'T6'!F36)/'T6'!F36*100</f>
        <v>2.8103044496487031</v>
      </c>
      <c r="G38" s="208">
        <f>('T6'!G37-'T6'!G36)/'T6'!G36*100</f>
        <v>5.6855082833397619</v>
      </c>
      <c r="H38" s="180">
        <f>('T6'!H37-'T6'!H36)/'T6'!H36*100</f>
        <v>4.3292711109741662</v>
      </c>
      <c r="I38" s="182">
        <f>('T6'!I37-'T6'!I36)/'T6'!I36*100</f>
        <v>3.838083955410275</v>
      </c>
      <c r="J38" s="228">
        <f>('T6'!J37-'T6'!J36)/'T6'!J36*100</f>
        <v>1.299958446870572</v>
      </c>
      <c r="K38" s="483">
        <f>('T6'!K37-'T6'!K36)/'T6'!K36*100</f>
        <v>1.7795858558593332</v>
      </c>
    </row>
    <row r="39" spans="1:11">
      <c r="A39" s="333">
        <v>1978</v>
      </c>
      <c r="B39" s="60">
        <f>('T6'!B38-'T6'!B37)/'T6'!B37*100</f>
        <v>3.3898305084745819</v>
      </c>
      <c r="C39" s="205">
        <f>('T6'!C38-'T6'!C37)/'T6'!C37*100</f>
        <v>2.8460543337645516</v>
      </c>
      <c r="D39" s="59">
        <f>('T6'!D38-'T6'!D37)/'T6'!D37*100</f>
        <v>3.0978934324659191</v>
      </c>
      <c r="E39" s="180">
        <f>('T6'!E38-'T6'!E37)/'T6'!E37*100</f>
        <v>0.52872828056711396</v>
      </c>
      <c r="F39" s="201">
        <f>('T6'!F38-'T6'!F37)/'T6'!F37*100</f>
        <v>0.22779043280182856</v>
      </c>
      <c r="G39" s="208">
        <f>('T6'!G38-'T6'!G37)/'T6'!G37*100</f>
        <v>6.3326736798250041</v>
      </c>
      <c r="H39" s="180">
        <f>('T6'!H38-'T6'!H37)/'T6'!H37*100</f>
        <v>5.5141249612357228</v>
      </c>
      <c r="I39" s="182">
        <f>('T6'!I38-'T6'!I37)/'T6'!I37*100</f>
        <v>5.1230240549828236</v>
      </c>
      <c r="J39" s="228">
        <f>('T6'!J38-'T6'!J37)/'T6'!J37*100</f>
        <v>0.77577169776084554</v>
      </c>
      <c r="K39" s="483">
        <f>('T6'!K38-'T6'!K37)/'T6'!K37*100</f>
        <v>1.1517551004944155</v>
      </c>
    </row>
    <row r="40" spans="1:11">
      <c r="A40" s="333">
        <v>1979</v>
      </c>
      <c r="B40" s="60">
        <f>('T6'!B39-'T6'!B38)/'T6'!B38*100</f>
        <v>4.3715846994535541</v>
      </c>
      <c r="C40" s="205">
        <f>('T6'!C39-'T6'!C38)/'T6'!C38*100</f>
        <v>4.9056603773584992</v>
      </c>
      <c r="D40" s="59">
        <f>('T6'!D39-'T6'!D38)/'T6'!D38*100</f>
        <v>4.5673076923076881</v>
      </c>
      <c r="E40" s="180">
        <f>('T6'!E39-'T6'!E38)/'T6'!E38*100</f>
        <v>-0.50910091598851426</v>
      </c>
      <c r="F40" s="201">
        <f>('T6'!F39-'T6'!F38)/'T6'!F38*100</f>
        <v>-0.22727272727273345</v>
      </c>
      <c r="G40" s="208">
        <f>('T6'!G39-'T6'!G38)/'T6'!G38*100</f>
        <v>3.4724262905279644</v>
      </c>
      <c r="H40" s="180">
        <f>('T6'!H39-'T6'!H38)/'T6'!H38*100</f>
        <v>3.8753831296972829</v>
      </c>
      <c r="I40" s="182">
        <f>('T6'!I39-'T6'!I38)/'T6'!I38*100</f>
        <v>3.3787936242268959</v>
      </c>
      <c r="J40" s="228">
        <f>('T6'!J39-'T6'!J38)/'T6'!J38*100</f>
        <v>-0.38792332411057756</v>
      </c>
      <c r="K40" s="483">
        <f>('T6'!K39-'T6'!K38)/'T6'!K38*100</f>
        <v>8.9892690600598957E-2</v>
      </c>
    </row>
    <row r="41" spans="1:11">
      <c r="A41" s="333">
        <v>1980</v>
      </c>
      <c r="B41" s="60">
        <f>('T6'!B40-'T6'!B39)/'T6'!B39*100</f>
        <v>2.0942408376963284</v>
      </c>
      <c r="C41" s="205">
        <f>('T6'!C40-'T6'!C39)/'T6'!C39*100</f>
        <v>3.2374100719424321</v>
      </c>
      <c r="D41" s="59">
        <f>('T6'!D40-'T6'!D39)/'T6'!D39*100</f>
        <v>1.494252873563207</v>
      </c>
      <c r="E41" s="180">
        <f>('T6'!E40-'T6'!E39)/'T6'!E39*100</f>
        <v>-1.1073207216739267</v>
      </c>
      <c r="F41" s="201">
        <f>('T6'!F40-'T6'!F39)/'T6'!F39*100</f>
        <v>0.56947608200456101</v>
      </c>
      <c r="G41" s="208">
        <f>('T6'!G40-'T6'!G39)/'T6'!G39*100</f>
        <v>-0.94902257774411003</v>
      </c>
      <c r="H41" s="180">
        <f>('T6'!H40-'T6'!H39)/'T6'!H39*100</f>
        <v>0.25734303422258492</v>
      </c>
      <c r="I41" s="182">
        <f>('T6'!I40-'T6'!I39)/'T6'!I39*100</f>
        <v>-0.87780321523886939</v>
      </c>
      <c r="J41" s="228">
        <f>('T6'!J40-'T6'!J39)/'T6'!J39*100</f>
        <v>-1.2032690827991597</v>
      </c>
      <c r="K41" s="483">
        <f>('T6'!K40-'T6'!K39)/'T6'!K39*100</f>
        <v>-7.2972214426048232E-2</v>
      </c>
    </row>
    <row r="42" spans="1:11">
      <c r="A42" s="333">
        <v>1981</v>
      </c>
      <c r="B42" s="60">
        <f>('T6'!B41-'T6'!B40)/'T6'!B40*100</f>
        <v>5.5128205128205137</v>
      </c>
      <c r="C42" s="205">
        <f>('T6'!C41-'T6'!C40)/'T6'!C40*100</f>
        <v>3.6004645760743297</v>
      </c>
      <c r="D42" s="59">
        <f>('T6'!D41-'T6'!D40)/'T6'!D40*100</f>
        <v>3.2842582106455196</v>
      </c>
      <c r="E42" s="180">
        <f>('T6'!E41-'T6'!E40)/'T6'!E40*100</f>
        <v>1.8458951362538822</v>
      </c>
      <c r="F42" s="201">
        <f>('T6'!F41-'T6'!F40)/'T6'!F40*100</f>
        <v>2.1517553793884558</v>
      </c>
      <c r="G42" s="208">
        <f>('T6'!G41-'T6'!G40)/'T6'!G40*100</f>
        <v>2.9531933194752993</v>
      </c>
      <c r="H42" s="180">
        <f>('T6'!H41-'T6'!H40)/'T6'!H40*100</f>
        <v>0.99582051040840691</v>
      </c>
      <c r="I42" s="182">
        <f>('T6'!I41-'T6'!I40)/'T6'!I40*100</f>
        <v>0.68396136128727825</v>
      </c>
      <c r="J42" s="228">
        <f>('T6'!J41-'T6'!J40)/'T6'!J40*100</f>
        <v>1.93807307983123</v>
      </c>
      <c r="K42" s="483">
        <f>('T6'!K41-'T6'!K40)/'T6'!K40*100</f>
        <v>2.2544283413848643</v>
      </c>
    </row>
    <row r="43" spans="1:11">
      <c r="A43" s="333">
        <v>1982</v>
      </c>
      <c r="B43" s="60">
        <f>('T6'!B42-'T6'!B41)/'T6'!B41*100</f>
        <v>-4.5219798380433041</v>
      </c>
      <c r="C43" s="205">
        <f>('T6'!C42-'T6'!C41)/'T6'!C41*100</f>
        <v>-4.839610536644277</v>
      </c>
      <c r="D43" s="59">
        <f>('T6'!D42-'T6'!D41)/'T6'!D41*100</f>
        <v>-6.0823935291218678</v>
      </c>
      <c r="E43" s="180">
        <f>('T6'!E42-'T6'!E41)/'T6'!E41*100</f>
        <v>0.33378457191295363</v>
      </c>
      <c r="F43" s="201">
        <f>('T6'!F42-'T6'!F41)/'T6'!F41*100</f>
        <v>1.6830314517393068</v>
      </c>
      <c r="G43" s="208">
        <f>('T6'!G42-'T6'!G41)/'T6'!G41*100</f>
        <v>-2.9984450787904144</v>
      </c>
      <c r="H43" s="180">
        <f>('T6'!H42-'T6'!H41)/'T6'!H41*100</f>
        <v>-1.6353523525654663</v>
      </c>
      <c r="I43" s="182">
        <f>('T6'!I42-'T6'!I41)/'T6'!I41*100</f>
        <v>-2.2508649861222136</v>
      </c>
      <c r="J43" s="228">
        <f>('T6'!J42-'T6'!J41)/'T6'!J41*100</f>
        <v>-1.3857546982841249</v>
      </c>
      <c r="K43" s="483">
        <f>('T6'!K42-'T6'!K41)/'T6'!K41*100</f>
        <v>-0.76359641091375496</v>
      </c>
    </row>
    <row r="44" spans="1:11">
      <c r="A44" s="333">
        <v>1983</v>
      </c>
      <c r="B44" s="60">
        <f>('T6'!B43-'T6'!B42)/'T6'!B42*100</f>
        <v>2.8797680607542295</v>
      </c>
      <c r="C44" s="205">
        <f>('T6'!C43-'T6'!C42)/'T6'!C42*100</f>
        <v>0.35692190548709746</v>
      </c>
      <c r="D44" s="59">
        <f>('T6'!D43-'T6'!D42)/'T6'!D42*100</f>
        <v>-0.20836548850129738</v>
      </c>
      <c r="E44" s="180">
        <f>('T6'!E43-'T6'!E42)/'T6'!E42*100</f>
        <v>2.5138735897490707</v>
      </c>
      <c r="F44" s="201">
        <f>('T6'!F43-'T6'!F42)/'T6'!F42*100</f>
        <v>3.0678887767686844</v>
      </c>
      <c r="G44" s="208">
        <f>('T6'!G43-'T6'!G42)/'T6'!G42*100</f>
        <v>5.4740770868722732</v>
      </c>
      <c r="H44" s="180">
        <f>('T6'!H43-'T6'!H42)/'T6'!H42*100</f>
        <v>0.88199883662730261</v>
      </c>
      <c r="I44" s="182">
        <f>('T6'!I43-'T6'!I42)/'T6'!I42*100</f>
        <v>1.7568426102402586</v>
      </c>
      <c r="J44" s="228">
        <f>('T6'!J43-'T6'!J42)/'T6'!J42*100</f>
        <v>4.5519302781476219</v>
      </c>
      <c r="K44" s="483">
        <f>('T6'!K43-'T6'!K42)/'T6'!K42*100</f>
        <v>3.6517631428413253</v>
      </c>
    </row>
    <row r="45" spans="1:11">
      <c r="A45" s="333">
        <v>1984</v>
      </c>
      <c r="B45" s="60">
        <f>('T6'!B44-'T6'!B43)/'T6'!B43*100</f>
        <v>6.9652996845425985</v>
      </c>
      <c r="C45" s="205">
        <f>('T6'!C44-'T6'!C43)/'T6'!C43*100</f>
        <v>2.6270864946889008</v>
      </c>
      <c r="D45" s="59">
        <f>('T6'!D44-'T6'!D43)/'T6'!D43*100</f>
        <v>3.4552625473667629</v>
      </c>
      <c r="E45" s="180">
        <f>('T6'!E44-'T6'!E43)/'T6'!E43*100</f>
        <v>4.2271619881542808</v>
      </c>
      <c r="F45" s="201">
        <f>('T6'!F44-'T6'!F43)/'T6'!F43*100</f>
        <v>3.3953848873417756</v>
      </c>
      <c r="G45" s="208">
        <f>('T6'!G44-'T6'!G43)/'T6'!G43*100</f>
        <v>8.8034478847680617</v>
      </c>
      <c r="H45" s="180">
        <f>('T6'!H44-'T6'!H43)/'T6'!H43*100</f>
        <v>5.051290646999659</v>
      </c>
      <c r="I45" s="182">
        <f>('T6'!I44-'T6'!I43)/'T6'!I43*100</f>
        <v>5.8484748095104653</v>
      </c>
      <c r="J45" s="228">
        <f>('T6'!J44-'T6'!J43)/'T6'!J43*100</f>
        <v>3.571738352436483</v>
      </c>
      <c r="K45" s="483">
        <f>('T6'!K44-'T6'!K43)/'T6'!K43*100</f>
        <v>2.7914263334045524</v>
      </c>
    </row>
    <row r="46" spans="1:11">
      <c r="A46" s="333">
        <v>1985</v>
      </c>
      <c r="B46" s="60">
        <f>('T6'!B45-'T6'!B44)/'T6'!B44*100</f>
        <v>5.4284141402225501</v>
      </c>
      <c r="C46" s="205">
        <f>('T6'!C45-'T6'!C44)/'T6'!C44*100</f>
        <v>4.1339370976188272</v>
      </c>
      <c r="D46" s="59">
        <f>('T6'!D45-'T6'!D44)/'T6'!D44*100</f>
        <v>4.3848764370823616</v>
      </c>
      <c r="E46" s="180">
        <f>('T6'!E45-'T6'!E44)/'T6'!E44*100</f>
        <v>1.2430885441220041</v>
      </c>
      <c r="F46" s="201">
        <f>('T6'!F45-'T6'!F44)/'T6'!F44*100</f>
        <v>1.0008153817827912</v>
      </c>
      <c r="G46" s="208">
        <f>('T6'!G45-'T6'!G44)/'T6'!G44*100</f>
        <v>4.6136846933244398</v>
      </c>
      <c r="H46" s="180">
        <f>('T6'!H45-'T6'!H44)/'T6'!H44*100</f>
        <v>2.4929156774144179</v>
      </c>
      <c r="I46" s="182">
        <f>('T6'!I45-'T6'!I44)/'T6'!I44*100</f>
        <v>2.3244895993836638</v>
      </c>
      <c r="J46" s="228">
        <f>('T6'!J45-'T6'!J44)/'T6'!J44*100</f>
        <v>2.069185954846795</v>
      </c>
      <c r="K46" s="483">
        <f>('T6'!K45-'T6'!K44)/'T6'!K44*100</f>
        <v>2.2376169033598794</v>
      </c>
    </row>
    <row r="47" spans="1:11">
      <c r="A47" s="333">
        <v>1986</v>
      </c>
      <c r="B47" s="60">
        <f>('T6'!B46-'T6'!B45)/'T6'!B45*100</f>
        <v>2.1073047013408424</v>
      </c>
      <c r="C47" s="205">
        <f>('T6'!C46-'T6'!C45)/'T6'!C45*100</f>
        <v>3.225854163585256</v>
      </c>
      <c r="D47" s="59">
        <f>('T6'!D46-'T6'!D45)/'T6'!D45*100</f>
        <v>3.4817106356162695</v>
      </c>
      <c r="E47" s="180">
        <f>('T6'!E46-'T6'!E45)/'T6'!E45*100</f>
        <v>-1.0835942907014389</v>
      </c>
      <c r="F47" s="201">
        <f>('T6'!F46-'T6'!F45)/'T6'!F45*100</f>
        <v>-1.3242359926561789</v>
      </c>
      <c r="G47" s="208">
        <f>('T6'!G46-'T6'!G45)/'T6'!G45*100</f>
        <v>3.6648797305645764</v>
      </c>
      <c r="H47" s="180">
        <f>('T6'!H46-'T6'!H45)/'T6'!H45*100</f>
        <v>1.646428793822782</v>
      </c>
      <c r="I47" s="182">
        <f>('T6'!I46-'T6'!I45)/'T6'!I45*100</f>
        <v>0.79526604943355172</v>
      </c>
      <c r="J47" s="228">
        <f>('T6'!J46-'T6'!J45)/'T6'!J45*100</f>
        <v>1.9857568639582546</v>
      </c>
      <c r="K47" s="483">
        <f>('T6'!K46-'T6'!K45)/'T6'!K45*100</f>
        <v>2.8476080769752077</v>
      </c>
    </row>
    <row r="48" spans="1:11">
      <c r="A48" s="333">
        <v>1987</v>
      </c>
      <c r="B48" s="60">
        <f>('T6'!B47-'T6'!B46)/'T6'!B46*100</f>
        <v>4.726681643015004</v>
      </c>
      <c r="C48" s="205">
        <f>('T6'!C47-'T6'!C46)/'T6'!C46*100</f>
        <v>3.3829576879540477</v>
      </c>
      <c r="D48" s="59">
        <f>('T6'!D47-'T6'!D46)/'T6'!D46*100</f>
        <v>3.842055001176413</v>
      </c>
      <c r="E48" s="180">
        <f>('T6'!E47-'T6'!E46)/'T6'!E46*100</f>
        <v>1.2997538328481326</v>
      </c>
      <c r="F48" s="201">
        <f>('T6'!F47-'T6'!F46)/'T6'!F46*100</f>
        <v>0.84188857512340365</v>
      </c>
      <c r="G48" s="208">
        <f>('T6'!G47-'T6'!G46)/'T6'!G46*100</f>
        <v>3.5353146987581194</v>
      </c>
      <c r="H48" s="180">
        <f>('T6'!H47-'T6'!H46)/'T6'!H46*100</f>
        <v>2.7187963291961159</v>
      </c>
      <c r="I48" s="182">
        <f>('T6'!I47-'T6'!I46)/'T6'!I46*100</f>
        <v>2.9878966841349714</v>
      </c>
      <c r="J48" s="228">
        <f>('T6'!J47-'T6'!J46)/'T6'!J46*100</f>
        <v>0.79490648132712893</v>
      </c>
      <c r="K48" s="483">
        <f>('T6'!K47-'T6'!K46)/'T6'!K46*100</f>
        <v>0.5320112661209303</v>
      </c>
    </row>
    <row r="49" spans="1:11">
      <c r="A49" s="333">
        <v>1988</v>
      </c>
      <c r="B49" s="60">
        <f>('T6'!B48-'T6'!B47)/'T6'!B47*100</f>
        <v>5.2649936345721082</v>
      </c>
      <c r="C49" s="205">
        <f>('T6'!C48-'T6'!C47)/'T6'!C47*100</f>
        <v>3.697749196141463</v>
      </c>
      <c r="D49" s="59">
        <f>('T6'!D48-'T6'!D47)/'T6'!D47*100</f>
        <v>3.6106038998254162</v>
      </c>
      <c r="E49" s="180">
        <f>('T6'!E48-'T6'!E47)/'T6'!E47*100</f>
        <v>1.5113582026416497</v>
      </c>
      <c r="F49" s="201">
        <f>('T6'!F48-'T6'!F47)/'T6'!F47*100</f>
        <v>1.6056006281078252</v>
      </c>
      <c r="G49" s="208">
        <f>('T6'!G48-'T6'!G47)/'T6'!G47*100</f>
        <v>4.2854225077520098</v>
      </c>
      <c r="H49" s="180">
        <f>('T6'!H48-'T6'!H47)/'T6'!H47*100</f>
        <v>3.0547736056109631</v>
      </c>
      <c r="I49" s="182">
        <f>('T6'!I48-'T6'!I47)/'T6'!I47*100</f>
        <v>2.7459513367105268</v>
      </c>
      <c r="J49" s="228">
        <f>('T6'!J48-'T6'!J47)/'T6'!J47*100</f>
        <v>1.1941697207067119</v>
      </c>
      <c r="K49" s="483">
        <f>('T6'!K48-'T6'!K47)/'T6'!K47*100</f>
        <v>1.4974768988793523</v>
      </c>
    </row>
    <row r="50" spans="1:11">
      <c r="A50" s="333">
        <v>1989</v>
      </c>
      <c r="B50" s="60">
        <f>('T6'!B49-'T6'!B48)/'T6'!B48*100</f>
        <v>2.1785950960901275</v>
      </c>
      <c r="C50" s="205">
        <f>('T6'!C49-'T6'!C48)/'T6'!C48*100</f>
        <v>2.463245121625238</v>
      </c>
      <c r="D50" s="59">
        <f>('T6'!D49-'T6'!D48)/'T6'!D48*100</f>
        <v>2.0479044997298441</v>
      </c>
      <c r="E50" s="180">
        <f>('T6'!E49-'T6'!E48)/'T6'!E48*100</f>
        <v>-0.27780695916591391</v>
      </c>
      <c r="F50" s="201">
        <f>('T6'!F49-'T6'!F48)/'T6'!F48*100</f>
        <v>0.1275000965909619</v>
      </c>
      <c r="G50" s="208">
        <f>('T6'!G49-'T6'!G48)/'T6'!G48*100</f>
        <v>3.8422505118846284</v>
      </c>
      <c r="H50" s="180">
        <f>('T6'!H49-'T6'!H48)/'T6'!H48*100</f>
        <v>2.159797215181082</v>
      </c>
      <c r="I50" s="182">
        <f>('T6'!I49-'T6'!I48)/'T6'!I48*100</f>
        <v>2.6427830844234634</v>
      </c>
      <c r="J50" s="228">
        <f>('T6'!J49-'T6'!J48)/'T6'!J48*100</f>
        <v>1.6468839431618796</v>
      </c>
      <c r="K50" s="483">
        <f>('T6'!K49-'T6'!K48)/'T6'!K48*100</f>
        <v>1.1686844229217055</v>
      </c>
    </row>
    <row r="51" spans="1:11">
      <c r="A51" s="333">
        <v>1990</v>
      </c>
      <c r="B51" s="60">
        <f>('T6'!B50-'T6'!B49)/'T6'!B49*100</f>
        <v>-1.0993109039319009</v>
      </c>
      <c r="C51" s="205">
        <f>('T6'!C50-'T6'!C49)/'T6'!C49*100</f>
        <v>0.10696163729571019</v>
      </c>
      <c r="D51" s="59">
        <f>('T6'!D50-'T6'!D49)/'T6'!D49*100</f>
        <v>-5.042228665068018E-2</v>
      </c>
      <c r="E51" s="180">
        <f>('T6'!E50-'T6'!E49)/'T6'!E49*100</f>
        <v>-1.2049836709640236</v>
      </c>
      <c r="F51" s="201">
        <f>('T6'!F50-'T6'!F49)/'T6'!F49*100</f>
        <v>-1.0560028811771558</v>
      </c>
      <c r="G51" s="208">
        <f>('T6'!G50-'T6'!G49)/'T6'!G49*100</f>
        <v>1.6357183272465419</v>
      </c>
      <c r="H51" s="180">
        <f>('T6'!H50-'T6'!H49)/'T6'!H49*100</f>
        <v>0.65259508514325759</v>
      </c>
      <c r="I51" s="182">
        <f>('T6'!I50-'T6'!I49)/'T6'!I49*100</f>
        <v>-0.58673085602528141</v>
      </c>
      <c r="J51" s="228">
        <f>('T6'!J50-'T6'!J49)/'T6'!J49*100</f>
        <v>0.97674902596565238</v>
      </c>
      <c r="K51" s="483">
        <f>('T6'!K50-'T6'!K49)/'T6'!K49*100</f>
        <v>2.2353767112359249</v>
      </c>
    </row>
    <row r="52" spans="1:11">
      <c r="A52" s="333">
        <v>1991</v>
      </c>
      <c r="B52" s="60">
        <f>('T6'!B51-'T6'!B50)/'T6'!B50*100</f>
        <v>-4.0969227994819359</v>
      </c>
      <c r="C52" s="205">
        <f>('T6'!C51-'T6'!C50)/'T6'!C50*100</f>
        <v>-2.5734575542380633</v>
      </c>
      <c r="D52" s="59">
        <f>('T6'!D51-'T6'!D50)/'T6'!D50*100</f>
        <v>-4.0332954975406876</v>
      </c>
      <c r="E52" s="180">
        <f>('T6'!E51-'T6'!E50)/'T6'!E50*100</f>
        <v>-1.5637065700981823</v>
      </c>
      <c r="F52" s="201">
        <f>('T6'!F51-'T6'!F50)/'T6'!F50*100</f>
        <v>-5.8498537536558932E-2</v>
      </c>
      <c r="G52" s="208">
        <f>('T6'!G51-'T6'!G50)/'T6'!G50*100</f>
        <v>-0.59044823455978113</v>
      </c>
      <c r="H52" s="180">
        <f>('T6'!H51-'T6'!H50)/'T6'!H50*100</f>
        <v>-1.5511205664179022</v>
      </c>
      <c r="I52" s="182">
        <f>('T6'!I51-'T6'!I50)/'T6'!I50*100</f>
        <v>-2.347803528190934</v>
      </c>
      <c r="J52" s="228">
        <f>('T6'!J51-'T6'!J50)/'T6'!J50*100</f>
        <v>0.97580829501085464</v>
      </c>
      <c r="K52" s="483">
        <f>('T6'!K51-'T6'!K50)/'T6'!K50*100</f>
        <v>1.7994537651189881</v>
      </c>
    </row>
    <row r="53" spans="1:11">
      <c r="A53" s="333">
        <v>1992</v>
      </c>
      <c r="B53" s="60">
        <f>('T6'!B52-'T6'!B51)/'T6'!B51*100</f>
        <v>0.40856097644363343</v>
      </c>
      <c r="C53" s="205">
        <f>('T6'!C52-'T6'!C51)/'T6'!C51*100</f>
        <v>-1.6423699344656797</v>
      </c>
      <c r="D53" s="59">
        <f>('T6'!D52-'T6'!D51)/'T6'!D51*100</f>
        <v>-1.8057088787257425</v>
      </c>
      <c r="E53" s="180">
        <f>('T6'!E52-'T6'!E51)/'T6'!E51*100</f>
        <v>2.0851772348955642</v>
      </c>
      <c r="F53" s="201">
        <f>('T6'!F52-'T6'!F51)/'T6'!F51*100</f>
        <v>2.2554630593132212</v>
      </c>
      <c r="G53" s="208">
        <f>('T6'!G52-'T6'!G51)/'T6'!G51*100</f>
        <v>4.2357493169514866</v>
      </c>
      <c r="H53" s="180">
        <f>('T6'!H52-'T6'!H51)/'T6'!H51*100</f>
        <v>-0.53852574290255506</v>
      </c>
      <c r="I53" s="182">
        <f>('T6'!I52-'T6'!I51)/'T6'!I51*100</f>
        <v>-0.22802745184857545</v>
      </c>
      <c r="J53" s="228">
        <f>('T6'!J52-'T6'!J51)/'T6'!J51*100</f>
        <v>4.8001249685008904</v>
      </c>
      <c r="K53" s="483">
        <f>('T6'!K52-'T6'!K51)/'T6'!K51*100</f>
        <v>4.4735389709940616</v>
      </c>
    </row>
    <row r="54" spans="1:11">
      <c r="A54" s="333">
        <v>1993</v>
      </c>
      <c r="B54" s="60">
        <f>('T6'!B53-'T6'!B52)/'T6'!B52*100</f>
        <v>3.268808417181678</v>
      </c>
      <c r="C54" s="205">
        <f>('T6'!C53-'T6'!C52)/'T6'!C52*100</f>
        <v>1.1095700416088701</v>
      </c>
      <c r="D54" s="59">
        <f>('T6'!D53-'T6'!D52)/'T6'!D52*100</f>
        <v>1.1831151797424895</v>
      </c>
      <c r="E54" s="180">
        <f>('T6'!E53-'T6'!E52)/'T6'!E52*100</f>
        <v>2.1355430298875211</v>
      </c>
      <c r="F54" s="201">
        <f>('T6'!F53-'T6'!F52)/'T6'!F52*100</f>
        <v>2.0556135039560415</v>
      </c>
      <c r="G54" s="208">
        <f>('T6'!G53-'T6'!G52)/'T6'!G52*100</f>
        <v>2.862120052748963</v>
      </c>
      <c r="H54" s="180">
        <f>('T6'!H53-'T6'!H52)/'T6'!H52*100</f>
        <v>2.128980342568116</v>
      </c>
      <c r="I54" s="182">
        <f>('T6'!I53-'T6'!I52)/'T6'!I52*100</f>
        <v>2.7392548871679878</v>
      </c>
      <c r="J54" s="228">
        <f>('T6'!J53-'T6'!J52)/'T6'!J52*100</f>
        <v>0.71785668252214185</v>
      </c>
      <c r="K54" s="483">
        <f>('T6'!K53-'T6'!K52)/'T6'!K52*100</f>
        <v>0.1203298799635982</v>
      </c>
    </row>
    <row r="55" spans="1:11">
      <c r="A55" s="333">
        <v>1994</v>
      </c>
      <c r="B55" s="60">
        <f>('T6'!B54-'T6'!B53)/'T6'!B53*100</f>
        <v>6.3257332212275763</v>
      </c>
      <c r="C55" s="205">
        <f>('T6'!C54-'T6'!C53)/'T6'!C53*100</f>
        <v>2.7650017482987508</v>
      </c>
      <c r="D55" s="59">
        <f>('T6'!D54-'T6'!D53)/'T6'!D53*100</f>
        <v>3.3398587338959294</v>
      </c>
      <c r="E55" s="180">
        <f>('T6'!E54-'T6'!E53)/'T6'!E53*100</f>
        <v>3.4649262028429502</v>
      </c>
      <c r="F55" s="201">
        <f>('T6'!F54-'T6'!F53)/'T6'!F53*100</f>
        <v>2.889193568490581</v>
      </c>
      <c r="G55" s="208">
        <f>('T6'!G54-'T6'!G53)/'T6'!G53*100</f>
        <v>4.8543074658520879</v>
      </c>
      <c r="H55" s="180">
        <f>('T6'!H54-'T6'!H53)/'T6'!H53*100</f>
        <v>3.4037955021273736</v>
      </c>
      <c r="I55" s="182">
        <f>('T6'!I54-'T6'!I53)/'T6'!I53*100</f>
        <v>4.0095893221601981</v>
      </c>
      <c r="J55" s="228">
        <f>('T6'!J54-'T6'!J53)/'T6'!J53*100</f>
        <v>1.4027647212378054</v>
      </c>
      <c r="K55" s="483">
        <f>('T6'!K54-'T6'!K53)/'T6'!K53*100</f>
        <v>0.81198334994430754</v>
      </c>
    </row>
    <row r="56" spans="1:11">
      <c r="A56" s="333">
        <v>1995</v>
      </c>
      <c r="B56" s="60">
        <f>('T6'!B55-'T6'!B54)/'T6'!B54*100</f>
        <v>3.3631035445157513</v>
      </c>
      <c r="C56" s="205">
        <f>('T6'!C55-'T6'!C54)/'T6'!C54*100</f>
        <v>2.2050933075091188</v>
      </c>
      <c r="D56" s="59">
        <f>('T6'!D55-'T6'!D54)/'T6'!D54*100</f>
        <v>2.1362653116080441</v>
      </c>
      <c r="E56" s="180">
        <f>('T6'!E55-'T6'!E54)/'T6'!E54*100</f>
        <v>1.1330259574466419</v>
      </c>
      <c r="F56" s="201">
        <f>('T6'!F55-'T6'!F54)/'T6'!F54*100</f>
        <v>1.2041478897126601</v>
      </c>
      <c r="G56" s="208">
        <f>('T6'!G55-'T6'!G54)/'T6'!G54*100</f>
        <v>3.1125467938654712</v>
      </c>
      <c r="H56" s="180">
        <f>('T6'!H55-'T6'!H54)/'T6'!H54*100</f>
        <v>2.814969629678008</v>
      </c>
      <c r="I56" s="182">
        <f>('T6'!I55-'T6'!I54)/'T6'!I54*100</f>
        <v>2.769010340961005</v>
      </c>
      <c r="J56" s="228">
        <f>('T6'!J55-'T6'!J54)/'T6'!J54*100</f>
        <v>0.28942980313011923</v>
      </c>
      <c r="K56" s="483">
        <f>('T6'!K55-'T6'!K54)/'T6'!K54*100</f>
        <v>0.33438981128784273</v>
      </c>
    </row>
    <row r="57" spans="1:11">
      <c r="A57" s="333">
        <v>1996</v>
      </c>
      <c r="B57" s="60">
        <f>('T6'!B56-'T6'!B55)/'T6'!B55*100</f>
        <v>2.2636244993474657</v>
      </c>
      <c r="C57" s="205">
        <f>('T6'!C56-'T6'!C55)/'T6'!C55*100</f>
        <v>2.0806924544488381</v>
      </c>
      <c r="D57" s="59">
        <f>('T6'!D56-'T6'!D55)/'T6'!D55*100</f>
        <v>2.7219409494210081</v>
      </c>
      <c r="E57" s="180">
        <f>('T6'!E56-'T6'!E55)/'T6'!E55*100</f>
        <v>0.17920337382141557</v>
      </c>
      <c r="F57" s="201">
        <f>('T6'!F56-'T6'!F55)/'T6'!F55*100</f>
        <v>-0.450073017165042</v>
      </c>
      <c r="G57" s="208">
        <f>('T6'!G56-'T6'!G55)/'T6'!G55*100</f>
        <v>4.6669594495681483</v>
      </c>
      <c r="H57" s="180">
        <f>('T6'!H56-'T6'!H55)/'T6'!H55*100</f>
        <v>2.2138228941684752</v>
      </c>
      <c r="I57" s="182">
        <f>('T6'!I56-'T6'!I55)/'T6'!I55*100</f>
        <v>1.5972439711869604</v>
      </c>
      <c r="J57" s="228">
        <f>('T6'!J56-'T6'!J55)/'T6'!J55*100</f>
        <v>2.4000047018490012</v>
      </c>
      <c r="K57" s="483">
        <f>('T6'!K56-'T6'!K55)/'T6'!K55*100</f>
        <v>3.0212137019648666</v>
      </c>
    </row>
    <row r="58" spans="1:11">
      <c r="A58" s="333">
        <v>1997</v>
      </c>
      <c r="B58" s="60">
        <f>('T6'!B57-'T6'!B56)/'T6'!B56*100</f>
        <v>5.3438361790764501</v>
      </c>
      <c r="C58" s="205">
        <f>('T6'!C57-'T6'!C56)/'T6'!C56*100</f>
        <v>3.1207666449249896</v>
      </c>
      <c r="D58" s="59">
        <f>('T6'!D57-'T6'!D56)/'T6'!D56*100</f>
        <v>2.8864922896740253</v>
      </c>
      <c r="E58" s="180">
        <f>('T6'!E57-'T6'!E56)/'T6'!E56*100</f>
        <v>2.155792287509001</v>
      </c>
      <c r="F58" s="201">
        <f>('T6'!F57-'T6'!F56)/'T6'!F56*100</f>
        <v>2.3855902652526497</v>
      </c>
      <c r="G58" s="208">
        <f>('T6'!G57-'T6'!G56)/'T6'!G56*100</f>
        <v>5.3106380598058642</v>
      </c>
      <c r="H58" s="180">
        <f>('T6'!H57-'T6'!H56)/'T6'!H56*100</f>
        <v>2.7055301782625301</v>
      </c>
      <c r="I58" s="182">
        <f>('T6'!I57-'T6'!I56)/'T6'!I56*100</f>
        <v>3.3650212799809087</v>
      </c>
      <c r="J58" s="228">
        <f>('T6'!J57-'T6'!J56)/'T6'!J56*100</f>
        <v>2.5364825798783479</v>
      </c>
      <c r="K58" s="483">
        <f>('T6'!K57-'T6'!K56)/'T6'!K56*100</f>
        <v>1.8819359466644277</v>
      </c>
    </row>
    <row r="59" spans="1:11">
      <c r="A59" s="333">
        <v>1998</v>
      </c>
      <c r="B59" s="60">
        <f>('T6'!B58-'T6'!B57)/'T6'!B57*100</f>
        <v>5.2454222655433984</v>
      </c>
      <c r="C59" s="205">
        <f>('T6'!C58-'T6'!C57)/'T6'!C57*100</f>
        <v>2.5604534617817207</v>
      </c>
      <c r="D59" s="59">
        <f>('T6'!D58-'T6'!D57)/'T6'!D57*100</f>
        <v>2.3003770721180015</v>
      </c>
      <c r="E59" s="180">
        <f>('T6'!E58-'T6'!E57)/'T6'!E57*100</f>
        <v>2.6179377266133179</v>
      </c>
      <c r="F59" s="201">
        <f>('T6'!F58-'T6'!F57)/'T6'!F57*100</f>
        <v>2.8819729888432177</v>
      </c>
      <c r="G59" s="208">
        <f>('T6'!G58-'T6'!G57)/'T6'!G57*100</f>
        <v>5.13579918985325</v>
      </c>
      <c r="H59" s="180">
        <f>('T6'!H58-'T6'!H57)/'T6'!H57*100</f>
        <v>2.0936916948212327</v>
      </c>
      <c r="I59" s="182">
        <f>('T6'!I58-'T6'!I57)/'T6'!I57*100</f>
        <v>1.9875322276522902</v>
      </c>
      <c r="J59" s="228">
        <f>('T6'!J58-'T6'!J57)/'T6'!J57*100</f>
        <v>2.979721317283242</v>
      </c>
      <c r="K59" s="483">
        <f>('T6'!K58-'T6'!K57)/'T6'!K57*100</f>
        <v>3.0869055014840949</v>
      </c>
    </row>
    <row r="60" spans="1:11">
      <c r="A60" s="333">
        <v>1999</v>
      </c>
      <c r="B60" s="60">
        <f>('T6'!B59-'T6'!B58)/'T6'!B58*100</f>
        <v>5.9855521155830811</v>
      </c>
      <c r="C60" s="205">
        <f>('T6'!C59-'T6'!C58)/'T6'!C58*100</f>
        <v>2.9661871271511075</v>
      </c>
      <c r="D60" s="59">
        <f>('T6'!D59-'T6'!D58)/'T6'!D58*100</f>
        <v>2.8919489069708235</v>
      </c>
      <c r="E60" s="180">
        <f>('T6'!E59-'T6'!E58)/'T6'!E58*100</f>
        <v>2.9323849631368901</v>
      </c>
      <c r="F60" s="201">
        <f>('T6'!F59-'T6'!F58)/'T6'!F58*100</f>
        <v>3.0044290215058607</v>
      </c>
      <c r="G60" s="208">
        <f>('T6'!G59-'T6'!G58)/'T6'!G58*100</f>
        <v>5.5556959147065461</v>
      </c>
      <c r="H60" s="180">
        <f>('T6'!H59-'T6'!H58)/'T6'!H58*100</f>
        <v>1.6348746925348965</v>
      </c>
      <c r="I60" s="182">
        <f>('T6'!I59-'T6'!I58)/'T6'!I58*100</f>
        <v>2.0110551436602764</v>
      </c>
      <c r="J60" s="228">
        <f>('T6'!J59-'T6'!J58)/'T6'!J58*100</f>
        <v>3.8577518140627416</v>
      </c>
      <c r="K60" s="483">
        <f>('T6'!K59-'T6'!K58)/'T6'!K58*100</f>
        <v>3.4752447402606079</v>
      </c>
    </row>
    <row r="61" spans="1:11">
      <c r="A61" s="333">
        <v>2000</v>
      </c>
      <c r="B61" s="60">
        <f>('T6'!B60-'T6'!B59)/'T6'!B59*100</f>
        <v>6.0856864654333043</v>
      </c>
      <c r="C61" s="205">
        <f>('T6'!C60-'T6'!C59)/'T6'!C59*100</f>
        <v>2.5835656200327226</v>
      </c>
      <c r="D61" s="59">
        <f>('T6'!D60-'T6'!D59)/'T6'!D59*100</f>
        <v>2.5110117270668715</v>
      </c>
      <c r="E61" s="180">
        <f>('T6'!E60-'T6'!E59)/'T6'!E59*100</f>
        <v>3.4139199824388671</v>
      </c>
      <c r="F61" s="201">
        <f>('T6'!F60-'T6'!F59)/'T6'!F59*100</f>
        <v>3.4908462254532542</v>
      </c>
      <c r="G61" s="208">
        <f>('T6'!G60-'T6'!G59)/'T6'!G59*100</f>
        <v>4.4937769267592094</v>
      </c>
      <c r="H61" s="180">
        <f>('T6'!H60-'T6'!H59)/'T6'!H59*100</f>
        <v>1.7067433858834051</v>
      </c>
      <c r="I61" s="182">
        <f>('T6'!I60-'T6'!I59)/'T6'!I59*100</f>
        <v>1.0439590923381399</v>
      </c>
      <c r="J61" s="228">
        <f>('T6'!J60-'T6'!J59)/'T6'!J59*100</f>
        <v>2.7402642618312663</v>
      </c>
      <c r="K61" s="483">
        <f>('T6'!K60-'T6'!K59)/'T6'!K59*100</f>
        <v>3.4141795873993614</v>
      </c>
    </row>
    <row r="62" spans="1:11">
      <c r="A62" s="333">
        <v>2001</v>
      </c>
      <c r="B62" s="60">
        <f>('T6'!B61-'T6'!B60)/'T6'!B60*100</f>
        <v>1.3685412033278155</v>
      </c>
      <c r="C62" s="205">
        <f>('T6'!C61-'T6'!C60)/'T6'!C60*100</f>
        <v>0.30428582656829606</v>
      </c>
      <c r="D62" s="59">
        <f>('T6'!D61-'T6'!D60)/'T6'!D60*100</f>
        <v>-6.7034440317364385E-2</v>
      </c>
      <c r="E62" s="180">
        <f>('T6'!E61-'T6'!E60)/'T6'!E60*100</f>
        <v>1.061026822522509</v>
      </c>
      <c r="F62" s="201">
        <f>('T6'!F61-'T6'!F60)/'T6'!F60*100</f>
        <v>1.447754481399774</v>
      </c>
      <c r="G62" s="208">
        <f>('T6'!G61-'T6'!G60)/'T6'!G60*100</f>
        <v>0.64937295997252165</v>
      </c>
      <c r="H62" s="180">
        <f>('T6'!H61-'T6'!H60)/'T6'!H60*100</f>
        <v>-0.73297528716958393</v>
      </c>
      <c r="I62" s="182">
        <f>('T6'!I61-'T6'!I60)/'T6'!I60*100</f>
        <v>-2.0819034545870561</v>
      </c>
      <c r="J62" s="228">
        <f>('T6'!J61-'T6'!J60)/'T6'!J60*100</f>
        <v>1.3925553335975442</v>
      </c>
      <c r="K62" s="483">
        <f>('T6'!K61-'T6'!K60)/'T6'!K60*100</f>
        <v>2.7895975170204235</v>
      </c>
    </row>
    <row r="63" spans="1:11">
      <c r="A63" s="333">
        <v>2002</v>
      </c>
      <c r="B63" s="60">
        <f>('T6'!B62-'T6'!B61)/'T6'!B61*100</f>
        <v>2.832466567607725</v>
      </c>
      <c r="C63" s="205">
        <f>('T6'!C62-'T6'!C61)/'T6'!C61*100</f>
        <v>2.4459320288362529</v>
      </c>
      <c r="D63" s="59">
        <f>('T6'!D62-'T6'!D61)/'T6'!D61*100</f>
        <v>1.3404884700397004</v>
      </c>
      <c r="E63" s="180">
        <f>('T6'!E62-'T6'!E61)/'T6'!E61*100</f>
        <v>0.37730589308579254</v>
      </c>
      <c r="F63" s="201">
        <f>('T6'!F62-'T6'!F61)/'T6'!F61*100</f>
        <v>1.4619265764529614</v>
      </c>
      <c r="G63" s="208">
        <f>('T6'!G62-'T6'!G61)/'T6'!G61*100</f>
        <v>1.7967274299628972</v>
      </c>
      <c r="H63" s="180">
        <f>('T6'!H62-'T6'!H61)/'T6'!H61*100</f>
        <v>-2.1795427196149175</v>
      </c>
      <c r="I63" s="182">
        <f>('T6'!I62-'T6'!I61)/'T6'!I61*100</f>
        <v>-2.3775700934579409</v>
      </c>
      <c r="J63" s="228">
        <f>('T6'!J62-'T6'!J61)/'T6'!J61*100</f>
        <v>4.0648656325338193</v>
      </c>
      <c r="K63" s="483">
        <f>('T6'!K62-'T6'!K61)/'T6'!K61*100</f>
        <v>4.2759913798351468</v>
      </c>
    </row>
    <row r="64" spans="1:11">
      <c r="A64" s="333">
        <v>2003</v>
      </c>
      <c r="B64" s="60">
        <f>('T6'!B63-'T6'!B62)/'T6'!B62*100</f>
        <v>1.661699629729958</v>
      </c>
      <c r="C64" s="205">
        <f>('T6'!C63-'T6'!C62)/'T6'!C62*100</f>
        <v>2.0356873586328175</v>
      </c>
      <c r="D64" s="59">
        <f>('T6'!D63-'T6'!D62)/'T6'!D62*100</f>
        <v>1.260905421242225</v>
      </c>
      <c r="E64" s="180">
        <f>('T6'!E63-'T6'!E62)/'T6'!E62*100</f>
        <v>-0.36652639736563353</v>
      </c>
      <c r="F64" s="201">
        <f>('T6'!F63-'T6'!F62)/'T6'!F62*100</f>
        <v>0.4026091570175766</v>
      </c>
      <c r="G64" s="208">
        <f>('T6'!G63-'T6'!G62)/'T6'!G62*100</f>
        <v>3.1924525771006302</v>
      </c>
      <c r="H64" s="180">
        <f>('T6'!H63-'T6'!H62)/'T6'!H62*100</f>
        <v>-0.18403519304012125</v>
      </c>
      <c r="I64" s="182">
        <f>('T6'!I63-'T6'!I62)/'T6'!I62*100</f>
        <v>-0.62897296469326458</v>
      </c>
      <c r="J64" s="228">
        <f>('T6'!J63-'T6'!J62)/'T6'!J62*100</f>
        <v>3.3827131528215482</v>
      </c>
      <c r="K64" s="483">
        <f>('T6'!K63-'T6'!K62)/'T6'!K62*100</f>
        <v>3.8449413275731295</v>
      </c>
    </row>
    <row r="65" spans="1:11">
      <c r="A65" s="333">
        <v>2004</v>
      </c>
      <c r="B65" s="60">
        <f>('T6'!B64-'T6'!B63)/'T6'!B63*100</f>
        <v>3.323487607710788</v>
      </c>
      <c r="C65" s="205">
        <f>('T6'!C64-'T6'!C63)/'T6'!C63*100</f>
        <v>1.7905333047762026</v>
      </c>
      <c r="D65" s="59">
        <f>('T6'!D64-'T6'!D63)/'T6'!D63*100</f>
        <v>3.2641076748322964</v>
      </c>
      <c r="E65" s="180">
        <f>('T6'!E64-'T6'!E63)/'T6'!E63*100</f>
        <v>1.5059890671214733</v>
      </c>
      <c r="F65" s="201">
        <f>('T6'!F64-'T6'!F63)/'T6'!F63*100</f>
        <v>4.8699616620034553E-2</v>
      </c>
      <c r="G65" s="208">
        <f>('T6'!G64-'T6'!G63)/'T6'!G63*100</f>
        <v>4.5051290661525032</v>
      </c>
      <c r="H65" s="180">
        <f>('T6'!H64-'T6'!H63)/'T6'!H63*100</f>
        <v>1.3251301467108316</v>
      </c>
      <c r="I65" s="182">
        <f>('T6'!I64-'T6'!I63)/'T6'!I63*100</f>
        <v>1.2562741452229673</v>
      </c>
      <c r="J65" s="228">
        <f>('T6'!J64-'T6'!J63)/'T6'!J63*100</f>
        <v>3.1384108906026458</v>
      </c>
      <c r="K65" s="483">
        <f>('T6'!K64-'T6'!K63)/'T6'!K63*100</f>
        <v>3.2078526614045679</v>
      </c>
    </row>
    <row r="66" spans="1:11">
      <c r="A66" s="333">
        <v>2005</v>
      </c>
      <c r="B66" s="60">
        <f>('T6'!B65-'T6'!B64)/'T6'!B64*100</f>
        <v>3.3627443604982101</v>
      </c>
      <c r="C66" s="205">
        <f>('T6'!C65-'T6'!C64)/'T6'!C64*100</f>
        <v>1.4676177250347093</v>
      </c>
      <c r="D66" s="59">
        <f>('T6'!D65-'T6'!D64)/'T6'!D64*100</f>
        <v>0.67556348843966951</v>
      </c>
      <c r="E66" s="180">
        <f>('T6'!E65-'T6'!E64)/'T6'!E64*100</f>
        <v>1.8677157086698168</v>
      </c>
      <c r="F66" s="201">
        <f>('T6'!F65-'T6'!F64)/'T6'!F64*100</f>
        <v>2.66992553621178</v>
      </c>
      <c r="G66" s="208">
        <f>('T6'!G65-'T6'!G64)/'T6'!G64*100</f>
        <v>3.7895435134126689</v>
      </c>
      <c r="H66" s="180">
        <f>('T6'!H65-'T6'!H64)/'T6'!H64*100</f>
        <v>1.8322824225439782</v>
      </c>
      <c r="I66" s="182">
        <f>('T6'!I65-'T6'!I64)/'T6'!I64*100</f>
        <v>1.6555188719637015</v>
      </c>
      <c r="J66" s="228">
        <f>('T6'!J65-'T6'!J64)/'T6'!J64*100</f>
        <v>1.9220438198048191</v>
      </c>
      <c r="K66" s="483">
        <f>('T6'!K65-'T6'!K64)/'T6'!K64*100</f>
        <v>2.1004237888246098</v>
      </c>
    </row>
    <row r="67" spans="1:11">
      <c r="A67" s="333">
        <v>2006</v>
      </c>
      <c r="B67" s="60">
        <f>('T6'!B66-'T6'!B65)/'T6'!B65*100</f>
        <v>2.4153132733057681</v>
      </c>
      <c r="C67" s="205">
        <f>('T6'!C66-'T6'!C65)/'T6'!C65*100</f>
        <v>1.5293373562682142</v>
      </c>
      <c r="D67" s="59">
        <f>('T6'!D66-'T6'!D65)/'T6'!D65*100</f>
        <v>1.3059836107818494</v>
      </c>
      <c r="E67" s="180">
        <f>('T6'!E66-'T6'!E65)/'T6'!E65*100</f>
        <v>0.87263045352954616</v>
      </c>
      <c r="F67" s="201">
        <f>('T6'!F66-'T6'!F65)/'T6'!F65*100</f>
        <v>1.0985020426690977</v>
      </c>
      <c r="G67" s="208">
        <f>('T6'!G66-'T6'!G65)/'T6'!G65*100</f>
        <v>3.1618263891662974</v>
      </c>
      <c r="H67" s="180">
        <f>('T6'!H66-'T6'!H65)/'T6'!H65*100</f>
        <v>1.9350030100046878</v>
      </c>
      <c r="I67" s="182">
        <f>('T6'!I66-'T6'!I65)/'T6'!I65*100</f>
        <v>2.15362728489466</v>
      </c>
      <c r="J67" s="228">
        <f>('T6'!J66-'T6'!J65)/'T6'!J65*100</f>
        <v>1.2035349418110892</v>
      </c>
      <c r="K67" s="483">
        <f>('T6'!K66-'T6'!K65)/'T6'!K65*100</f>
        <v>0.98699303236271341</v>
      </c>
    </row>
    <row r="68" spans="1:11">
      <c r="A68" s="333">
        <v>2007</v>
      </c>
      <c r="B68" s="60">
        <f>('T6'!B67-'T6'!B66)/'T6'!B66*100</f>
        <v>1.5218119612998686</v>
      </c>
      <c r="C68" s="205">
        <f>('T6'!C67-'T6'!C66)/'T6'!C66*100</f>
        <v>2.1220971793876648</v>
      </c>
      <c r="D68" s="59">
        <f>('T6'!D67-'T6'!D66)/'T6'!D66*100</f>
        <v>1.7480311755967477</v>
      </c>
      <c r="E68" s="180">
        <f>('T6'!E67-'T6'!E66)/'T6'!E66*100</f>
        <v>-0.58781129125593057</v>
      </c>
      <c r="F68" s="201">
        <f>('T6'!F67-'T6'!F66)/'T6'!F66*100</f>
        <v>-0.22050606641126208</v>
      </c>
      <c r="G68" s="208">
        <f>('T6'!G67-'T6'!G66)/'T6'!G66*100</f>
        <v>2.1055586749017379</v>
      </c>
      <c r="H68" s="180">
        <f>('T6'!H67-'T6'!H66)/'T6'!H66*100</f>
        <v>0.82586523679178092</v>
      </c>
      <c r="I68" s="182">
        <f>('T6'!I67-'T6'!I66)/'T6'!I66*100</f>
        <v>0.61478413838597834</v>
      </c>
      <c r="J68" s="228">
        <f>('T6'!J67-'T6'!J66)/'T6'!J66*100</f>
        <v>1.2692114618650492</v>
      </c>
      <c r="K68" s="483">
        <f>('T6'!K67-'T6'!K66)/'T6'!K66*100</f>
        <v>1.4813406026795157</v>
      </c>
    </row>
    <row r="69" spans="1:11">
      <c r="A69" s="333">
        <v>2008</v>
      </c>
      <c r="B69" s="60">
        <f>('T6'!B68-'T6'!B67)/'T6'!B67*100</f>
        <v>0.3060000000000026</v>
      </c>
      <c r="C69" s="205">
        <f>('T6'!C68-'T6'!C67)/'T6'!C67*100</f>
        <v>1.2390000000000048</v>
      </c>
      <c r="D69" s="59">
        <f>('T6'!D68-'T6'!D67)/'T6'!D67*100</f>
        <v>0.86000000000000265</v>
      </c>
      <c r="E69" s="180">
        <f>('T6'!E68-'T6'!E67)/'T6'!E67*100</f>
        <v>-0.9215816039273359</v>
      </c>
      <c r="F69" s="201">
        <f>('T6'!F68-'T6'!F67)/'T6'!F67*100</f>
        <v>-0.55298341049767197</v>
      </c>
      <c r="G69" s="208">
        <f>('T6'!G68-'T6'!G67)/'T6'!G67*100</f>
        <v>-1.1747082191650986</v>
      </c>
      <c r="H69" s="180">
        <f>('T6'!H68-'T6'!H67)/'T6'!H67*100</f>
        <v>-1.4252907760536286</v>
      </c>
      <c r="I69" s="182">
        <f>('T6'!I68-'T6'!I67)/'T6'!I67*100</f>
        <v>-1.9596594272185048</v>
      </c>
      <c r="J69" s="228">
        <f>('T6'!J68-'T6'!J67)/'T6'!J67*100</f>
        <v>0.25420572767730953</v>
      </c>
      <c r="K69" s="483">
        <f>('T6'!K68-'T6'!K67)/'T6'!K67*100</f>
        <v>0.80065801803301673</v>
      </c>
    </row>
    <row r="70" spans="1:11" s="62" customFormat="1">
      <c r="A70" s="333">
        <v>2009</v>
      </c>
      <c r="B70" s="92">
        <f>('T6'!B69-'T6'!B68)/'T6'!B68*100</f>
        <v>-4.7075947600342962</v>
      </c>
      <c r="C70" s="205">
        <f>('T6'!C69-'T6'!C68)/'T6'!C68*100</f>
        <v>-2.73609972441451</v>
      </c>
      <c r="D70" s="91">
        <f>('T6'!D69-'T6'!D68)/'T6'!D68*100</f>
        <v>-4.8641681538766743</v>
      </c>
      <c r="E70" s="151">
        <f>('T6'!E69-'T6'!E68)/'T6'!E68*100</f>
        <v>-2.0269545330115255</v>
      </c>
      <c r="F70" s="202">
        <f>('T6'!F69-'T6'!F68)/'T6'!F68*100</f>
        <v>0.16490698843639873</v>
      </c>
      <c r="G70" s="208">
        <f>('T6'!G69-'T6'!G68)/'T6'!G68*100</f>
        <v>-4.0620143139474596</v>
      </c>
      <c r="H70" s="151">
        <f>('T6'!H69-'T6'!H68)/'T6'!H68*100</f>
        <v>-5.6817324379385807</v>
      </c>
      <c r="I70" s="210">
        <f>('T6'!I69-'T6'!I68)/'T6'!I68*100</f>
        <v>-7.1175798556607166</v>
      </c>
      <c r="J70" s="229">
        <f>('T6'!J69-'T6'!J68)/'T6'!J68*100</f>
        <v>1.7172899437803484</v>
      </c>
      <c r="K70" s="484">
        <f>('T6'!K69-'T6'!K68)/'T6'!K68*100</f>
        <v>3.2897794763208208</v>
      </c>
    </row>
    <row r="71" spans="1:11">
      <c r="A71" s="333">
        <v>2010</v>
      </c>
      <c r="B71" s="92">
        <f>('T6'!B70-'T6'!B69)/'T6'!B69*100</f>
        <v>3.7715517241379217</v>
      </c>
      <c r="C71" s="205">
        <f>('T6'!C70-'T6'!C69)/'T6'!C69*100</f>
        <v>1.8686083945200949</v>
      </c>
      <c r="D71" s="91">
        <f>('T6'!D70-'T6'!D69)/'T6'!D69*100</f>
        <v>1.9155011776476272</v>
      </c>
      <c r="E71" s="151">
        <f>('T6'!E70-'T6'!E69)/'T6'!E69*100</f>
        <v>1.8680370328099942</v>
      </c>
      <c r="F71" s="202">
        <f>('T6'!F70-'T6'!F69)/'T6'!F69*100</f>
        <v>1.8220330475635933</v>
      </c>
      <c r="G71" s="208">
        <f>('T6'!G70-'T6'!G69)/'T6'!G69*100</f>
        <v>3.1749999999999972</v>
      </c>
      <c r="H71" s="151">
        <f>('T6'!H70-'T6'!H69)/'T6'!H69*100</f>
        <v>-1.195999999999998</v>
      </c>
      <c r="I71" s="210">
        <f>('T6'!I70-'T6'!I69)/'T6'!I69*100</f>
        <v>-0.11700000000000443</v>
      </c>
      <c r="J71" s="229">
        <f>('T6'!J70-'T6'!J69)/'T6'!J69*100</f>
        <v>4.4239099631593746</v>
      </c>
      <c r="K71" s="484">
        <f>('T6'!K70-'T6'!K69)/'T6'!K69*100</f>
        <v>3.2960000000000065</v>
      </c>
    </row>
    <row r="72" spans="1:11">
      <c r="A72" s="333">
        <v>2011</v>
      </c>
      <c r="B72" s="92">
        <f>('T6'!B71-'T6'!B70)/'T6'!B70*100</f>
        <v>3.2806057123269774</v>
      </c>
      <c r="C72" s="205">
        <f>('T6'!C71-'T6'!C70)/'T6'!C70*100</f>
        <v>1.9689160494073474</v>
      </c>
      <c r="D72" s="91">
        <f>('T6'!D71-'T6'!D70)/'T6'!D70*100</f>
        <v>1.8222349476439774</v>
      </c>
      <c r="E72" s="151">
        <f>('T6'!E71-'T6'!E70)/'T6'!E70*100</f>
        <v>1.286362269737265</v>
      </c>
      <c r="F72" s="202">
        <f>('T6'!F71-'T6'!F70)/'T6'!F70*100</f>
        <v>1.4285855130189669</v>
      </c>
      <c r="G72" s="208">
        <f>('T6'!G71-'T6'!G70)/'T6'!G70*100</f>
        <v>2.1032226799127711</v>
      </c>
      <c r="H72" s="151">
        <f>('T6'!H71-'T6'!H70)/'T6'!H70*100</f>
        <v>1.5758471316950753</v>
      </c>
      <c r="I72" s="210">
        <f>('T6'!I71-'T6'!I70)/'T6'!I70*100</f>
        <v>2.0383849103451053</v>
      </c>
      <c r="J72" s="229">
        <f>('T6'!J71-'T6'!J70)/'T6'!J70*100</f>
        <v>0.51919384687380543</v>
      </c>
      <c r="K72" s="484">
        <f>('T6'!K71-'T6'!K70)/'T6'!K70*100</f>
        <v>6.2925960346961865E-2</v>
      </c>
    </row>
    <row r="73" spans="1:11">
      <c r="A73" s="333">
        <v>2012</v>
      </c>
      <c r="B73" s="92">
        <f>('T6'!B72-'T6'!B71)/'T6'!B71*100</f>
        <v>1.9083783176986242</v>
      </c>
      <c r="C73" s="205">
        <f>('T6'!C72-'T6'!C71)/'T6'!C71*100</f>
        <v>1.0529506081107467</v>
      </c>
      <c r="D73" s="91">
        <f>('T6'!D72-'T6'!D71)/'T6'!D71*100</f>
        <v>1.9161628537570128</v>
      </c>
      <c r="E73" s="151">
        <f>('T6'!E72-'T6'!E71)/'T6'!E71*100</f>
        <v>0.84651433178361246</v>
      </c>
      <c r="F73" s="202">
        <f>('T6'!F72-'T6'!F71)/'T6'!F71*100</f>
        <v>9.7202511712775937E-4</v>
      </c>
      <c r="G73" s="208">
        <f>('T6'!G72-'T6'!G71)/'T6'!G71*100</f>
        <v>2.9085386112297757</v>
      </c>
      <c r="H73" s="151">
        <f>('T6'!H72-'T6'!H71)/'T6'!H71*100</f>
        <v>1.9130937316288215</v>
      </c>
      <c r="I73" s="210">
        <f>('T6'!I72-'T6'!I71)/'T6'!I71*100</f>
        <v>2.1566145664694587</v>
      </c>
      <c r="J73" s="229">
        <f>('T6'!J72-'T6'!J71)/'T6'!J71*100</f>
        <v>0.97675857257584819</v>
      </c>
      <c r="K73" s="484">
        <f>('T6'!K72-'T6'!K71)/'T6'!K71*100</f>
        <v>0.73722196960168773</v>
      </c>
    </row>
    <row r="74" spans="1:11">
      <c r="A74" s="333">
        <v>2013</v>
      </c>
      <c r="B74" s="209">
        <f>('T6'!B73-'T6'!B72)/'T6'!B72*100</f>
        <v>2.1983179754401352</v>
      </c>
      <c r="C74" s="205">
        <f>('T6'!C73-'T6'!C72)/'T6'!C72*100</f>
        <v>1.3109393291473503</v>
      </c>
      <c r="D74" s="91">
        <f>('T6'!D73-'T6'!D72)/'T6'!D72*100</f>
        <v>1.0819652746299797</v>
      </c>
      <c r="E74" s="151">
        <f>('T6'!E73-'T6'!E72)/'T6'!E72*100</f>
        <v>0.87589617880234494</v>
      </c>
      <c r="F74" s="202">
        <f>('T6'!F73-'T6'!F72)/'T6'!F72*100</f>
        <v>1.0993497215175085</v>
      </c>
      <c r="G74" s="208">
        <f>('T6'!G73-'T6'!G72)/'T6'!G72*100</f>
        <v>1.9915320683706994</v>
      </c>
      <c r="H74" s="151">
        <f>('T6'!H73-'T6'!H72)/'T6'!H72*100</f>
        <v>1.7051065202725819</v>
      </c>
      <c r="I74" s="210">
        <f>('T6'!I73-'T6'!I72)/'T6'!I72*100</f>
        <v>1.5588232469241241</v>
      </c>
      <c r="J74" s="229">
        <f>('T6'!J73-'T6'!J72)/'T6'!J72*100</f>
        <v>0.28162356630640872</v>
      </c>
      <c r="K74" s="484">
        <f>('T6'!K73-'T6'!K72)/'T6'!K72*100</f>
        <v>0.42545835214121547</v>
      </c>
    </row>
    <row r="75" spans="1:11">
      <c r="A75" s="643">
        <v>2014</v>
      </c>
      <c r="B75" s="355">
        <f>('T6'!B74-'T6'!B73)/'T6'!B73*100</f>
        <v>2.8061822237635123</v>
      </c>
      <c r="C75" s="390">
        <f>('T6'!C74-'T6'!C73)/'T6'!C73*100</f>
        <v>0.65510523702206191</v>
      </c>
      <c r="D75" s="346">
        <f>('T6'!D74-'T6'!D73)/'T6'!D73*100</f>
        <v>0.14622733476311187</v>
      </c>
      <c r="E75" s="391">
        <f>('T6'!E74-'T6'!E73)/'T6'!E73*100</f>
        <v>2.1370768841541787</v>
      </c>
      <c r="F75" s="392">
        <f>('T6'!F74-'T6'!F73)/'T6'!F73*100</f>
        <v>2.6564753389097007</v>
      </c>
      <c r="G75" s="393">
        <f>('T6'!G74-'T6'!G73)/'T6'!G73*100</f>
        <v>2.994537298314166</v>
      </c>
      <c r="H75" s="391">
        <f>('T6'!H74-'T6'!H73)/'T6'!H73*100</f>
        <v>2.1725546743571167</v>
      </c>
      <c r="I75" s="394">
        <f>('T6'!I74-'T6'!I73)/'T6'!I73*100</f>
        <v>2.3822583695857817</v>
      </c>
      <c r="J75" s="524">
        <f>('T6'!J74-'T6'!J73)/'T6'!J73*100</f>
        <v>0.80450432758274715</v>
      </c>
      <c r="K75" s="525">
        <f>('T6'!K74-'T6'!K73)/'T6'!K73*100</f>
        <v>0.59770862421819715</v>
      </c>
    </row>
    <row r="77" spans="1:11">
      <c r="A77" s="2" t="s">
        <v>244</v>
      </c>
    </row>
  </sheetData>
  <mergeCells count="2">
    <mergeCell ref="B4:F4"/>
    <mergeCell ref="G4:K4"/>
  </mergeCells>
  <pageMargins left="0.75" right="0.75" top="1" bottom="1" header="0.5" footer="0.5"/>
  <pageSetup scale="70"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IV1109"/>
  <sheetViews>
    <sheetView topLeftCell="A100" zoomScale="85" zoomScaleNormal="85" zoomScaleSheetLayoutView="75" workbookViewId="0">
      <selection activeCell="D87" sqref="D87"/>
    </sheetView>
  </sheetViews>
  <sheetFormatPr defaultRowHeight="15" outlineLevelRow="1" outlineLevelCol="1"/>
  <cols>
    <col min="1" max="1" width="8.85546875" style="2" customWidth="1"/>
    <col min="2" max="8" width="12.85546875" style="2" customWidth="1"/>
    <col min="9" max="9" width="12.85546875" style="63" customWidth="1"/>
    <col min="10" max="11" width="12.85546875" style="2" customWidth="1"/>
    <col min="12" max="17" width="8.85546875" customWidth="1"/>
    <col min="18" max="18" width="9.5703125" customWidth="1"/>
    <col min="19" max="24" width="8.85546875" customWidth="1" outlineLevel="1"/>
    <col min="25" max="25" width="8.85546875" customWidth="1"/>
    <col min="26" max="26" width="8.85546875" style="63" customWidth="1"/>
    <col min="27" max="112" width="8.85546875" style="2" customWidth="1"/>
    <col min="113" max="131" width="9.140625" style="2" customWidth="1"/>
    <col min="132" max="256" width="9.140625" style="2"/>
    <col min="257" max="257" width="8.85546875" style="2" customWidth="1"/>
    <col min="258" max="267" width="12.85546875" style="2" customWidth="1"/>
    <col min="268" max="273" width="8.85546875" style="2" customWidth="1"/>
    <col min="274" max="274" width="9.5703125" style="2" customWidth="1"/>
    <col min="275" max="368" width="8.85546875" style="2" customWidth="1"/>
    <col min="369" max="379" width="9.140625" style="2" customWidth="1"/>
    <col min="380" max="512" width="9.140625" style="2"/>
    <col min="513" max="513" width="8.85546875" style="2" customWidth="1"/>
    <col min="514" max="523" width="12.85546875" style="2" customWidth="1"/>
    <col min="524" max="529" width="8.85546875" style="2" customWidth="1"/>
    <col min="530" max="530" width="9.5703125" style="2" customWidth="1"/>
    <col min="531" max="624" width="8.85546875" style="2" customWidth="1"/>
    <col min="625" max="635" width="9.140625" style="2" customWidth="1"/>
    <col min="636" max="768" width="9.140625" style="2"/>
    <col min="769" max="769" width="8.85546875" style="2" customWidth="1"/>
    <col min="770" max="779" width="12.85546875" style="2" customWidth="1"/>
    <col min="780" max="785" width="8.85546875" style="2" customWidth="1"/>
    <col min="786" max="786" width="9.5703125" style="2" customWidth="1"/>
    <col min="787" max="880" width="8.85546875" style="2" customWidth="1"/>
    <col min="881" max="891" width="9.140625" style="2" customWidth="1"/>
    <col min="892" max="1024" width="9.140625" style="2"/>
    <col min="1025" max="1025" width="8.85546875" style="2" customWidth="1"/>
    <col min="1026" max="1035" width="12.85546875" style="2" customWidth="1"/>
    <col min="1036" max="1041" width="8.85546875" style="2" customWidth="1"/>
    <col min="1042" max="1042" width="9.5703125" style="2" customWidth="1"/>
    <col min="1043" max="1136" width="8.85546875" style="2" customWidth="1"/>
    <col min="1137" max="1147" width="9.140625" style="2" customWidth="1"/>
    <col min="1148" max="1280" width="9.140625" style="2"/>
    <col min="1281" max="1281" width="8.85546875" style="2" customWidth="1"/>
    <col min="1282" max="1291" width="12.85546875" style="2" customWidth="1"/>
    <col min="1292" max="1297" width="8.85546875" style="2" customWidth="1"/>
    <col min="1298" max="1298" width="9.5703125" style="2" customWidth="1"/>
    <col min="1299" max="1392" width="8.85546875" style="2" customWidth="1"/>
    <col min="1393" max="1403" width="9.140625" style="2" customWidth="1"/>
    <col min="1404" max="1536" width="9.140625" style="2"/>
    <col min="1537" max="1537" width="8.85546875" style="2" customWidth="1"/>
    <col min="1538" max="1547" width="12.85546875" style="2" customWidth="1"/>
    <col min="1548" max="1553" width="8.85546875" style="2" customWidth="1"/>
    <col min="1554" max="1554" width="9.5703125" style="2" customWidth="1"/>
    <col min="1555" max="1648" width="8.85546875" style="2" customWidth="1"/>
    <col min="1649" max="1659" width="9.140625" style="2" customWidth="1"/>
    <col min="1660" max="1792" width="9.140625" style="2"/>
    <col min="1793" max="1793" width="8.85546875" style="2" customWidth="1"/>
    <col min="1794" max="1803" width="12.85546875" style="2" customWidth="1"/>
    <col min="1804" max="1809" width="8.85546875" style="2" customWidth="1"/>
    <col min="1810" max="1810" width="9.5703125" style="2" customWidth="1"/>
    <col min="1811" max="1904" width="8.85546875" style="2" customWidth="1"/>
    <col min="1905" max="1915" width="9.140625" style="2" customWidth="1"/>
    <col min="1916" max="2048" width="9.140625" style="2"/>
    <col min="2049" max="2049" width="8.85546875" style="2" customWidth="1"/>
    <col min="2050" max="2059" width="12.85546875" style="2" customWidth="1"/>
    <col min="2060" max="2065" width="8.85546875" style="2" customWidth="1"/>
    <col min="2066" max="2066" width="9.5703125" style="2" customWidth="1"/>
    <col min="2067" max="2160" width="8.85546875" style="2" customWidth="1"/>
    <col min="2161" max="2171" width="9.140625" style="2" customWidth="1"/>
    <col min="2172" max="2304" width="9.140625" style="2"/>
    <col min="2305" max="2305" width="8.85546875" style="2" customWidth="1"/>
    <col min="2306" max="2315" width="12.85546875" style="2" customWidth="1"/>
    <col min="2316" max="2321" width="8.85546875" style="2" customWidth="1"/>
    <col min="2322" max="2322" width="9.5703125" style="2" customWidth="1"/>
    <col min="2323" max="2416" width="8.85546875" style="2" customWidth="1"/>
    <col min="2417" max="2427" width="9.140625" style="2" customWidth="1"/>
    <col min="2428" max="2560" width="9.140625" style="2"/>
    <col min="2561" max="2561" width="8.85546875" style="2" customWidth="1"/>
    <col min="2562" max="2571" width="12.85546875" style="2" customWidth="1"/>
    <col min="2572" max="2577" width="8.85546875" style="2" customWidth="1"/>
    <col min="2578" max="2578" width="9.5703125" style="2" customWidth="1"/>
    <col min="2579" max="2672" width="8.85546875" style="2" customWidth="1"/>
    <col min="2673" max="2683" width="9.140625" style="2" customWidth="1"/>
    <col min="2684" max="2816" width="9.140625" style="2"/>
    <col min="2817" max="2817" width="8.85546875" style="2" customWidth="1"/>
    <col min="2818" max="2827" width="12.85546875" style="2" customWidth="1"/>
    <col min="2828" max="2833" width="8.85546875" style="2" customWidth="1"/>
    <col min="2834" max="2834" width="9.5703125" style="2" customWidth="1"/>
    <col min="2835" max="2928" width="8.85546875" style="2" customWidth="1"/>
    <col min="2929" max="2939" width="9.140625" style="2" customWidth="1"/>
    <col min="2940" max="3072" width="9.140625" style="2"/>
    <col min="3073" max="3073" width="8.85546875" style="2" customWidth="1"/>
    <col min="3074" max="3083" width="12.85546875" style="2" customWidth="1"/>
    <col min="3084" max="3089" width="8.85546875" style="2" customWidth="1"/>
    <col min="3090" max="3090" width="9.5703125" style="2" customWidth="1"/>
    <col min="3091" max="3184" width="8.85546875" style="2" customWidth="1"/>
    <col min="3185" max="3195" width="9.140625" style="2" customWidth="1"/>
    <col min="3196" max="3328" width="9.140625" style="2"/>
    <col min="3329" max="3329" width="8.85546875" style="2" customWidth="1"/>
    <col min="3330" max="3339" width="12.85546875" style="2" customWidth="1"/>
    <col min="3340" max="3345" width="8.85546875" style="2" customWidth="1"/>
    <col min="3346" max="3346" width="9.5703125" style="2" customWidth="1"/>
    <col min="3347" max="3440" width="8.85546875" style="2" customWidth="1"/>
    <col min="3441" max="3451" width="9.140625" style="2" customWidth="1"/>
    <col min="3452" max="3584" width="9.140625" style="2"/>
    <col min="3585" max="3585" width="8.85546875" style="2" customWidth="1"/>
    <col min="3586" max="3595" width="12.85546875" style="2" customWidth="1"/>
    <col min="3596" max="3601" width="8.85546875" style="2" customWidth="1"/>
    <col min="3602" max="3602" width="9.5703125" style="2" customWidth="1"/>
    <col min="3603" max="3696" width="8.85546875" style="2" customWidth="1"/>
    <col min="3697" max="3707" width="9.140625" style="2" customWidth="1"/>
    <col min="3708" max="3840" width="9.140625" style="2"/>
    <col min="3841" max="3841" width="8.85546875" style="2" customWidth="1"/>
    <col min="3842" max="3851" width="12.85546875" style="2" customWidth="1"/>
    <col min="3852" max="3857" width="8.85546875" style="2" customWidth="1"/>
    <col min="3858" max="3858" width="9.5703125" style="2" customWidth="1"/>
    <col min="3859" max="3952" width="8.85546875" style="2" customWidth="1"/>
    <col min="3953" max="3963" width="9.140625" style="2" customWidth="1"/>
    <col min="3964" max="4096" width="9.140625" style="2"/>
    <col min="4097" max="4097" width="8.85546875" style="2" customWidth="1"/>
    <col min="4098" max="4107" width="12.85546875" style="2" customWidth="1"/>
    <col min="4108" max="4113" width="8.85546875" style="2" customWidth="1"/>
    <col min="4114" max="4114" width="9.5703125" style="2" customWidth="1"/>
    <col min="4115" max="4208" width="8.85546875" style="2" customWidth="1"/>
    <col min="4209" max="4219" width="9.140625" style="2" customWidth="1"/>
    <col min="4220" max="4352" width="9.140625" style="2"/>
    <col min="4353" max="4353" width="8.85546875" style="2" customWidth="1"/>
    <col min="4354" max="4363" width="12.85546875" style="2" customWidth="1"/>
    <col min="4364" max="4369" width="8.85546875" style="2" customWidth="1"/>
    <col min="4370" max="4370" width="9.5703125" style="2" customWidth="1"/>
    <col min="4371" max="4464" width="8.85546875" style="2" customWidth="1"/>
    <col min="4465" max="4475" width="9.140625" style="2" customWidth="1"/>
    <col min="4476" max="4608" width="9.140625" style="2"/>
    <col min="4609" max="4609" width="8.85546875" style="2" customWidth="1"/>
    <col min="4610" max="4619" width="12.85546875" style="2" customWidth="1"/>
    <col min="4620" max="4625" width="8.85546875" style="2" customWidth="1"/>
    <col min="4626" max="4626" width="9.5703125" style="2" customWidth="1"/>
    <col min="4627" max="4720" width="8.85546875" style="2" customWidth="1"/>
    <col min="4721" max="4731" width="9.140625" style="2" customWidth="1"/>
    <col min="4732" max="4864" width="9.140625" style="2"/>
    <col min="4865" max="4865" width="8.85546875" style="2" customWidth="1"/>
    <col min="4866" max="4875" width="12.85546875" style="2" customWidth="1"/>
    <col min="4876" max="4881" width="8.85546875" style="2" customWidth="1"/>
    <col min="4882" max="4882" width="9.5703125" style="2" customWidth="1"/>
    <col min="4883" max="4976" width="8.85546875" style="2" customWidth="1"/>
    <col min="4977" max="4987" width="9.140625" style="2" customWidth="1"/>
    <col min="4988" max="5120" width="9.140625" style="2"/>
    <col min="5121" max="5121" width="8.85546875" style="2" customWidth="1"/>
    <col min="5122" max="5131" width="12.85546875" style="2" customWidth="1"/>
    <col min="5132" max="5137" width="8.85546875" style="2" customWidth="1"/>
    <col min="5138" max="5138" width="9.5703125" style="2" customWidth="1"/>
    <col min="5139" max="5232" width="8.85546875" style="2" customWidth="1"/>
    <col min="5233" max="5243" width="9.140625" style="2" customWidth="1"/>
    <col min="5244" max="5376" width="9.140625" style="2"/>
    <col min="5377" max="5377" width="8.85546875" style="2" customWidth="1"/>
    <col min="5378" max="5387" width="12.85546875" style="2" customWidth="1"/>
    <col min="5388" max="5393" width="8.85546875" style="2" customWidth="1"/>
    <col min="5394" max="5394" width="9.5703125" style="2" customWidth="1"/>
    <col min="5395" max="5488" width="8.85546875" style="2" customWidth="1"/>
    <col min="5489" max="5499" width="9.140625" style="2" customWidth="1"/>
    <col min="5500" max="5632" width="9.140625" style="2"/>
    <col min="5633" max="5633" width="8.85546875" style="2" customWidth="1"/>
    <col min="5634" max="5643" width="12.85546875" style="2" customWidth="1"/>
    <col min="5644" max="5649" width="8.85546875" style="2" customWidth="1"/>
    <col min="5650" max="5650" width="9.5703125" style="2" customWidth="1"/>
    <col min="5651" max="5744" width="8.85546875" style="2" customWidth="1"/>
    <col min="5745" max="5755" width="9.140625" style="2" customWidth="1"/>
    <col min="5756" max="5888" width="9.140625" style="2"/>
    <col min="5889" max="5889" width="8.85546875" style="2" customWidth="1"/>
    <col min="5890" max="5899" width="12.85546875" style="2" customWidth="1"/>
    <col min="5900" max="5905" width="8.85546875" style="2" customWidth="1"/>
    <col min="5906" max="5906" width="9.5703125" style="2" customWidth="1"/>
    <col min="5907" max="6000" width="8.85546875" style="2" customWidth="1"/>
    <col min="6001" max="6011" width="9.140625" style="2" customWidth="1"/>
    <col min="6012" max="6144" width="9.140625" style="2"/>
    <col min="6145" max="6145" width="8.85546875" style="2" customWidth="1"/>
    <col min="6146" max="6155" width="12.85546875" style="2" customWidth="1"/>
    <col min="6156" max="6161" width="8.85546875" style="2" customWidth="1"/>
    <col min="6162" max="6162" width="9.5703125" style="2" customWidth="1"/>
    <col min="6163" max="6256" width="8.85546875" style="2" customWidth="1"/>
    <col min="6257" max="6267" width="9.140625" style="2" customWidth="1"/>
    <col min="6268" max="6400" width="9.140625" style="2"/>
    <col min="6401" max="6401" width="8.85546875" style="2" customWidth="1"/>
    <col min="6402" max="6411" width="12.85546875" style="2" customWidth="1"/>
    <col min="6412" max="6417" width="8.85546875" style="2" customWidth="1"/>
    <col min="6418" max="6418" width="9.5703125" style="2" customWidth="1"/>
    <col min="6419" max="6512" width="8.85546875" style="2" customWidth="1"/>
    <col min="6513" max="6523" width="9.140625" style="2" customWidth="1"/>
    <col min="6524" max="6656" width="9.140625" style="2"/>
    <col min="6657" max="6657" width="8.85546875" style="2" customWidth="1"/>
    <col min="6658" max="6667" width="12.85546875" style="2" customWidth="1"/>
    <col min="6668" max="6673" width="8.85546875" style="2" customWidth="1"/>
    <col min="6674" max="6674" width="9.5703125" style="2" customWidth="1"/>
    <col min="6675" max="6768" width="8.85546875" style="2" customWidth="1"/>
    <col min="6769" max="6779" width="9.140625" style="2" customWidth="1"/>
    <col min="6780" max="6912" width="9.140625" style="2"/>
    <col min="6913" max="6913" width="8.85546875" style="2" customWidth="1"/>
    <col min="6914" max="6923" width="12.85546875" style="2" customWidth="1"/>
    <col min="6924" max="6929" width="8.85546875" style="2" customWidth="1"/>
    <col min="6930" max="6930" width="9.5703125" style="2" customWidth="1"/>
    <col min="6931" max="7024" width="8.85546875" style="2" customWidth="1"/>
    <col min="7025" max="7035" width="9.140625" style="2" customWidth="1"/>
    <col min="7036" max="7168" width="9.140625" style="2"/>
    <col min="7169" max="7169" width="8.85546875" style="2" customWidth="1"/>
    <col min="7170" max="7179" width="12.85546875" style="2" customWidth="1"/>
    <col min="7180" max="7185" width="8.85546875" style="2" customWidth="1"/>
    <col min="7186" max="7186" width="9.5703125" style="2" customWidth="1"/>
    <col min="7187" max="7280" width="8.85546875" style="2" customWidth="1"/>
    <col min="7281" max="7291" width="9.140625" style="2" customWidth="1"/>
    <col min="7292" max="7424" width="9.140625" style="2"/>
    <col min="7425" max="7425" width="8.85546875" style="2" customWidth="1"/>
    <col min="7426" max="7435" width="12.85546875" style="2" customWidth="1"/>
    <col min="7436" max="7441" width="8.85546875" style="2" customWidth="1"/>
    <col min="7442" max="7442" width="9.5703125" style="2" customWidth="1"/>
    <col min="7443" max="7536" width="8.85546875" style="2" customWidth="1"/>
    <col min="7537" max="7547" width="9.140625" style="2" customWidth="1"/>
    <col min="7548" max="7680" width="9.140625" style="2"/>
    <col min="7681" max="7681" width="8.85546875" style="2" customWidth="1"/>
    <col min="7682" max="7691" width="12.85546875" style="2" customWidth="1"/>
    <col min="7692" max="7697" width="8.85546875" style="2" customWidth="1"/>
    <col min="7698" max="7698" width="9.5703125" style="2" customWidth="1"/>
    <col min="7699" max="7792" width="8.85546875" style="2" customWidth="1"/>
    <col min="7793" max="7803" width="9.140625" style="2" customWidth="1"/>
    <col min="7804" max="7936" width="9.140625" style="2"/>
    <col min="7937" max="7937" width="8.85546875" style="2" customWidth="1"/>
    <col min="7938" max="7947" width="12.85546875" style="2" customWidth="1"/>
    <col min="7948" max="7953" width="8.85546875" style="2" customWidth="1"/>
    <col min="7954" max="7954" width="9.5703125" style="2" customWidth="1"/>
    <col min="7955" max="8048" width="8.85546875" style="2" customWidth="1"/>
    <col min="8049" max="8059" width="9.140625" style="2" customWidth="1"/>
    <col min="8060" max="8192" width="9.140625" style="2"/>
    <col min="8193" max="8193" width="8.85546875" style="2" customWidth="1"/>
    <col min="8194" max="8203" width="12.85546875" style="2" customWidth="1"/>
    <col min="8204" max="8209" width="8.85546875" style="2" customWidth="1"/>
    <col min="8210" max="8210" width="9.5703125" style="2" customWidth="1"/>
    <col min="8211" max="8304" width="8.85546875" style="2" customWidth="1"/>
    <col min="8305" max="8315" width="9.140625" style="2" customWidth="1"/>
    <col min="8316" max="8448" width="9.140625" style="2"/>
    <col min="8449" max="8449" width="8.85546875" style="2" customWidth="1"/>
    <col min="8450" max="8459" width="12.85546875" style="2" customWidth="1"/>
    <col min="8460" max="8465" width="8.85546875" style="2" customWidth="1"/>
    <col min="8466" max="8466" width="9.5703125" style="2" customWidth="1"/>
    <col min="8467" max="8560" width="8.85546875" style="2" customWidth="1"/>
    <col min="8561" max="8571" width="9.140625" style="2" customWidth="1"/>
    <col min="8572" max="8704" width="9.140625" style="2"/>
    <col min="8705" max="8705" width="8.85546875" style="2" customWidth="1"/>
    <col min="8706" max="8715" width="12.85546875" style="2" customWidth="1"/>
    <col min="8716" max="8721" width="8.85546875" style="2" customWidth="1"/>
    <col min="8722" max="8722" width="9.5703125" style="2" customWidth="1"/>
    <col min="8723" max="8816" width="8.85546875" style="2" customWidth="1"/>
    <col min="8817" max="8827" width="9.140625" style="2" customWidth="1"/>
    <col min="8828" max="8960" width="9.140625" style="2"/>
    <col min="8961" max="8961" width="8.85546875" style="2" customWidth="1"/>
    <col min="8962" max="8971" width="12.85546875" style="2" customWidth="1"/>
    <col min="8972" max="8977" width="8.85546875" style="2" customWidth="1"/>
    <col min="8978" max="8978" width="9.5703125" style="2" customWidth="1"/>
    <col min="8979" max="9072" width="8.85546875" style="2" customWidth="1"/>
    <col min="9073" max="9083" width="9.140625" style="2" customWidth="1"/>
    <col min="9084" max="9216" width="9.140625" style="2"/>
    <col min="9217" max="9217" width="8.85546875" style="2" customWidth="1"/>
    <col min="9218" max="9227" width="12.85546875" style="2" customWidth="1"/>
    <col min="9228" max="9233" width="8.85546875" style="2" customWidth="1"/>
    <col min="9234" max="9234" width="9.5703125" style="2" customWidth="1"/>
    <col min="9235" max="9328" width="8.85546875" style="2" customWidth="1"/>
    <col min="9329" max="9339" width="9.140625" style="2" customWidth="1"/>
    <col min="9340" max="9472" width="9.140625" style="2"/>
    <col min="9473" max="9473" width="8.85546875" style="2" customWidth="1"/>
    <col min="9474" max="9483" width="12.85546875" style="2" customWidth="1"/>
    <col min="9484" max="9489" width="8.85546875" style="2" customWidth="1"/>
    <col min="9490" max="9490" width="9.5703125" style="2" customWidth="1"/>
    <col min="9491" max="9584" width="8.85546875" style="2" customWidth="1"/>
    <col min="9585" max="9595" width="9.140625" style="2" customWidth="1"/>
    <col min="9596" max="9728" width="9.140625" style="2"/>
    <col min="9729" max="9729" width="8.85546875" style="2" customWidth="1"/>
    <col min="9730" max="9739" width="12.85546875" style="2" customWidth="1"/>
    <col min="9740" max="9745" width="8.85546875" style="2" customWidth="1"/>
    <col min="9746" max="9746" width="9.5703125" style="2" customWidth="1"/>
    <col min="9747" max="9840" width="8.85546875" style="2" customWidth="1"/>
    <col min="9841" max="9851" width="9.140625" style="2" customWidth="1"/>
    <col min="9852" max="9984" width="9.140625" style="2"/>
    <col min="9985" max="9985" width="8.85546875" style="2" customWidth="1"/>
    <col min="9986" max="9995" width="12.85546875" style="2" customWidth="1"/>
    <col min="9996" max="10001" width="8.85546875" style="2" customWidth="1"/>
    <col min="10002" max="10002" width="9.5703125" style="2" customWidth="1"/>
    <col min="10003" max="10096" width="8.85546875" style="2" customWidth="1"/>
    <col min="10097" max="10107" width="9.140625" style="2" customWidth="1"/>
    <col min="10108" max="10240" width="9.140625" style="2"/>
    <col min="10241" max="10241" width="8.85546875" style="2" customWidth="1"/>
    <col min="10242" max="10251" width="12.85546875" style="2" customWidth="1"/>
    <col min="10252" max="10257" width="8.85546875" style="2" customWidth="1"/>
    <col min="10258" max="10258" width="9.5703125" style="2" customWidth="1"/>
    <col min="10259" max="10352" width="8.85546875" style="2" customWidth="1"/>
    <col min="10353" max="10363" width="9.140625" style="2" customWidth="1"/>
    <col min="10364" max="10496" width="9.140625" style="2"/>
    <col min="10497" max="10497" width="8.85546875" style="2" customWidth="1"/>
    <col min="10498" max="10507" width="12.85546875" style="2" customWidth="1"/>
    <col min="10508" max="10513" width="8.85546875" style="2" customWidth="1"/>
    <col min="10514" max="10514" width="9.5703125" style="2" customWidth="1"/>
    <col min="10515" max="10608" width="8.85546875" style="2" customWidth="1"/>
    <col min="10609" max="10619" width="9.140625" style="2" customWidth="1"/>
    <col min="10620" max="10752" width="9.140625" style="2"/>
    <col min="10753" max="10753" width="8.85546875" style="2" customWidth="1"/>
    <col min="10754" max="10763" width="12.85546875" style="2" customWidth="1"/>
    <col min="10764" max="10769" width="8.85546875" style="2" customWidth="1"/>
    <col min="10770" max="10770" width="9.5703125" style="2" customWidth="1"/>
    <col min="10771" max="10864" width="8.85546875" style="2" customWidth="1"/>
    <col min="10865" max="10875" width="9.140625" style="2" customWidth="1"/>
    <col min="10876" max="11008" width="9.140625" style="2"/>
    <col min="11009" max="11009" width="8.85546875" style="2" customWidth="1"/>
    <col min="11010" max="11019" width="12.85546875" style="2" customWidth="1"/>
    <col min="11020" max="11025" width="8.85546875" style="2" customWidth="1"/>
    <col min="11026" max="11026" width="9.5703125" style="2" customWidth="1"/>
    <col min="11027" max="11120" width="8.85546875" style="2" customWidth="1"/>
    <col min="11121" max="11131" width="9.140625" style="2" customWidth="1"/>
    <col min="11132" max="11264" width="9.140625" style="2"/>
    <col min="11265" max="11265" width="8.85546875" style="2" customWidth="1"/>
    <col min="11266" max="11275" width="12.85546875" style="2" customWidth="1"/>
    <col min="11276" max="11281" width="8.85546875" style="2" customWidth="1"/>
    <col min="11282" max="11282" width="9.5703125" style="2" customWidth="1"/>
    <col min="11283" max="11376" width="8.85546875" style="2" customWidth="1"/>
    <col min="11377" max="11387" width="9.140625" style="2" customWidth="1"/>
    <col min="11388" max="11520" width="9.140625" style="2"/>
    <col min="11521" max="11521" width="8.85546875" style="2" customWidth="1"/>
    <col min="11522" max="11531" width="12.85546875" style="2" customWidth="1"/>
    <col min="11532" max="11537" width="8.85546875" style="2" customWidth="1"/>
    <col min="11538" max="11538" width="9.5703125" style="2" customWidth="1"/>
    <col min="11539" max="11632" width="8.85546875" style="2" customWidth="1"/>
    <col min="11633" max="11643" width="9.140625" style="2" customWidth="1"/>
    <col min="11644" max="11776" width="9.140625" style="2"/>
    <col min="11777" max="11777" width="8.85546875" style="2" customWidth="1"/>
    <col min="11778" max="11787" width="12.85546875" style="2" customWidth="1"/>
    <col min="11788" max="11793" width="8.85546875" style="2" customWidth="1"/>
    <col min="11794" max="11794" width="9.5703125" style="2" customWidth="1"/>
    <col min="11795" max="11888" width="8.85546875" style="2" customWidth="1"/>
    <col min="11889" max="11899" width="9.140625" style="2" customWidth="1"/>
    <col min="11900" max="12032" width="9.140625" style="2"/>
    <col min="12033" max="12033" width="8.85546875" style="2" customWidth="1"/>
    <col min="12034" max="12043" width="12.85546875" style="2" customWidth="1"/>
    <col min="12044" max="12049" width="8.85546875" style="2" customWidth="1"/>
    <col min="12050" max="12050" width="9.5703125" style="2" customWidth="1"/>
    <col min="12051" max="12144" width="8.85546875" style="2" customWidth="1"/>
    <col min="12145" max="12155" width="9.140625" style="2" customWidth="1"/>
    <col min="12156" max="12288" width="9.140625" style="2"/>
    <col min="12289" max="12289" width="8.85546875" style="2" customWidth="1"/>
    <col min="12290" max="12299" width="12.85546875" style="2" customWidth="1"/>
    <col min="12300" max="12305" width="8.85546875" style="2" customWidth="1"/>
    <col min="12306" max="12306" width="9.5703125" style="2" customWidth="1"/>
    <col min="12307" max="12400" width="8.85546875" style="2" customWidth="1"/>
    <col min="12401" max="12411" width="9.140625" style="2" customWidth="1"/>
    <col min="12412" max="12544" width="9.140625" style="2"/>
    <col min="12545" max="12545" width="8.85546875" style="2" customWidth="1"/>
    <col min="12546" max="12555" width="12.85546875" style="2" customWidth="1"/>
    <col min="12556" max="12561" width="8.85546875" style="2" customWidth="1"/>
    <col min="12562" max="12562" width="9.5703125" style="2" customWidth="1"/>
    <col min="12563" max="12656" width="8.85546875" style="2" customWidth="1"/>
    <col min="12657" max="12667" width="9.140625" style="2" customWidth="1"/>
    <col min="12668" max="12800" width="9.140625" style="2"/>
    <col min="12801" max="12801" width="8.85546875" style="2" customWidth="1"/>
    <col min="12802" max="12811" width="12.85546875" style="2" customWidth="1"/>
    <col min="12812" max="12817" width="8.85546875" style="2" customWidth="1"/>
    <col min="12818" max="12818" width="9.5703125" style="2" customWidth="1"/>
    <col min="12819" max="12912" width="8.85546875" style="2" customWidth="1"/>
    <col min="12913" max="12923" width="9.140625" style="2" customWidth="1"/>
    <col min="12924" max="13056" width="9.140625" style="2"/>
    <col min="13057" max="13057" width="8.85546875" style="2" customWidth="1"/>
    <col min="13058" max="13067" width="12.85546875" style="2" customWidth="1"/>
    <col min="13068" max="13073" width="8.85546875" style="2" customWidth="1"/>
    <col min="13074" max="13074" width="9.5703125" style="2" customWidth="1"/>
    <col min="13075" max="13168" width="8.85546875" style="2" customWidth="1"/>
    <col min="13169" max="13179" width="9.140625" style="2" customWidth="1"/>
    <col min="13180" max="13312" width="9.140625" style="2"/>
    <col min="13313" max="13313" width="8.85546875" style="2" customWidth="1"/>
    <col min="13314" max="13323" width="12.85546875" style="2" customWidth="1"/>
    <col min="13324" max="13329" width="8.85546875" style="2" customWidth="1"/>
    <col min="13330" max="13330" width="9.5703125" style="2" customWidth="1"/>
    <col min="13331" max="13424" width="8.85546875" style="2" customWidth="1"/>
    <col min="13425" max="13435" width="9.140625" style="2" customWidth="1"/>
    <col min="13436" max="13568" width="9.140625" style="2"/>
    <col min="13569" max="13569" width="8.85546875" style="2" customWidth="1"/>
    <col min="13570" max="13579" width="12.85546875" style="2" customWidth="1"/>
    <col min="13580" max="13585" width="8.85546875" style="2" customWidth="1"/>
    <col min="13586" max="13586" width="9.5703125" style="2" customWidth="1"/>
    <col min="13587" max="13680" width="8.85546875" style="2" customWidth="1"/>
    <col min="13681" max="13691" width="9.140625" style="2" customWidth="1"/>
    <col min="13692" max="13824" width="9.140625" style="2"/>
    <col min="13825" max="13825" width="8.85546875" style="2" customWidth="1"/>
    <col min="13826" max="13835" width="12.85546875" style="2" customWidth="1"/>
    <col min="13836" max="13841" width="8.85546875" style="2" customWidth="1"/>
    <col min="13842" max="13842" width="9.5703125" style="2" customWidth="1"/>
    <col min="13843" max="13936" width="8.85546875" style="2" customWidth="1"/>
    <col min="13937" max="13947" width="9.140625" style="2" customWidth="1"/>
    <col min="13948" max="14080" width="9.140625" style="2"/>
    <col min="14081" max="14081" width="8.85546875" style="2" customWidth="1"/>
    <col min="14082" max="14091" width="12.85546875" style="2" customWidth="1"/>
    <col min="14092" max="14097" width="8.85546875" style="2" customWidth="1"/>
    <col min="14098" max="14098" width="9.5703125" style="2" customWidth="1"/>
    <col min="14099" max="14192" width="8.85546875" style="2" customWidth="1"/>
    <col min="14193" max="14203" width="9.140625" style="2" customWidth="1"/>
    <col min="14204" max="14336" width="9.140625" style="2"/>
    <col min="14337" max="14337" width="8.85546875" style="2" customWidth="1"/>
    <col min="14338" max="14347" width="12.85546875" style="2" customWidth="1"/>
    <col min="14348" max="14353" width="8.85546875" style="2" customWidth="1"/>
    <col min="14354" max="14354" width="9.5703125" style="2" customWidth="1"/>
    <col min="14355" max="14448" width="8.85546875" style="2" customWidth="1"/>
    <col min="14449" max="14459" width="9.140625" style="2" customWidth="1"/>
    <col min="14460" max="14592" width="9.140625" style="2"/>
    <col min="14593" max="14593" width="8.85546875" style="2" customWidth="1"/>
    <col min="14594" max="14603" width="12.85546875" style="2" customWidth="1"/>
    <col min="14604" max="14609" width="8.85546875" style="2" customWidth="1"/>
    <col min="14610" max="14610" width="9.5703125" style="2" customWidth="1"/>
    <col min="14611" max="14704" width="8.85546875" style="2" customWidth="1"/>
    <col min="14705" max="14715" width="9.140625" style="2" customWidth="1"/>
    <col min="14716" max="14848" width="9.140625" style="2"/>
    <col min="14849" max="14849" width="8.85546875" style="2" customWidth="1"/>
    <col min="14850" max="14859" width="12.85546875" style="2" customWidth="1"/>
    <col min="14860" max="14865" width="8.85546875" style="2" customWidth="1"/>
    <col min="14866" max="14866" width="9.5703125" style="2" customWidth="1"/>
    <col min="14867" max="14960" width="8.85546875" style="2" customWidth="1"/>
    <col min="14961" max="14971" width="9.140625" style="2" customWidth="1"/>
    <col min="14972" max="15104" width="9.140625" style="2"/>
    <col min="15105" max="15105" width="8.85546875" style="2" customWidth="1"/>
    <col min="15106" max="15115" width="12.85546875" style="2" customWidth="1"/>
    <col min="15116" max="15121" width="8.85546875" style="2" customWidth="1"/>
    <col min="15122" max="15122" width="9.5703125" style="2" customWidth="1"/>
    <col min="15123" max="15216" width="8.85546875" style="2" customWidth="1"/>
    <col min="15217" max="15227" width="9.140625" style="2" customWidth="1"/>
    <col min="15228" max="15360" width="9.140625" style="2"/>
    <col min="15361" max="15361" width="8.85546875" style="2" customWidth="1"/>
    <col min="15362" max="15371" width="12.85546875" style="2" customWidth="1"/>
    <col min="15372" max="15377" width="8.85546875" style="2" customWidth="1"/>
    <col min="15378" max="15378" width="9.5703125" style="2" customWidth="1"/>
    <col min="15379" max="15472" width="8.85546875" style="2" customWidth="1"/>
    <col min="15473" max="15483" width="9.140625" style="2" customWidth="1"/>
    <col min="15484" max="15616" width="9.140625" style="2"/>
    <col min="15617" max="15617" width="8.85546875" style="2" customWidth="1"/>
    <col min="15618" max="15627" width="12.85546875" style="2" customWidth="1"/>
    <col min="15628" max="15633" width="8.85546875" style="2" customWidth="1"/>
    <col min="15634" max="15634" width="9.5703125" style="2" customWidth="1"/>
    <col min="15635" max="15728" width="8.85546875" style="2" customWidth="1"/>
    <col min="15729" max="15739" width="9.140625" style="2" customWidth="1"/>
    <col min="15740" max="15872" width="9.140625" style="2"/>
    <col min="15873" max="15873" width="8.85546875" style="2" customWidth="1"/>
    <col min="15874" max="15883" width="12.85546875" style="2" customWidth="1"/>
    <col min="15884" max="15889" width="8.85546875" style="2" customWidth="1"/>
    <col min="15890" max="15890" width="9.5703125" style="2" customWidth="1"/>
    <col min="15891" max="15984" width="8.85546875" style="2" customWidth="1"/>
    <col min="15985" max="15995" width="9.140625" style="2" customWidth="1"/>
    <col min="15996" max="16128" width="9.140625" style="2"/>
    <col min="16129" max="16129" width="8.85546875" style="2" customWidth="1"/>
    <col min="16130" max="16139" width="12.85546875" style="2" customWidth="1"/>
    <col min="16140" max="16145" width="8.85546875" style="2" customWidth="1"/>
    <col min="16146" max="16146" width="9.5703125" style="2" customWidth="1"/>
    <col min="16147" max="16240" width="8.85546875" style="2" customWidth="1"/>
    <col min="16241" max="16251" width="9.140625" style="2" customWidth="1"/>
    <col min="16252" max="16384" width="9.140625" style="2"/>
  </cols>
  <sheetData>
    <row r="1" spans="1:129" ht="15.75">
      <c r="A1" s="134" t="s">
        <v>480</v>
      </c>
      <c r="C1" s="30"/>
      <c r="D1" s="30"/>
      <c r="E1" s="30"/>
      <c r="F1" s="30"/>
      <c r="G1" s="30"/>
      <c r="H1" s="30"/>
      <c r="I1" s="40"/>
      <c r="J1" s="30"/>
      <c r="K1" s="30"/>
      <c r="Z1" s="2"/>
    </row>
    <row r="2" spans="1:129" ht="15.75">
      <c r="B2" s="30"/>
      <c r="C2" s="134"/>
      <c r="D2" s="30"/>
      <c r="E2" s="30"/>
      <c r="F2" s="30"/>
      <c r="G2" s="30"/>
      <c r="H2" s="30"/>
      <c r="I2" s="40"/>
      <c r="J2" s="30"/>
      <c r="K2" s="30"/>
      <c r="Z2" s="2"/>
    </row>
    <row r="3" spans="1:129">
      <c r="A3" s="644"/>
      <c r="B3" s="717" t="s">
        <v>79</v>
      </c>
      <c r="C3" s="718"/>
      <c r="D3" s="718"/>
      <c r="E3" s="718"/>
      <c r="F3" s="719"/>
      <c r="G3" s="717" t="s">
        <v>80</v>
      </c>
      <c r="H3" s="718"/>
      <c r="I3" s="718"/>
      <c r="J3" s="718"/>
      <c r="K3" s="719"/>
      <c r="Z3" s="2"/>
      <c r="DP3" s="2" t="s">
        <v>245</v>
      </c>
    </row>
    <row r="4" spans="1:129" ht="25.5">
      <c r="A4" s="331" t="s">
        <v>246</v>
      </c>
      <c r="B4" s="136" t="s">
        <v>235</v>
      </c>
      <c r="C4" s="136" t="s">
        <v>236</v>
      </c>
      <c r="D4" s="135" t="s">
        <v>237</v>
      </c>
      <c r="E4" s="136" t="s">
        <v>238</v>
      </c>
      <c r="F4" s="135" t="s">
        <v>239</v>
      </c>
      <c r="G4" s="136" t="s">
        <v>235</v>
      </c>
      <c r="H4" s="136" t="s">
        <v>236</v>
      </c>
      <c r="I4" s="138" t="s">
        <v>237</v>
      </c>
      <c r="J4" s="230" t="s">
        <v>238</v>
      </c>
      <c r="K4" s="135" t="s">
        <v>239</v>
      </c>
      <c r="Z4" s="2"/>
    </row>
    <row r="5" spans="1:129">
      <c r="A5" s="332"/>
      <c r="B5" s="170" t="s">
        <v>26</v>
      </c>
      <c r="C5" s="170" t="s">
        <v>27</v>
      </c>
      <c r="D5" s="140" t="s">
        <v>28</v>
      </c>
      <c r="E5" s="170" t="s">
        <v>240</v>
      </c>
      <c r="F5" s="140" t="s">
        <v>30</v>
      </c>
      <c r="G5" s="170" t="s">
        <v>61</v>
      </c>
      <c r="H5" s="170" t="s">
        <v>32</v>
      </c>
      <c r="I5" s="731" t="s">
        <v>62</v>
      </c>
      <c r="J5" s="332" t="s">
        <v>474</v>
      </c>
      <c r="K5" s="140" t="s">
        <v>98</v>
      </c>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f>AD22</f>
        <v>0</v>
      </c>
      <c r="CZ5" s="49">
        <f>AA23</f>
        <v>0</v>
      </c>
      <c r="DA5" s="49">
        <f>AB23</f>
        <v>0</v>
      </c>
      <c r="DB5" s="49">
        <f>AC23</f>
        <v>0</v>
      </c>
      <c r="DC5" s="49">
        <f>AD23</f>
        <v>0</v>
      </c>
      <c r="DD5" s="2">
        <f>AA24</f>
        <v>0</v>
      </c>
      <c r="DE5" s="2">
        <f>AB24</f>
        <v>0</v>
      </c>
      <c r="DF5" s="2">
        <f>AC24</f>
        <v>0</v>
      </c>
      <c r="DG5" s="2">
        <f>AD24</f>
        <v>0</v>
      </c>
      <c r="DH5" s="2">
        <f>AA25</f>
        <v>0</v>
      </c>
      <c r="DI5" s="2">
        <f>AB25</f>
        <v>0</v>
      </c>
      <c r="DJ5" s="2">
        <f>AC25</f>
        <v>0</v>
      </c>
      <c r="DK5" s="2">
        <f>AD25</f>
        <v>0</v>
      </c>
      <c r="DL5" s="2">
        <f>AA26</f>
        <v>0</v>
      </c>
      <c r="DM5" s="2">
        <f>AB26</f>
        <v>0</v>
      </c>
      <c r="DN5" s="2">
        <f>AC26</f>
        <v>0</v>
      </c>
      <c r="DO5" s="2">
        <f>AD26</f>
        <v>0</v>
      </c>
      <c r="DP5" s="2">
        <f>AA27</f>
        <v>0</v>
      </c>
      <c r="DQ5" s="2">
        <f>AB27</f>
        <v>0</v>
      </c>
      <c r="DR5" s="2">
        <f>AC27</f>
        <v>0</v>
      </c>
      <c r="DS5" s="2">
        <f>AD27</f>
        <v>0</v>
      </c>
      <c r="DT5" s="2">
        <f>AA28</f>
        <v>0</v>
      </c>
      <c r="DU5" s="2">
        <f>AB28</f>
        <v>0</v>
      </c>
      <c r="DV5" s="2">
        <f>AC28</f>
        <v>0</v>
      </c>
      <c r="DW5" s="2">
        <f>AD28</f>
        <v>0</v>
      </c>
      <c r="DX5" s="2">
        <f>AA29</f>
        <v>0</v>
      </c>
      <c r="DY5" s="2">
        <f>AB29</f>
        <v>0</v>
      </c>
    </row>
    <row r="6" spans="1:129">
      <c r="A6" s="594" t="s">
        <v>133</v>
      </c>
      <c r="B6" s="58">
        <v>58.277290803472894</v>
      </c>
      <c r="C6" s="58">
        <v>71.400895992250867</v>
      </c>
      <c r="D6" s="58">
        <v>76.192745126473454</v>
      </c>
      <c r="E6" s="400">
        <v>81.619831227044713</v>
      </c>
      <c r="F6" s="58">
        <v>76.486195841164232</v>
      </c>
      <c r="G6" s="58">
        <v>53.042623805560851</v>
      </c>
      <c r="H6" s="58">
        <v>81.324373375190063</v>
      </c>
      <c r="I6" s="58">
        <v>85.380065503250719</v>
      </c>
      <c r="J6" s="730">
        <v>65.223525991216263</v>
      </c>
      <c r="K6" s="58">
        <v>62.125019229783099</v>
      </c>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W6" s="49"/>
    </row>
    <row r="7" spans="1:129">
      <c r="A7" s="333" t="s">
        <v>134</v>
      </c>
      <c r="B7" s="58">
        <v>59.067438422619659</v>
      </c>
      <c r="C7" s="58">
        <v>72.483553295394927</v>
      </c>
      <c r="D7" s="58">
        <v>77.383936525035736</v>
      </c>
      <c r="E7" s="228">
        <v>81.490815139677181</v>
      </c>
      <c r="F7" s="58">
        <v>76.330415381059098</v>
      </c>
      <c r="G7" s="58">
        <v>53.710406786118938</v>
      </c>
      <c r="H7" s="58">
        <v>81.950262422131743</v>
      </c>
      <c r="I7" s="58">
        <v>85.909957471770056</v>
      </c>
      <c r="J7" s="730">
        <v>65.540249901156798</v>
      </c>
      <c r="K7" s="58">
        <v>62.518845187426294</v>
      </c>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row>
    <row r="8" spans="1:129">
      <c r="A8" s="333" t="s">
        <v>135</v>
      </c>
      <c r="B8" s="58">
        <v>60.247975181661076</v>
      </c>
      <c r="C8" s="58">
        <v>73.219114501352053</v>
      </c>
      <c r="D8" s="58">
        <v>78.232271964533567</v>
      </c>
      <c r="E8" s="228">
        <v>82.284490316457664</v>
      </c>
      <c r="F8" s="58">
        <v>77.011829264615741</v>
      </c>
      <c r="G8" s="58">
        <v>54.130528511124695</v>
      </c>
      <c r="H8" s="58">
        <v>82.516309412861133</v>
      </c>
      <c r="I8" s="58">
        <v>86.450603705333137</v>
      </c>
      <c r="J8" s="730">
        <v>65.599793418157674</v>
      </c>
      <c r="K8" s="58">
        <v>62.614224911543005</v>
      </c>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row>
    <row r="9" spans="1:129">
      <c r="A9" s="333" t="s">
        <v>136</v>
      </c>
      <c r="B9" s="58">
        <v>61.183868079701838</v>
      </c>
      <c r="C9" s="58">
        <v>74.101989748557131</v>
      </c>
      <c r="D9" s="58">
        <v>79.056783576060155</v>
      </c>
      <c r="E9" s="228">
        <v>82.567105535642071</v>
      </c>
      <c r="F9" s="58">
        <v>77.391732580226943</v>
      </c>
      <c r="G9" s="58">
        <v>55.119168179038034</v>
      </c>
      <c r="H9" s="58">
        <v>83.191249325550601</v>
      </c>
      <c r="I9" s="58">
        <v>87.330498118003618</v>
      </c>
      <c r="J9" s="730">
        <v>66.255968777847457</v>
      </c>
      <c r="K9" s="58">
        <v>63.115737654479254</v>
      </c>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row>
    <row r="10" spans="1:129">
      <c r="A10" s="333" t="s">
        <v>137</v>
      </c>
      <c r="B10" s="58">
        <v>62.340460971496384</v>
      </c>
      <c r="C10" s="58">
        <v>74.80324494490857</v>
      </c>
      <c r="D10" s="58">
        <v>79.625447991547716</v>
      </c>
      <c r="E10" s="228">
        <v>83.339246870117961</v>
      </c>
      <c r="F10" s="58">
        <v>78.292244143157234</v>
      </c>
      <c r="G10" s="58">
        <v>55.346775891630649</v>
      </c>
      <c r="H10" s="58">
        <v>83.746505125815474</v>
      </c>
      <c r="I10" s="58">
        <v>87.389157745514979</v>
      </c>
      <c r="J10" s="730">
        <v>66.088460418116725</v>
      </c>
      <c r="K10" s="58">
        <v>63.333162401928114</v>
      </c>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row>
    <row r="11" spans="1:129">
      <c r="A11" s="333" t="s">
        <v>138</v>
      </c>
      <c r="B11" s="58">
        <v>62.893251993587207</v>
      </c>
      <c r="C11" s="58">
        <v>75.368285103119831</v>
      </c>
      <c r="D11" s="58">
        <v>80.725487352654795</v>
      </c>
      <c r="E11" s="228">
        <v>83.447901073423481</v>
      </c>
      <c r="F11" s="58">
        <v>77.910330757093035</v>
      </c>
      <c r="G11" s="58">
        <v>56.19403808167808</v>
      </c>
      <c r="H11" s="58">
        <v>84.653946142149408</v>
      </c>
      <c r="I11" s="58">
        <v>88.594613090873537</v>
      </c>
      <c r="J11" s="649">
        <v>66.380884344503016</v>
      </c>
      <c r="K11" s="58">
        <v>63.428542126044817</v>
      </c>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row>
    <row r="12" spans="1:129">
      <c r="A12" s="333" t="s">
        <v>139</v>
      </c>
      <c r="B12" s="58">
        <v>62.825584542672132</v>
      </c>
      <c r="C12" s="58">
        <v>75.639706179117724</v>
      </c>
      <c r="D12" s="58">
        <v>80.725487352654795</v>
      </c>
      <c r="E12" s="228">
        <v>83.059001305344495</v>
      </c>
      <c r="F12" s="58">
        <v>77.825907798068329</v>
      </c>
      <c r="G12" s="58">
        <v>56.470776974521975</v>
      </c>
      <c r="H12" s="58">
        <v>84.979643890714669</v>
      </c>
      <c r="I12" s="58">
        <v>88.767658992032068</v>
      </c>
      <c r="J12" s="649">
        <v>66.452122401388735</v>
      </c>
      <c r="K12" s="58">
        <v>63.616224808984157</v>
      </c>
      <c r="Z12" s="49"/>
      <c r="AA12" s="49"/>
      <c r="AB12" s="49"/>
      <c r="AC12" s="49"/>
      <c r="AD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row>
    <row r="13" spans="1:129">
      <c r="A13" s="333" t="s">
        <v>140</v>
      </c>
      <c r="B13" s="58">
        <v>63.290928397426548</v>
      </c>
      <c r="C13" s="58">
        <v>76.16035032489809</v>
      </c>
      <c r="D13" s="58">
        <v>81.013444925524652</v>
      </c>
      <c r="E13" s="228">
        <v>83.102202297427823</v>
      </c>
      <c r="F13" s="58">
        <v>78.123398225107792</v>
      </c>
      <c r="G13" s="58">
        <v>57.249857118506412</v>
      </c>
      <c r="H13" s="58">
        <v>85.648697699514386</v>
      </c>
      <c r="I13" s="58">
        <v>89.796157794398013</v>
      </c>
      <c r="J13" s="649">
        <v>66.842647531383321</v>
      </c>
      <c r="K13" s="58">
        <v>63.755704835649453</v>
      </c>
      <c r="Z13" s="49"/>
      <c r="AA13" s="49"/>
      <c r="AB13" s="49"/>
      <c r="AC13" s="49"/>
      <c r="AD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row>
    <row r="14" spans="1:129">
      <c r="A14" s="333" t="s">
        <v>141</v>
      </c>
      <c r="B14" s="58">
        <v>64.008203377126321</v>
      </c>
      <c r="C14" s="58">
        <v>77.086612584251526</v>
      </c>
      <c r="D14" s="58">
        <v>81.566572061900516</v>
      </c>
      <c r="E14" s="228">
        <v>83.034136838181595</v>
      </c>
      <c r="F14" s="58">
        <v>78.473150483924456</v>
      </c>
      <c r="G14" s="58">
        <v>57.90059458754876</v>
      </c>
      <c r="H14" s="58">
        <v>86.31578947368422</v>
      </c>
      <c r="I14" s="58">
        <v>90.641834091020186</v>
      </c>
      <c r="J14" s="649">
        <v>67.079957144111361</v>
      </c>
      <c r="K14" s="58">
        <v>63.878775447412949</v>
      </c>
      <c r="Z14" s="49"/>
      <c r="AA14" s="49"/>
      <c r="AB14" s="49"/>
      <c r="AC14" s="49"/>
      <c r="AD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row>
    <row r="15" spans="1:129">
      <c r="A15" s="333" t="s">
        <v>142</v>
      </c>
      <c r="B15" s="58">
        <v>64.286160444731308</v>
      </c>
      <c r="C15" s="58">
        <v>77.07753158170884</v>
      </c>
      <c r="D15" s="58">
        <v>82.029582979428639</v>
      </c>
      <c r="E15" s="228">
        <v>83.404539721906417</v>
      </c>
      <c r="F15" s="58">
        <v>78.370636890823022</v>
      </c>
      <c r="G15" s="58">
        <v>58.358818044177951</v>
      </c>
      <c r="H15" s="58">
        <v>86.454112915092935</v>
      </c>
      <c r="I15" s="58">
        <v>90.88038324289974</v>
      </c>
      <c r="J15" s="649">
        <v>67.502650916668898</v>
      </c>
      <c r="K15" s="58">
        <v>64.215168452899846</v>
      </c>
      <c r="Z15" s="49"/>
      <c r="AA15" s="49"/>
      <c r="AB15" s="49"/>
      <c r="AC15" s="49"/>
      <c r="AD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row>
    <row r="16" spans="1:129">
      <c r="A16" s="333" t="s">
        <v>143</v>
      </c>
      <c r="B16" s="58">
        <v>64.435028836744465</v>
      </c>
      <c r="C16" s="58">
        <v>77.553779715058312</v>
      </c>
      <c r="D16" s="58">
        <v>82.77019328375215</v>
      </c>
      <c r="E16" s="228">
        <v>83.084317841743271</v>
      </c>
      <c r="F16" s="58">
        <v>77.848018573050993</v>
      </c>
      <c r="G16" s="58">
        <v>58.804006697883352</v>
      </c>
      <c r="H16" s="58">
        <v>86.625790945210184</v>
      </c>
      <c r="I16" s="58">
        <v>91.2049665151293</v>
      </c>
      <c r="J16" s="649">
        <v>67.882793399342475</v>
      </c>
      <c r="K16" s="58">
        <v>64.474642326034569</v>
      </c>
      <c r="Z16" s="49"/>
      <c r="AA16" s="49"/>
      <c r="AB16" s="49"/>
      <c r="AC16" s="49"/>
      <c r="AD16" s="49"/>
      <c r="AE16" s="30"/>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row>
    <row r="17" spans="1:129">
      <c r="A17" s="333" t="s">
        <v>144</v>
      </c>
      <c r="B17" s="58">
        <v>64.093568469049941</v>
      </c>
      <c r="C17" s="58">
        <v>77.694030754328608</v>
      </c>
      <c r="D17" s="58">
        <v>82.320648008120827</v>
      </c>
      <c r="E17" s="228">
        <v>82.49484271412841</v>
      </c>
      <c r="F17" s="58">
        <v>77.858068925315834</v>
      </c>
      <c r="G17" s="58">
        <v>58.855143232430585</v>
      </c>
      <c r="H17" s="58">
        <v>86.952469711090401</v>
      </c>
      <c r="I17" s="58">
        <v>91.191279268709991</v>
      </c>
      <c r="J17" s="649">
        <v>67.68656879785425</v>
      </c>
      <c r="K17" s="58">
        <v>64.540279985641774</v>
      </c>
      <c r="Z17" s="49"/>
      <c r="AA17" s="49"/>
      <c r="AB17" s="49"/>
      <c r="AC17" s="49"/>
      <c r="AD17" s="49"/>
      <c r="AE17" s="30"/>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row>
    <row r="18" spans="1:129">
      <c r="A18" s="333" t="s">
        <v>145</v>
      </c>
      <c r="B18" s="58">
        <v>64.66509816985571</v>
      </c>
      <c r="C18" s="58">
        <v>77.982604835129351</v>
      </c>
      <c r="D18" s="58">
        <v>82.800232023368054</v>
      </c>
      <c r="E18" s="228">
        <v>82.922464960705682</v>
      </c>
      <c r="F18" s="58">
        <v>78.097267309219205</v>
      </c>
      <c r="G18" s="58">
        <v>59.530947630172562</v>
      </c>
      <c r="H18" s="58">
        <v>87.327218325403436</v>
      </c>
      <c r="I18" s="58">
        <v>91.28708999364521</v>
      </c>
      <c r="J18" s="649">
        <v>68.169980415894045</v>
      </c>
      <c r="K18" s="58">
        <v>65.213065996615555</v>
      </c>
      <c r="Z18" s="49"/>
      <c r="AA18" s="49"/>
      <c r="AB18" s="49"/>
      <c r="AC18" s="49"/>
      <c r="AD18" s="49"/>
      <c r="AE18" s="30"/>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row>
    <row r="19" spans="1:129">
      <c r="A19" s="333" t="s">
        <v>146</v>
      </c>
      <c r="B19" s="58">
        <v>63.954069416394255</v>
      </c>
      <c r="C19" s="58">
        <v>77.789885781168024</v>
      </c>
      <c r="D19" s="58">
        <v>82.485343166704638</v>
      </c>
      <c r="E19" s="228">
        <v>82.213862090380843</v>
      </c>
      <c r="F19" s="58">
        <v>77.532437511934802</v>
      </c>
      <c r="G19" s="58">
        <v>59.718448256845768</v>
      </c>
      <c r="H19" s="58">
        <v>87.402756658655008</v>
      </c>
      <c r="I19" s="58">
        <v>90.712225644033822</v>
      </c>
      <c r="J19" s="649">
        <v>68.3255889629108</v>
      </c>
      <c r="K19" s="58">
        <v>65.832521409158502</v>
      </c>
      <c r="Z19" s="49"/>
      <c r="AA19" s="49"/>
      <c r="AB19" s="49"/>
      <c r="AC19" s="49"/>
      <c r="AD19" s="49"/>
      <c r="AE19" s="30"/>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row>
    <row r="20" spans="1:129">
      <c r="A20" s="333" t="s">
        <v>147</v>
      </c>
      <c r="B20" s="58">
        <v>63.150388307064475</v>
      </c>
      <c r="C20" s="58">
        <v>77.321709650078702</v>
      </c>
      <c r="D20" s="58">
        <v>82.321683826728247</v>
      </c>
      <c r="E20" s="228">
        <v>81.672260730981122</v>
      </c>
      <c r="F20" s="58">
        <v>76.711323731896812</v>
      </c>
      <c r="G20" s="58">
        <v>59.616175187751296</v>
      </c>
      <c r="H20" s="58">
        <v>87.080001962034629</v>
      </c>
      <c r="I20" s="58">
        <v>90.046438871779827</v>
      </c>
      <c r="J20" s="649">
        <v>68.461384754840623</v>
      </c>
      <c r="K20" s="58">
        <v>66.20583559817446</v>
      </c>
      <c r="Z20" s="49"/>
      <c r="AA20" s="49"/>
      <c r="AB20" s="49"/>
      <c r="AC20" s="49"/>
      <c r="AD20" s="49"/>
      <c r="AE20" s="30"/>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row>
    <row r="21" spans="1:129">
      <c r="A21" s="333" t="s">
        <v>148</v>
      </c>
      <c r="B21" s="58">
        <v>62.2301109746195</v>
      </c>
      <c r="C21" s="58">
        <v>76.647697461355278</v>
      </c>
      <c r="D21" s="58">
        <v>80.912970520602428</v>
      </c>
      <c r="E21" s="228">
        <v>81.189798305415593</v>
      </c>
      <c r="F21" s="58">
        <v>76.909315671514292</v>
      </c>
      <c r="G21" s="58">
        <v>58.877202129686253</v>
      </c>
      <c r="H21" s="58">
        <v>86.804336096532097</v>
      </c>
      <c r="I21" s="58">
        <v>89.740431148262218</v>
      </c>
      <c r="J21" s="649">
        <v>67.827489705365579</v>
      </c>
      <c r="K21" s="58">
        <v>65.608943131121492</v>
      </c>
      <c r="Z21" s="49"/>
      <c r="AA21" s="49"/>
      <c r="AB21" s="49"/>
      <c r="AC21" s="49"/>
      <c r="AD21" s="49"/>
      <c r="AE21" s="30"/>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row>
    <row r="22" spans="1:129">
      <c r="A22" s="333" t="s">
        <v>149</v>
      </c>
      <c r="B22" s="58">
        <v>60.754960544670922</v>
      </c>
      <c r="C22" s="58">
        <v>75.583202163296605</v>
      </c>
      <c r="D22" s="58">
        <v>79.213192185784436</v>
      </c>
      <c r="E22" s="228">
        <v>80.381564693978632</v>
      </c>
      <c r="F22" s="58">
        <v>76.69725323872602</v>
      </c>
      <c r="G22" s="58">
        <v>58.412962610169153</v>
      </c>
      <c r="H22" s="58">
        <v>86.19021925736989</v>
      </c>
      <c r="I22" s="58">
        <v>88.797966466246265</v>
      </c>
      <c r="J22" s="649">
        <v>67.772147598028553</v>
      </c>
      <c r="K22" s="58">
        <v>65.782267576021752</v>
      </c>
      <c r="Z22" s="49"/>
      <c r="AA22" s="49"/>
      <c r="AB22" s="49"/>
      <c r="AC22" s="49"/>
      <c r="AD22" s="49"/>
      <c r="AE22" s="30"/>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row>
    <row r="23" spans="1:129">
      <c r="A23" s="333" t="s">
        <v>150</v>
      </c>
      <c r="B23" s="58">
        <v>60.814299693934913</v>
      </c>
      <c r="C23" s="58">
        <v>75.69318319409129</v>
      </c>
      <c r="D23" s="58">
        <v>78.97495390607196</v>
      </c>
      <c r="E23" s="228">
        <v>80.343165827754689</v>
      </c>
      <c r="F23" s="58">
        <v>77.004794018030339</v>
      </c>
      <c r="G23" s="58">
        <v>58.992510001704545</v>
      </c>
      <c r="H23" s="58">
        <v>85.84293912787561</v>
      </c>
      <c r="I23" s="58">
        <v>88.260253214058764</v>
      </c>
      <c r="J23" s="649">
        <v>68.721447099832616</v>
      </c>
      <c r="K23" s="58">
        <v>66.839649248756473</v>
      </c>
      <c r="Z23" s="49"/>
      <c r="AA23" s="49"/>
      <c r="AB23" s="49"/>
      <c r="AC23" s="49"/>
      <c r="AD23" s="49"/>
      <c r="AE23" s="30"/>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row>
    <row r="24" spans="1:129">
      <c r="A24" s="333" t="s">
        <v>151</v>
      </c>
      <c r="B24" s="58">
        <v>61.0922567615399</v>
      </c>
      <c r="C24" s="58">
        <v>75.463131129676725</v>
      </c>
      <c r="D24" s="58">
        <v>78.772969277620106</v>
      </c>
      <c r="E24" s="228">
        <v>80.95642977834865</v>
      </c>
      <c r="F24" s="58">
        <v>77.554548286917452</v>
      </c>
      <c r="G24" s="58">
        <v>59.326401491983596</v>
      </c>
      <c r="H24" s="58">
        <v>85.661450924608815</v>
      </c>
      <c r="I24" s="58">
        <v>88.189861661045114</v>
      </c>
      <c r="J24" s="649">
        <v>69.256825388350165</v>
      </c>
      <c r="K24" s="58">
        <v>67.271421978360095</v>
      </c>
      <c r="Z24" s="49"/>
      <c r="AA24" s="49"/>
      <c r="AB24" s="49"/>
      <c r="AC24" s="49"/>
      <c r="AD24" s="49"/>
      <c r="AE24" s="30"/>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row>
    <row r="25" spans="1:129">
      <c r="A25" s="333" t="s">
        <v>152</v>
      </c>
      <c r="B25" s="58">
        <v>60.93401903016926</v>
      </c>
      <c r="C25" s="58">
        <v>75.030270008475611</v>
      </c>
      <c r="D25" s="58">
        <v>78.308922541484534</v>
      </c>
      <c r="E25" s="228">
        <v>81.212581299902027</v>
      </c>
      <c r="F25" s="58">
        <v>77.811837304897537</v>
      </c>
      <c r="G25" s="58">
        <v>59.606148416271445</v>
      </c>
      <c r="H25" s="58">
        <v>85.507431206160788</v>
      </c>
      <c r="I25" s="58">
        <v>88.037346629515582</v>
      </c>
      <c r="J25" s="649">
        <v>69.708734756116542</v>
      </c>
      <c r="K25" s="58">
        <v>67.705245884826425</v>
      </c>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row>
    <row r="26" spans="1:129">
      <c r="A26" s="333" t="s">
        <v>153</v>
      </c>
      <c r="B26" s="58">
        <v>60.870515730079731</v>
      </c>
      <c r="C26" s="58">
        <v>74.359284820599754</v>
      </c>
      <c r="D26" s="58">
        <v>77.862484721675543</v>
      </c>
      <c r="E26" s="228">
        <v>81.860006960713491</v>
      </c>
      <c r="F26" s="58">
        <v>78.176665092111477</v>
      </c>
      <c r="G26" s="58">
        <v>60.488504306498349</v>
      </c>
      <c r="H26" s="58">
        <v>85.017903565997926</v>
      </c>
      <c r="I26" s="58">
        <v>87.529940851542264</v>
      </c>
      <c r="J26" s="649">
        <v>71.147960334663125</v>
      </c>
      <c r="K26" s="58">
        <v>69.106199682067597</v>
      </c>
      <c r="Z26" s="49"/>
      <c r="AA26" s="49"/>
      <c r="AB26" s="49"/>
      <c r="AC26" s="49"/>
      <c r="AD26" s="49"/>
    </row>
    <row r="27" spans="1:129">
      <c r="A27" s="333" t="s">
        <v>154</v>
      </c>
      <c r="B27" s="58">
        <v>60.993358179433258</v>
      </c>
      <c r="C27" s="58">
        <v>74.216006780481905</v>
      </c>
      <c r="D27" s="58">
        <v>77.369435064531501</v>
      </c>
      <c r="E27" s="228">
        <v>82.183562314045062</v>
      </c>
      <c r="F27" s="58">
        <v>78.83295309500599</v>
      </c>
      <c r="G27" s="58">
        <v>61.27560586766667</v>
      </c>
      <c r="H27" s="58">
        <v>85.20233482120959</v>
      </c>
      <c r="I27" s="58">
        <v>88.033435987681486</v>
      </c>
      <c r="J27" s="649">
        <v>71.917754362305587</v>
      </c>
      <c r="K27" s="58">
        <v>69.604635659709757</v>
      </c>
      <c r="Z27" s="49"/>
      <c r="AA27" s="49"/>
      <c r="AB27" s="49"/>
      <c r="AC27" s="49"/>
      <c r="AD27" s="49"/>
    </row>
    <row r="28" spans="1:129">
      <c r="A28" s="333" t="s">
        <v>155</v>
      </c>
      <c r="B28" s="58">
        <v>61.258822794561617</v>
      </c>
      <c r="C28" s="58">
        <v>74.039431731040878</v>
      </c>
      <c r="D28" s="58">
        <v>76.961322533197986</v>
      </c>
      <c r="E28" s="228">
        <v>82.738105037182493</v>
      </c>
      <c r="F28" s="58">
        <v>79.59677986713433</v>
      </c>
      <c r="G28" s="58">
        <v>61.928348691004977</v>
      </c>
      <c r="H28" s="58">
        <v>85.374993868641781</v>
      </c>
      <c r="I28" s="58">
        <v>88.171286112333192</v>
      </c>
      <c r="J28" s="649">
        <v>72.536870440410368</v>
      </c>
      <c r="K28" s="58">
        <v>70.236398133429063</v>
      </c>
      <c r="Z28" s="49"/>
      <c r="AA28" s="49"/>
      <c r="AB28" s="49"/>
      <c r="AC28" s="49"/>
      <c r="AD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W28" s="49"/>
    </row>
    <row r="29" spans="1:129">
      <c r="A29" s="333" t="s">
        <v>156</v>
      </c>
      <c r="B29" s="58">
        <v>61.46807137354515</v>
      </c>
      <c r="C29" s="58">
        <v>74.200871776244099</v>
      </c>
      <c r="D29" s="58">
        <v>77.384972343643184</v>
      </c>
      <c r="E29" s="228">
        <v>82.840093252414533</v>
      </c>
      <c r="F29" s="58">
        <v>79.431954089990867</v>
      </c>
      <c r="G29" s="58">
        <v>62.659300331886122</v>
      </c>
      <c r="H29" s="58">
        <v>85.760533673419332</v>
      </c>
      <c r="I29" s="58">
        <v>88.750061103778663</v>
      </c>
      <c r="J29" s="649">
        <v>73.063095165074486</v>
      </c>
      <c r="K29" s="58">
        <v>70.602533203425466</v>
      </c>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f>AD48</f>
        <v>0</v>
      </c>
      <c r="CZ29" s="49">
        <f>AA49</f>
        <v>0</v>
      </c>
      <c r="DA29" s="49">
        <f>AB49</f>
        <v>0</v>
      </c>
      <c r="DB29" s="49">
        <f>AC49</f>
        <v>0</v>
      </c>
      <c r="DC29" s="49">
        <f>AD49</f>
        <v>0</v>
      </c>
      <c r="DD29" s="2">
        <f>AA50</f>
        <v>0</v>
      </c>
      <c r="DE29" s="2">
        <f>AB50</f>
        <v>0</v>
      </c>
      <c r="DF29" s="2">
        <f>AC50</f>
        <v>0</v>
      </c>
      <c r="DG29" s="2">
        <f>AD50</f>
        <v>0</v>
      </c>
      <c r="DH29" s="2">
        <f>AA51</f>
        <v>0</v>
      </c>
      <c r="DI29" s="2">
        <f>AB51</f>
        <v>0</v>
      </c>
      <c r="DJ29" s="2">
        <f>AC51</f>
        <v>0</v>
      </c>
      <c r="DK29" s="2">
        <f>AD51</f>
        <v>0</v>
      </c>
      <c r="DL29" s="2">
        <f>AA52</f>
        <v>0</v>
      </c>
      <c r="DM29" s="2">
        <f>AB52</f>
        <v>0</v>
      </c>
      <c r="DN29" s="2">
        <f>AC52</f>
        <v>0</v>
      </c>
      <c r="DO29" s="2">
        <f>AD52</f>
        <v>0</v>
      </c>
      <c r="DP29" s="2">
        <f>AA53</f>
        <v>0</v>
      </c>
      <c r="DQ29" s="2">
        <f>AB53</f>
        <v>0</v>
      </c>
      <c r="DR29" s="2">
        <f>AC53</f>
        <v>0</v>
      </c>
      <c r="DS29" s="2">
        <f>AD53</f>
        <v>0</v>
      </c>
      <c r="DT29" s="2">
        <f>AA54</f>
        <v>0</v>
      </c>
      <c r="DU29" s="2">
        <f>AB54</f>
        <v>0</v>
      </c>
      <c r="DV29" s="2">
        <f>AC54</f>
        <v>0</v>
      </c>
      <c r="DW29" s="2">
        <f>AD54</f>
        <v>0</v>
      </c>
      <c r="DX29" s="2">
        <f>AA55</f>
        <v>0</v>
      </c>
      <c r="DY29" s="2">
        <f>AB55</f>
        <v>0</v>
      </c>
    </row>
    <row r="30" spans="1:129">
      <c r="A30" s="333" t="s">
        <v>157</v>
      </c>
      <c r="B30" s="58">
        <v>62.089570884257427</v>
      </c>
      <c r="C30" s="58">
        <v>74.448076845461514</v>
      </c>
      <c r="D30" s="58">
        <v>77.808622154088368</v>
      </c>
      <c r="E30" s="228">
        <v>83.399831822576516</v>
      </c>
      <c r="F30" s="58">
        <v>79.797786912431278</v>
      </c>
      <c r="G30" s="58">
        <v>62.623203954558669</v>
      </c>
      <c r="H30" s="58">
        <v>86.338352871928194</v>
      </c>
      <c r="I30" s="58">
        <v>89.388473383194025</v>
      </c>
      <c r="J30" s="649">
        <v>72.5323125488068</v>
      </c>
      <c r="K30" s="58">
        <v>70.057945746371985</v>
      </c>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row>
    <row r="31" spans="1:129">
      <c r="A31" s="333" t="s">
        <v>158</v>
      </c>
      <c r="B31" s="58">
        <v>62.797476524599716</v>
      </c>
      <c r="C31" s="58">
        <v>74.647858901400483</v>
      </c>
      <c r="D31" s="58">
        <v>78.115224461892225</v>
      </c>
      <c r="E31" s="228">
        <v>84.124953412992753</v>
      </c>
      <c r="F31" s="58">
        <v>80.39075769605725</v>
      </c>
      <c r="G31" s="58">
        <v>63.024274813752726</v>
      </c>
      <c r="H31" s="58">
        <v>86.923039191641735</v>
      </c>
      <c r="I31" s="58">
        <v>90.355379576673016</v>
      </c>
      <c r="J31" s="649">
        <v>72.505834356299133</v>
      </c>
      <c r="K31" s="58">
        <v>69.752320393825968</v>
      </c>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row>
    <row r="32" spans="1:129">
      <c r="A32" s="333" t="s">
        <v>159</v>
      </c>
      <c r="B32" s="58">
        <v>63.621978388057208</v>
      </c>
      <c r="C32" s="58">
        <v>75.310772087016176</v>
      </c>
      <c r="D32" s="58">
        <v>78.265418159971816</v>
      </c>
      <c r="E32" s="228">
        <v>84.479253930030879</v>
      </c>
      <c r="F32" s="58">
        <v>81.290264223761042</v>
      </c>
      <c r="G32" s="58">
        <v>63.3351047296281</v>
      </c>
      <c r="H32" s="58">
        <v>87.359591896796971</v>
      </c>
      <c r="I32" s="58">
        <v>90.817812973554297</v>
      </c>
      <c r="J32" s="649">
        <v>72.499313875515341</v>
      </c>
      <c r="K32" s="58">
        <v>69.737962155786889</v>
      </c>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row>
    <row r="33" spans="1:110">
      <c r="A33" s="333" t="s">
        <v>160</v>
      </c>
      <c r="B33" s="58">
        <v>64.075870828041388</v>
      </c>
      <c r="C33" s="58">
        <v>75.700246196068932</v>
      </c>
      <c r="D33" s="58">
        <v>79.051604483022928</v>
      </c>
      <c r="E33" s="228">
        <v>84.644204012336232</v>
      </c>
      <c r="F33" s="58">
        <v>81.055085980763636</v>
      </c>
      <c r="G33" s="58">
        <v>64.417996049452029</v>
      </c>
      <c r="H33" s="58">
        <v>87.999215186148021</v>
      </c>
      <c r="I33" s="58">
        <v>91.575499828909429</v>
      </c>
      <c r="J33" s="649">
        <v>73.202921086496332</v>
      </c>
      <c r="K33" s="58">
        <v>70.344084918722118</v>
      </c>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row>
    <row r="34" spans="1:110">
      <c r="A34" s="333" t="s">
        <v>161</v>
      </c>
      <c r="B34" s="58">
        <v>65.475025505423801</v>
      </c>
      <c r="C34" s="58">
        <v>75.563022157646202</v>
      </c>
      <c r="D34" s="58">
        <v>79.058855213275052</v>
      </c>
      <c r="E34" s="228">
        <v>86.649559051283134</v>
      </c>
      <c r="F34" s="58">
        <v>82.818922803244249</v>
      </c>
      <c r="G34" s="58">
        <v>65.174014619032818</v>
      </c>
      <c r="H34" s="58">
        <v>88.735959189679704</v>
      </c>
      <c r="I34" s="58">
        <v>92.245197242997506</v>
      </c>
      <c r="J34" s="649">
        <v>73.447129229446347</v>
      </c>
      <c r="K34" s="58">
        <v>70.652787036562231</v>
      </c>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row>
    <row r="35" spans="1:110">
      <c r="A35" s="333" t="s">
        <v>162</v>
      </c>
      <c r="B35" s="58">
        <v>66.65660330217159</v>
      </c>
      <c r="C35" s="58">
        <v>76.680994470678442</v>
      </c>
      <c r="D35" s="58">
        <v>80.365022477263778</v>
      </c>
      <c r="E35" s="228">
        <v>86.927150283190429</v>
      </c>
      <c r="F35" s="58">
        <v>82.941537100875379</v>
      </c>
      <c r="G35" s="58">
        <v>66.257908616004741</v>
      </c>
      <c r="H35" s="58">
        <v>89.685583950556733</v>
      </c>
      <c r="I35" s="58">
        <v>93.891577455149829</v>
      </c>
      <c r="J35" s="649">
        <v>73.87799208904346</v>
      </c>
      <c r="K35" s="58">
        <v>70.568688785190517</v>
      </c>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row>
    <row r="36" spans="1:110">
      <c r="A36" s="333" t="s">
        <v>163</v>
      </c>
      <c r="B36" s="58">
        <v>67.893356097357838</v>
      </c>
      <c r="C36" s="58">
        <v>77.850425798119232</v>
      </c>
      <c r="D36" s="58">
        <v>81.677404652897181</v>
      </c>
      <c r="E36" s="228">
        <v>87.209999690198288</v>
      </c>
      <c r="F36" s="58">
        <v>83.124453512095599</v>
      </c>
      <c r="G36" s="58">
        <v>66.655971443754808</v>
      </c>
      <c r="H36" s="58">
        <v>90.7666650316378</v>
      </c>
      <c r="I36" s="58">
        <v>94.974825243193038</v>
      </c>
      <c r="J36" s="649">
        <v>73.436620614540686</v>
      </c>
      <c r="K36" s="58">
        <v>70.182041946566841</v>
      </c>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row>
    <row r="37" spans="1:110">
      <c r="A37" s="333" t="s">
        <v>164</v>
      </c>
      <c r="B37" s="58">
        <v>68.535676362197833</v>
      </c>
      <c r="C37" s="58">
        <v>78.311538927230899</v>
      </c>
      <c r="D37" s="58">
        <v>82.601354850738545</v>
      </c>
      <c r="E37" s="228">
        <v>87.516702265145057</v>
      </c>
      <c r="F37" s="58">
        <v>82.970683122443461</v>
      </c>
      <c r="G37" s="58">
        <v>67.614530797228596</v>
      </c>
      <c r="H37" s="58">
        <v>91.301319468288611</v>
      </c>
      <c r="I37" s="58">
        <v>95.549689592804427</v>
      </c>
      <c r="J37" s="649">
        <v>74.056466205521744</v>
      </c>
      <c r="K37" s="58">
        <v>70.763550587149382</v>
      </c>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row>
    <row r="38" spans="1:110">
      <c r="A38" s="333" t="s">
        <v>165</v>
      </c>
      <c r="B38" s="58">
        <v>69.294592850153023</v>
      </c>
      <c r="C38" s="58">
        <v>78.593050006054</v>
      </c>
      <c r="D38" s="58">
        <v>82.45530442708872</v>
      </c>
      <c r="E38" s="228">
        <v>88.168855700109972</v>
      </c>
      <c r="F38" s="58">
        <v>84.039035568196667</v>
      </c>
      <c r="G38" s="58">
        <v>67.800026069605849</v>
      </c>
      <c r="H38" s="58">
        <v>92.049835679599738</v>
      </c>
      <c r="I38" s="58">
        <v>96.236007234687406</v>
      </c>
      <c r="J38" s="649">
        <v>73.655781750224051</v>
      </c>
      <c r="K38" s="58">
        <v>70.451771704015187</v>
      </c>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row>
    <row r="39" spans="1:110">
      <c r="A39" s="333" t="s">
        <v>166</v>
      </c>
      <c r="B39" s="58">
        <v>69.282100397676402</v>
      </c>
      <c r="C39" s="58">
        <v>78.412438955482898</v>
      </c>
      <c r="D39" s="58">
        <v>82.32271964533571</v>
      </c>
      <c r="E39" s="228">
        <v>88.356007440362788</v>
      </c>
      <c r="F39" s="58">
        <v>84.158634760148345</v>
      </c>
      <c r="G39" s="58">
        <v>68.024625750754524</v>
      </c>
      <c r="H39" s="58">
        <v>92.514837886888714</v>
      </c>
      <c r="I39" s="58">
        <v>96.31910837366182</v>
      </c>
      <c r="J39" s="649">
        <v>73.52834129582908</v>
      </c>
      <c r="K39" s="58">
        <v>70.624070560484071</v>
      </c>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row>
    <row r="40" spans="1:110">
      <c r="A40" s="333" t="s">
        <v>167</v>
      </c>
      <c r="B40" s="58">
        <v>69.301880114097727</v>
      </c>
      <c r="C40" s="58">
        <v>78.833192073293773</v>
      </c>
      <c r="D40" s="58">
        <v>82.828199125769103</v>
      </c>
      <c r="E40" s="228">
        <v>87.909519190426195</v>
      </c>
      <c r="F40" s="58">
        <v>83.668177569623808</v>
      </c>
      <c r="G40" s="58">
        <v>68.74956132874776</v>
      </c>
      <c r="H40" s="58">
        <v>92.915092951390591</v>
      </c>
      <c r="I40" s="58">
        <v>97.253751772009579</v>
      </c>
      <c r="J40" s="649">
        <v>73.991812465510577</v>
      </c>
      <c r="K40" s="58">
        <v>70.690733808522651</v>
      </c>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row>
    <row r="41" spans="1:110">
      <c r="A41" s="333" t="s">
        <v>168</v>
      </c>
      <c r="B41" s="58">
        <v>69.71621312123925</v>
      </c>
      <c r="C41" s="58">
        <v>79.367962223029423</v>
      </c>
      <c r="D41" s="58">
        <v>83.008431563464612</v>
      </c>
      <c r="E41" s="228">
        <v>87.839237859392057</v>
      </c>
      <c r="F41" s="58">
        <v>83.98677373641948</v>
      </c>
      <c r="G41" s="58">
        <v>69.397290766346146</v>
      </c>
      <c r="H41" s="58">
        <v>93.158385245499574</v>
      </c>
      <c r="I41" s="58">
        <v>97.27819328347266</v>
      </c>
      <c r="J41" s="649">
        <v>74.493874688214063</v>
      </c>
      <c r="K41" s="58">
        <v>71.338905697143744</v>
      </c>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row>
    <row r="42" spans="1:110">
      <c r="A42" s="333" t="s">
        <v>169</v>
      </c>
      <c r="B42" s="58">
        <v>69.918174436278079</v>
      </c>
      <c r="C42" s="58">
        <v>80.055091415425579</v>
      </c>
      <c r="D42" s="58">
        <v>84.11261419900147</v>
      </c>
      <c r="E42" s="228">
        <v>87.337573663435663</v>
      </c>
      <c r="F42" s="58">
        <v>83.124453512095599</v>
      </c>
      <c r="G42" s="58">
        <v>69.974832803585556</v>
      </c>
      <c r="H42" s="58">
        <v>93.757786824937455</v>
      </c>
      <c r="I42" s="58">
        <v>97.152075084323215</v>
      </c>
      <c r="J42" s="649">
        <v>74.633622628316814</v>
      </c>
      <c r="K42" s="58">
        <v>72.026049946156618</v>
      </c>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row>
    <row r="43" spans="1:110">
      <c r="A43" s="333" t="s">
        <v>170</v>
      </c>
      <c r="B43" s="58">
        <v>70.333548481125987</v>
      </c>
      <c r="C43" s="58">
        <v>80.428421519958022</v>
      </c>
      <c r="D43" s="58">
        <v>84.581840028174256</v>
      </c>
      <c r="E43" s="228">
        <v>87.448624692544755</v>
      </c>
      <c r="F43" s="58">
        <v>83.15460456889015</v>
      </c>
      <c r="G43" s="58">
        <v>71.410666479500264</v>
      </c>
      <c r="H43" s="58">
        <v>94.344435179280921</v>
      </c>
      <c r="I43" s="58">
        <v>97.846214009874359</v>
      </c>
      <c r="J43" s="649">
        <v>75.691445228115413</v>
      </c>
      <c r="K43" s="58">
        <v>72.982923952617824</v>
      </c>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row>
    <row r="44" spans="1:110">
      <c r="A44" s="333" t="s">
        <v>171</v>
      </c>
      <c r="B44" s="58">
        <v>71.412063544941589</v>
      </c>
      <c r="C44" s="58">
        <v>80.518222545102304</v>
      </c>
      <c r="D44" s="58">
        <v>85.420853100205079</v>
      </c>
      <c r="E44" s="228">
        <v>88.690561325965817</v>
      </c>
      <c r="F44" s="58">
        <v>83.599835174222861</v>
      </c>
      <c r="G44" s="58">
        <v>72.222834969368208</v>
      </c>
      <c r="H44" s="58">
        <v>94.943836758718788</v>
      </c>
      <c r="I44" s="58">
        <v>98.541330595884062</v>
      </c>
      <c r="J44" s="649">
        <v>76.069008199982932</v>
      </c>
      <c r="K44" s="58">
        <v>73.291626070457923</v>
      </c>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row>
    <row r="45" spans="1:110">
      <c r="A45" s="333" t="s">
        <v>172</v>
      </c>
      <c r="B45" s="58">
        <v>72.214703616564975</v>
      </c>
      <c r="C45" s="58">
        <v>80.762400613472181</v>
      </c>
      <c r="D45" s="58">
        <v>85.499575314370958</v>
      </c>
      <c r="E45" s="228">
        <v>89.416242048306145</v>
      </c>
      <c r="F45" s="58">
        <v>84.461150363320243</v>
      </c>
      <c r="G45" s="58">
        <v>73.151314008402437</v>
      </c>
      <c r="H45" s="58">
        <v>95.797321822730169</v>
      </c>
      <c r="I45" s="58">
        <v>99.727232732072153</v>
      </c>
      <c r="J45" s="649">
        <v>76.360500081376557</v>
      </c>
      <c r="K45" s="58">
        <v>73.351110199476949</v>
      </c>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row>
    <row r="46" spans="1:110">
      <c r="A46" s="333" t="s">
        <v>173</v>
      </c>
      <c r="B46" s="58">
        <v>72.99756397176705</v>
      </c>
      <c r="C46" s="58">
        <v>81.669491867457722</v>
      </c>
      <c r="D46" s="58">
        <v>85.906652027097024</v>
      </c>
      <c r="E46" s="228">
        <v>89.381680114081732</v>
      </c>
      <c r="F46" s="58">
        <v>84.972713293600947</v>
      </c>
      <c r="G46" s="58">
        <v>73.776984548745148</v>
      </c>
      <c r="H46" s="58">
        <v>96.602737038308717</v>
      </c>
      <c r="I46" s="58">
        <v>100.83394437111993</v>
      </c>
      <c r="J46" s="649">
        <v>76.371526118859549</v>
      </c>
      <c r="K46" s="58">
        <v>73.166504281831706</v>
      </c>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row>
    <row r="47" spans="1:110">
      <c r="A47" s="333" t="s">
        <v>174</v>
      </c>
      <c r="B47" s="58">
        <v>74.19579837181702</v>
      </c>
      <c r="C47" s="58">
        <v>82.208298018323433</v>
      </c>
      <c r="D47" s="58">
        <v>86.625510140664161</v>
      </c>
      <c r="E47" s="228">
        <v>90.253417429076919</v>
      </c>
      <c r="F47" s="58">
        <v>85.65111207147811</v>
      </c>
      <c r="G47" s="58">
        <v>75.120571927045205</v>
      </c>
      <c r="H47" s="58">
        <v>97.044194830038748</v>
      </c>
      <c r="I47" s="58">
        <v>101.40098743706312</v>
      </c>
      <c r="J47" s="649">
        <v>77.408619916533766</v>
      </c>
      <c r="K47" s="58">
        <v>74.08338033946977</v>
      </c>
      <c r="Z47" s="62"/>
      <c r="AA47" s="62"/>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row>
    <row r="48" spans="1:110">
      <c r="A48" s="333" t="s">
        <v>175</v>
      </c>
      <c r="B48" s="58">
        <v>75.370088904620118</v>
      </c>
      <c r="C48" s="58">
        <v>83.580538402550744</v>
      </c>
      <c r="D48" s="58">
        <v>88.05804727476125</v>
      </c>
      <c r="E48" s="228">
        <v>90.176601329861668</v>
      </c>
      <c r="F48" s="58">
        <v>85.590809957889036</v>
      </c>
      <c r="G48" s="58">
        <v>76.22552214412481</v>
      </c>
      <c r="H48" s="58">
        <v>97.453279050375244</v>
      </c>
      <c r="I48" s="58">
        <v>101.9504326147529</v>
      </c>
      <c r="J48" s="649">
        <v>78.217503697051129</v>
      </c>
      <c r="K48" s="58">
        <v>74.767447823188562</v>
      </c>
      <c r="Z48" s="62"/>
      <c r="AA48" s="62"/>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W48" s="49"/>
    </row>
    <row r="49" spans="1:129">
      <c r="A49" s="333" t="s">
        <v>176</v>
      </c>
      <c r="B49" s="58">
        <v>76.48399925045284</v>
      </c>
      <c r="C49" s="58">
        <v>84.348387617548539</v>
      </c>
      <c r="D49" s="58">
        <v>88.827660500093216</v>
      </c>
      <c r="E49" s="228">
        <v>90.676302666561554</v>
      </c>
      <c r="F49" s="58">
        <v>86.102372888169739</v>
      </c>
      <c r="G49" s="58">
        <v>76.864227487391332</v>
      </c>
      <c r="H49" s="58">
        <v>97.990876538970909</v>
      </c>
      <c r="I49" s="58">
        <v>102.3150999657819</v>
      </c>
      <c r="J49" s="649">
        <v>78.44018770137491</v>
      </c>
      <c r="K49" s="58">
        <v>75.125378185734064</v>
      </c>
      <c r="Z49" s="62"/>
      <c r="AA49" s="62"/>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row>
    <row r="50" spans="1:129">
      <c r="A50" s="333" t="s">
        <v>177</v>
      </c>
      <c r="B50" s="58">
        <v>77.739490724354027</v>
      </c>
      <c r="C50" s="58">
        <v>83.926625499455128</v>
      </c>
      <c r="D50" s="58">
        <v>88.587350583165886</v>
      </c>
      <c r="E50" s="228">
        <v>92.62792381049411</v>
      </c>
      <c r="F50" s="58">
        <v>87.754650800510561</v>
      </c>
      <c r="G50" s="58">
        <v>77.722519126066587</v>
      </c>
      <c r="H50" s="58">
        <v>98.480404179133757</v>
      </c>
      <c r="I50" s="58">
        <v>102.82543872513077</v>
      </c>
      <c r="J50" s="649">
        <v>78.921811678078598</v>
      </c>
      <c r="K50" s="58">
        <v>75.586892979847192</v>
      </c>
      <c r="Z50" s="62"/>
      <c r="AA50" s="62"/>
      <c r="AB50" s="49"/>
      <c r="AC50" s="49"/>
      <c r="AD50" s="49"/>
      <c r="AE50" s="49"/>
    </row>
    <row r="51" spans="1:129">
      <c r="A51" s="333" t="s">
        <v>178</v>
      </c>
      <c r="B51" s="58">
        <v>78.012242603427083</v>
      </c>
      <c r="C51" s="58">
        <v>84.806473745812639</v>
      </c>
      <c r="D51" s="58">
        <v>89.014107849433415</v>
      </c>
      <c r="E51" s="228">
        <v>91.988546578708537</v>
      </c>
      <c r="F51" s="58">
        <v>87.641081819917787</v>
      </c>
      <c r="G51" s="58">
        <v>78.570783993262012</v>
      </c>
      <c r="H51" s="58">
        <v>99.144552901358708</v>
      </c>
      <c r="I51" s="58">
        <v>103.38759348878135</v>
      </c>
      <c r="J51" s="649">
        <v>79.248714824942496</v>
      </c>
      <c r="K51" s="58">
        <v>75.99610276396082</v>
      </c>
      <c r="Z51" s="62"/>
      <c r="AA51" s="62"/>
      <c r="AB51" s="49"/>
      <c r="AC51" s="49"/>
      <c r="AD51" s="49"/>
    </row>
    <row r="52" spans="1:129">
      <c r="A52" s="333" t="s">
        <v>179</v>
      </c>
      <c r="B52" s="58">
        <v>78.841949655416514</v>
      </c>
      <c r="C52" s="58">
        <v>85.429026920127541</v>
      </c>
      <c r="D52" s="58">
        <v>89.552733525305044</v>
      </c>
      <c r="E52" s="228">
        <v>92.289415550911443</v>
      </c>
      <c r="F52" s="58">
        <v>88.039075769605716</v>
      </c>
      <c r="G52" s="58">
        <v>79.78903672806392</v>
      </c>
      <c r="H52" s="58">
        <v>99.585029675773768</v>
      </c>
      <c r="I52" s="58">
        <v>103.50100210197</v>
      </c>
      <c r="J52" s="649">
        <v>80.121517247962771</v>
      </c>
      <c r="K52" s="58">
        <v>77.08938003179324</v>
      </c>
      <c r="Z52" s="62"/>
      <c r="AA52" s="62"/>
      <c r="AB52" s="49"/>
      <c r="AC52" s="49"/>
      <c r="AD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row>
    <row r="53" spans="1:129">
      <c r="A53" s="333" t="s">
        <v>180</v>
      </c>
      <c r="B53" s="58">
        <v>80.139082637573139</v>
      </c>
      <c r="C53" s="58">
        <v>86.141381119586711</v>
      </c>
      <c r="D53" s="58">
        <v>90.303702015702996</v>
      </c>
      <c r="E53" s="228">
        <v>93.032038256177003</v>
      </c>
      <c r="F53" s="58">
        <v>88.743605463371495</v>
      </c>
      <c r="G53" s="58">
        <v>81.412371030651826</v>
      </c>
      <c r="H53" s="58">
        <v>100.02746848481874</v>
      </c>
      <c r="I53" s="58">
        <v>104.8677714229848</v>
      </c>
      <c r="J53" s="649">
        <v>81.390014426895007</v>
      </c>
      <c r="K53" s="58">
        <v>77.633967488846736</v>
      </c>
      <c r="Z53" s="232"/>
      <c r="AA53" s="62"/>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f>AD74</f>
        <v>0</v>
      </c>
      <c r="CZ53" s="49">
        <f>AA75</f>
        <v>0</v>
      </c>
      <c r="DA53" s="49">
        <f>AB75</f>
        <v>0</v>
      </c>
      <c r="DB53" s="49">
        <f>AC75</f>
        <v>0</v>
      </c>
      <c r="DC53" s="49">
        <f>AD75</f>
        <v>0</v>
      </c>
      <c r="DD53" s="2">
        <f>AA76</f>
        <v>0</v>
      </c>
      <c r="DE53" s="2">
        <f>AB76</f>
        <v>0</v>
      </c>
      <c r="DF53" s="2">
        <f>AC76</f>
        <v>0</v>
      </c>
      <c r="DG53" s="2">
        <f>AD76</f>
        <v>0</v>
      </c>
      <c r="DH53" s="2">
        <f>AA77</f>
        <v>0</v>
      </c>
      <c r="DI53" s="2">
        <f>AB77</f>
        <v>0</v>
      </c>
      <c r="DJ53" s="2">
        <f>AC77</f>
        <v>0</v>
      </c>
      <c r="DK53" s="2">
        <f>AD77</f>
        <v>0</v>
      </c>
      <c r="DL53" s="2">
        <f>AA78</f>
        <v>0</v>
      </c>
      <c r="DM53" s="2">
        <f>AB78</f>
        <v>0</v>
      </c>
      <c r="DN53" s="2">
        <f>AC78</f>
        <v>0</v>
      </c>
      <c r="DO53" s="2">
        <f>AD78</f>
        <v>0</v>
      </c>
      <c r="DP53" s="2">
        <f>AA79</f>
        <v>0</v>
      </c>
      <c r="DQ53" s="2">
        <f>AB79</f>
        <v>0</v>
      </c>
      <c r="DR53" s="2">
        <f>AC79</f>
        <v>0</v>
      </c>
      <c r="DS53" s="2">
        <f>AD79</f>
        <v>0</v>
      </c>
      <c r="DT53" s="2">
        <f>AA80</f>
        <v>0</v>
      </c>
      <c r="DU53" s="2">
        <f>AB80</f>
        <v>0</v>
      </c>
      <c r="DV53" s="2">
        <f>AC80</f>
        <v>0</v>
      </c>
      <c r="DW53" s="2">
        <f>AD80</f>
        <v>0</v>
      </c>
      <c r="DX53" s="2">
        <f>AA81</f>
        <v>0</v>
      </c>
      <c r="DY53" s="2">
        <f>AB81</f>
        <v>0</v>
      </c>
    </row>
    <row r="54" spans="1:129">
      <c r="A54" s="333" t="s">
        <v>181</v>
      </c>
      <c r="B54" s="58">
        <v>81.640259010181339</v>
      </c>
      <c r="C54" s="58">
        <v>86.485450215926051</v>
      </c>
      <c r="D54" s="58">
        <v>90.661059435271682</v>
      </c>
      <c r="E54" s="228">
        <v>94.397680542047425</v>
      </c>
      <c r="F54" s="58">
        <v>90.049146222575104</v>
      </c>
      <c r="G54" s="58">
        <v>82.169392277380609</v>
      </c>
      <c r="H54" s="58">
        <v>100.00490508657478</v>
      </c>
      <c r="I54" s="58">
        <v>104.70059148457742</v>
      </c>
      <c r="J54" s="649">
        <v>82.165361995240261</v>
      </c>
      <c r="K54" s="58">
        <v>78.48007794472079</v>
      </c>
      <c r="Z54" s="232"/>
      <c r="AA54" s="62"/>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row>
    <row r="55" spans="1:129">
      <c r="A55" s="333" t="s">
        <v>182</v>
      </c>
      <c r="B55" s="58">
        <v>82.559495304919949</v>
      </c>
      <c r="C55" s="58">
        <v>87.178633410017341</v>
      </c>
      <c r="D55" s="58">
        <v>91.824283731432956</v>
      </c>
      <c r="E55" s="228">
        <v>94.701524990220108</v>
      </c>
      <c r="F55" s="58">
        <v>89.909446326093729</v>
      </c>
      <c r="G55" s="58">
        <v>82.938445649885182</v>
      </c>
      <c r="H55" s="58">
        <v>100.76519350566538</v>
      </c>
      <c r="I55" s="58">
        <v>105.47294324681037</v>
      </c>
      <c r="J55" s="649">
        <v>82.308625393769603</v>
      </c>
      <c r="K55" s="58">
        <v>78.634941797856527</v>
      </c>
      <c r="Z55" s="232"/>
      <c r="AA55" s="62"/>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9"/>
      <c r="CT55" s="49"/>
      <c r="CU55" s="49"/>
      <c r="CV55" s="49"/>
      <c r="CW55" s="49"/>
    </row>
    <row r="56" spans="1:129">
      <c r="A56" s="333" t="s">
        <v>183</v>
      </c>
      <c r="B56" s="58">
        <v>83.965937246247051</v>
      </c>
      <c r="C56" s="58">
        <v>88.141219679541521</v>
      </c>
      <c r="D56" s="58">
        <v>91.937187959644504</v>
      </c>
      <c r="E56" s="228">
        <v>95.262962722237447</v>
      </c>
      <c r="F56" s="58">
        <v>91.329561101116596</v>
      </c>
      <c r="G56" s="58">
        <v>84.159706416131058</v>
      </c>
      <c r="H56" s="58">
        <v>101.21253740128513</v>
      </c>
      <c r="I56" s="58">
        <v>106.13677469814733</v>
      </c>
      <c r="J56" s="649">
        <v>83.151463817626265</v>
      </c>
      <c r="K56" s="58">
        <v>79.293369570791242</v>
      </c>
      <c r="Z56" s="62"/>
      <c r="AA56" s="62"/>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49"/>
      <c r="CD56" s="49"/>
      <c r="CE56" s="49"/>
      <c r="CF56" s="49"/>
      <c r="CG56" s="49"/>
      <c r="CH56" s="49"/>
      <c r="CI56" s="49"/>
      <c r="CJ56" s="49"/>
      <c r="CK56" s="49"/>
      <c r="CL56" s="49"/>
      <c r="CM56" s="49"/>
      <c r="CN56" s="49"/>
      <c r="CO56" s="49"/>
      <c r="CP56" s="49"/>
      <c r="CQ56" s="49"/>
      <c r="CR56" s="49"/>
      <c r="CS56" s="49"/>
      <c r="CT56" s="49"/>
      <c r="CU56" s="49"/>
      <c r="CV56" s="49"/>
      <c r="CW56" s="49"/>
    </row>
    <row r="57" spans="1:129">
      <c r="A57" s="333" t="s">
        <v>184</v>
      </c>
      <c r="B57" s="58">
        <v>85.409856545004061</v>
      </c>
      <c r="C57" s="58">
        <v>88.593251806110501</v>
      </c>
      <c r="D57" s="58">
        <v>93.370760912349027</v>
      </c>
      <c r="E57" s="228">
        <v>96.40672941086595</v>
      </c>
      <c r="F57" s="58">
        <v>91.473281138503921</v>
      </c>
      <c r="G57" s="58">
        <v>85.868268276297712</v>
      </c>
      <c r="H57" s="58">
        <v>101.74915387256584</v>
      </c>
      <c r="I57" s="58">
        <v>106.60996236007236</v>
      </c>
      <c r="J57" s="649">
        <v>84.39212023703125</v>
      </c>
      <c r="K57" s="58">
        <v>80.54356186862212</v>
      </c>
      <c r="Z57" s="62"/>
      <c r="AA57" s="62"/>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c r="CN57" s="49"/>
      <c r="CO57" s="49"/>
      <c r="CP57" s="49"/>
      <c r="CQ57" s="49"/>
      <c r="CR57" s="49"/>
      <c r="CS57" s="49"/>
      <c r="CT57" s="49"/>
      <c r="CU57" s="49"/>
      <c r="CV57" s="49"/>
      <c r="CW57" s="49"/>
    </row>
    <row r="58" spans="1:129">
      <c r="A58" s="333" t="s">
        <v>185</v>
      </c>
      <c r="B58" s="58">
        <v>87.04324470632325</v>
      </c>
      <c r="C58" s="58">
        <v>89.014004923921377</v>
      </c>
      <c r="D58" s="58">
        <v>93.591390275734923</v>
      </c>
      <c r="E58" s="228">
        <v>97.786011067266884</v>
      </c>
      <c r="F58" s="58">
        <v>93.002944753213612</v>
      </c>
      <c r="G58" s="58">
        <v>85.995608274091822</v>
      </c>
      <c r="H58" s="58">
        <v>102.44077107960956</v>
      </c>
      <c r="I58" s="58">
        <v>107.05577552915872</v>
      </c>
      <c r="J58" s="649">
        <v>83.94666241555548</v>
      </c>
      <c r="K58" s="58">
        <v>80.328188298035997</v>
      </c>
      <c r="Z58" s="62"/>
      <c r="AA58" s="62"/>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row>
    <row r="59" spans="1:129">
      <c r="A59" s="333" t="s">
        <v>186</v>
      </c>
      <c r="B59" s="58">
        <v>88.200878635824182</v>
      </c>
      <c r="C59" s="58">
        <v>89.619405093433414</v>
      </c>
      <c r="D59" s="58">
        <v>94.108263760850193</v>
      </c>
      <c r="E59" s="228">
        <v>98.417165951804378</v>
      </c>
      <c r="F59" s="58">
        <v>93.721544940150153</v>
      </c>
      <c r="G59" s="58">
        <v>87.8846520208958</v>
      </c>
      <c r="H59" s="58">
        <v>102.73409525678127</v>
      </c>
      <c r="I59" s="58">
        <v>107.06848511511953</v>
      </c>
      <c r="J59" s="649">
        <v>85.545749735012834</v>
      </c>
      <c r="K59" s="58">
        <v>82.082970104097228</v>
      </c>
      <c r="Z59" s="62"/>
      <c r="AA59" s="62"/>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49"/>
      <c r="CC59" s="49"/>
      <c r="CD59" s="49"/>
      <c r="CE59" s="49"/>
      <c r="CF59" s="49"/>
      <c r="CG59" s="49"/>
      <c r="CH59" s="49"/>
      <c r="CI59" s="49"/>
      <c r="CJ59" s="49"/>
      <c r="CK59" s="49"/>
      <c r="CL59" s="49"/>
      <c r="CM59" s="49"/>
      <c r="CN59" s="49"/>
      <c r="CO59" s="49"/>
      <c r="CP59" s="49"/>
      <c r="CQ59" s="49"/>
      <c r="CR59" s="49"/>
      <c r="CS59" s="49"/>
      <c r="CT59" s="49"/>
      <c r="CU59" s="49"/>
      <c r="CV59" s="49"/>
      <c r="CW59" s="49"/>
    </row>
    <row r="60" spans="1:129">
      <c r="A60" s="333" t="s">
        <v>187</v>
      </c>
      <c r="B60" s="58">
        <v>89.283557850465328</v>
      </c>
      <c r="C60" s="58">
        <v>89.956411187795126</v>
      </c>
      <c r="D60" s="58">
        <v>94.168341240082043</v>
      </c>
      <c r="E60" s="228">
        <v>99.252022920384036</v>
      </c>
      <c r="F60" s="58">
        <v>94.812008160886052</v>
      </c>
      <c r="G60" s="58">
        <v>87.916737689631319</v>
      </c>
      <c r="H60" s="58">
        <v>102.81944376318242</v>
      </c>
      <c r="I60" s="58">
        <v>107.07239575695363</v>
      </c>
      <c r="J60" s="649">
        <v>85.505945638185352</v>
      </c>
      <c r="K60" s="58">
        <v>82.109635403312666</v>
      </c>
      <c r="Z60" s="62"/>
      <c r="AA60" s="62"/>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c r="CS60" s="49"/>
      <c r="CT60" s="49"/>
      <c r="CU60" s="49"/>
      <c r="CV60" s="49"/>
      <c r="CW60" s="49"/>
    </row>
    <row r="61" spans="1:129">
      <c r="A61" s="333" t="s">
        <v>188</v>
      </c>
      <c r="B61" s="58">
        <v>89.346020112848478</v>
      </c>
      <c r="C61" s="58">
        <v>90.859466440650607</v>
      </c>
      <c r="D61" s="58">
        <v>95.163762921837133</v>
      </c>
      <c r="E61" s="228">
        <v>98.334299785052437</v>
      </c>
      <c r="F61" s="58">
        <v>93.886370717293644</v>
      </c>
      <c r="G61" s="58">
        <v>88.396017366368199</v>
      </c>
      <c r="H61" s="58">
        <v>102.62716436945112</v>
      </c>
      <c r="I61" s="58">
        <v>106.46429095175247</v>
      </c>
      <c r="J61" s="649">
        <v>86.133157736043714</v>
      </c>
      <c r="K61" s="58">
        <v>83.028562637813437</v>
      </c>
      <c r="Z61" s="62"/>
      <c r="AA61" s="62"/>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49"/>
      <c r="CT61" s="49"/>
      <c r="CU61" s="49"/>
      <c r="CV61" s="49"/>
      <c r="CW61" s="49"/>
    </row>
    <row r="62" spans="1:129">
      <c r="A62" s="333" t="s">
        <v>189</v>
      </c>
      <c r="B62" s="58">
        <v>89.4834370900914</v>
      </c>
      <c r="C62" s="58">
        <v>90.556766355894567</v>
      </c>
      <c r="D62" s="58">
        <v>95.188622568415823</v>
      </c>
      <c r="E62" s="228">
        <v>98.814744265950367</v>
      </c>
      <c r="F62" s="58">
        <v>94.005969909245323</v>
      </c>
      <c r="G62" s="58">
        <v>87.964866192734604</v>
      </c>
      <c r="H62" s="58">
        <v>103.02741943395301</v>
      </c>
      <c r="I62" s="58">
        <v>106.28733440875983</v>
      </c>
      <c r="J62" s="649">
        <v>85.380053849767208</v>
      </c>
      <c r="K62" s="58">
        <v>82.761909645659202</v>
      </c>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row>
    <row r="63" spans="1:129">
      <c r="A63" s="333" t="s">
        <v>190</v>
      </c>
      <c r="B63" s="58">
        <v>89.681234254304684</v>
      </c>
      <c r="C63" s="58">
        <v>90.565847358437253</v>
      </c>
      <c r="D63" s="58">
        <v>94.51119719914648</v>
      </c>
      <c r="E63" s="228">
        <v>99.023237644283853</v>
      </c>
      <c r="F63" s="58">
        <v>94.88939587332537</v>
      </c>
      <c r="G63" s="58">
        <v>88.422086972215823</v>
      </c>
      <c r="H63" s="58">
        <v>102.29754255162604</v>
      </c>
      <c r="I63" s="58">
        <v>105.18942171383878</v>
      </c>
      <c r="J63" s="649">
        <v>86.43617898014729</v>
      </c>
      <c r="K63" s="58">
        <v>84.060304599764109</v>
      </c>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c r="CI63" s="49"/>
      <c r="CJ63" s="49"/>
      <c r="CK63" s="49"/>
      <c r="CL63" s="49"/>
      <c r="CM63" s="49"/>
      <c r="CN63" s="49"/>
      <c r="CO63" s="49"/>
      <c r="CP63" s="49"/>
      <c r="CQ63" s="49"/>
      <c r="CR63" s="49"/>
      <c r="CS63" s="49"/>
      <c r="CT63" s="49"/>
      <c r="CU63" s="49"/>
      <c r="CV63" s="49"/>
      <c r="CW63" s="49"/>
    </row>
    <row r="64" spans="1:129">
      <c r="A64" s="333" t="s">
        <v>191</v>
      </c>
      <c r="B64" s="58">
        <v>89.515709258989347</v>
      </c>
      <c r="C64" s="58">
        <v>89.73644912620577</v>
      </c>
      <c r="D64" s="58">
        <v>93.995359532638645</v>
      </c>
      <c r="E64" s="228">
        <v>99.754013146981137</v>
      </c>
      <c r="F64" s="58">
        <v>95.234122956009614</v>
      </c>
      <c r="G64" s="58">
        <v>87.914732335335344</v>
      </c>
      <c r="H64" s="58">
        <v>101.58630499828323</v>
      </c>
      <c r="I64" s="58">
        <v>104.01622916361148</v>
      </c>
      <c r="J64" s="649">
        <v>86.541913633753168</v>
      </c>
      <c r="K64" s="58">
        <v>84.519768217014516</v>
      </c>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c r="CA64" s="49"/>
      <c r="CB64" s="49"/>
      <c r="CC64" s="49"/>
      <c r="CD64" s="49"/>
      <c r="CE64" s="49"/>
      <c r="CF64" s="49"/>
      <c r="CG64" s="49"/>
      <c r="CH64" s="49"/>
      <c r="CI64" s="49"/>
      <c r="CJ64" s="49"/>
      <c r="CK64" s="49"/>
      <c r="CL64" s="49"/>
      <c r="CM64" s="49"/>
      <c r="CN64" s="49"/>
      <c r="CO64" s="49"/>
      <c r="CP64" s="49"/>
      <c r="CQ64" s="49"/>
      <c r="CR64" s="49"/>
      <c r="CS64" s="49"/>
      <c r="CT64" s="49"/>
      <c r="CU64" s="49"/>
      <c r="CV64" s="49"/>
      <c r="CW64" s="49"/>
    </row>
    <row r="65" spans="1:129">
      <c r="A65" s="333" t="s">
        <v>192</v>
      </c>
      <c r="B65" s="58">
        <v>90.036228112182215</v>
      </c>
      <c r="C65" s="58">
        <v>89.683981111514711</v>
      </c>
      <c r="D65" s="58">
        <v>93.080731702264302</v>
      </c>
      <c r="E65" s="228">
        <v>100.39276467915658</v>
      </c>
      <c r="F65" s="58">
        <v>96.728610337792347</v>
      </c>
      <c r="G65" s="58">
        <v>88.168409653775583</v>
      </c>
      <c r="H65" s="58">
        <v>100.70535144945308</v>
      </c>
      <c r="I65" s="58">
        <v>102.94373564061203</v>
      </c>
      <c r="J65" s="649">
        <v>87.550868334966154</v>
      </c>
      <c r="K65" s="58">
        <v>85.64791549151326</v>
      </c>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row>
    <row r="66" spans="1:129">
      <c r="A66" s="333" t="s">
        <v>193</v>
      </c>
      <c r="B66" s="58">
        <v>91.320868641862205</v>
      </c>
      <c r="C66" s="58">
        <v>91.045122492634306</v>
      </c>
      <c r="D66" s="58">
        <v>94.378612417393455</v>
      </c>
      <c r="E66" s="228">
        <v>100.30286756904545</v>
      </c>
      <c r="F66" s="58">
        <v>96.759766429813382</v>
      </c>
      <c r="G66" s="58">
        <v>89.109923495733597</v>
      </c>
      <c r="H66" s="58">
        <v>99.843037229607106</v>
      </c>
      <c r="I66" s="58">
        <v>102.10196998582393</v>
      </c>
      <c r="J66" s="649">
        <v>89.25001278838225</v>
      </c>
      <c r="K66" s="58">
        <v>87.275524332085539</v>
      </c>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row>
    <row r="67" spans="1:129">
      <c r="A67" s="333" t="s">
        <v>194</v>
      </c>
      <c r="B67" s="58">
        <v>91.784130421203841</v>
      </c>
      <c r="C67" s="58">
        <v>91.968357751140161</v>
      </c>
      <c r="D67" s="58">
        <v>95.332601354850738</v>
      </c>
      <c r="E67" s="228">
        <v>99.799684006063444</v>
      </c>
      <c r="F67" s="58">
        <v>96.277349521100717</v>
      </c>
      <c r="G67" s="58">
        <v>89.584189786730562</v>
      </c>
      <c r="H67" s="58">
        <v>99.699808701623581</v>
      </c>
      <c r="I67" s="58">
        <v>102.31705528669895</v>
      </c>
      <c r="J67" s="649">
        <v>89.853923446165766</v>
      </c>
      <c r="K67" s="58">
        <v>87.555509973847492</v>
      </c>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row>
    <row r="68" spans="1:129">
      <c r="A68" s="333" t="s">
        <v>195</v>
      </c>
      <c r="B68" s="58">
        <v>92.657561056861468</v>
      </c>
      <c r="C68" s="58">
        <v>92.726116963312748</v>
      </c>
      <c r="D68" s="58">
        <v>95.849474839966021</v>
      </c>
      <c r="E68" s="228">
        <v>99.926066238190032</v>
      </c>
      <c r="F68" s="58">
        <v>96.670318294656241</v>
      </c>
      <c r="G68" s="58">
        <v>90.062466786319476</v>
      </c>
      <c r="H68" s="58">
        <v>99.499681169372636</v>
      </c>
      <c r="I68" s="58">
        <v>101.95434325658698</v>
      </c>
      <c r="J68" s="649">
        <v>90.515332037106006</v>
      </c>
      <c r="K68" s="58">
        <v>88.335982770114356</v>
      </c>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c r="CO68" s="49"/>
      <c r="CP68" s="49"/>
      <c r="CQ68" s="49"/>
      <c r="CR68" s="49"/>
      <c r="CS68" s="49"/>
      <c r="CT68" s="49"/>
      <c r="CU68" s="49"/>
      <c r="CV68" s="49"/>
      <c r="CW68" s="49"/>
    </row>
    <row r="69" spans="1:129">
      <c r="A69" s="333" t="s">
        <v>196</v>
      </c>
      <c r="B69" s="58">
        <v>93.112494534552027</v>
      </c>
      <c r="C69" s="58">
        <v>93.623118214473095</v>
      </c>
      <c r="D69" s="58">
        <v>96.267945557373977</v>
      </c>
      <c r="E69" s="228">
        <v>99.454596589326016</v>
      </c>
      <c r="F69" s="58">
        <v>96.721575091206944</v>
      </c>
      <c r="G69" s="58">
        <v>90.043415920507755</v>
      </c>
      <c r="H69" s="58">
        <v>99.686074459214197</v>
      </c>
      <c r="I69" s="58">
        <v>102.11565723224325</v>
      </c>
      <c r="J69" s="649">
        <v>90.326975366402195</v>
      </c>
      <c r="K69" s="58">
        <v>88.178042151684537</v>
      </c>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49"/>
    </row>
    <row r="70" spans="1:129">
      <c r="A70" s="333" t="s">
        <v>197</v>
      </c>
      <c r="B70" s="58">
        <v>93.486227071144512</v>
      </c>
      <c r="C70" s="58">
        <v>94.07515034104209</v>
      </c>
      <c r="D70" s="58">
        <v>96.786890679704157</v>
      </c>
      <c r="E70" s="228">
        <v>99.373986363282327</v>
      </c>
      <c r="F70" s="58">
        <v>96.589915476537442</v>
      </c>
      <c r="G70" s="58">
        <v>90.475569771289329</v>
      </c>
      <c r="H70" s="58">
        <v>99.545788983175541</v>
      </c>
      <c r="I70" s="58">
        <v>101.56327907317788</v>
      </c>
      <c r="J70" s="649">
        <v>90.888394873821142</v>
      </c>
      <c r="K70" s="58">
        <v>89.083636736577617</v>
      </c>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49"/>
      <c r="CB70" s="49"/>
      <c r="CC70" s="49"/>
      <c r="CD70" s="49"/>
      <c r="CE70" s="49"/>
      <c r="CF70" s="49"/>
      <c r="CG70" s="49"/>
      <c r="CH70" s="49"/>
      <c r="CI70" s="49"/>
      <c r="CJ70" s="49"/>
      <c r="CK70" s="49"/>
      <c r="CL70" s="49"/>
      <c r="CM70" s="49"/>
      <c r="CN70" s="49"/>
      <c r="CO70" s="49"/>
      <c r="CP70" s="49"/>
      <c r="CQ70" s="49"/>
      <c r="CR70" s="49"/>
      <c r="CS70" s="49"/>
      <c r="CT70" s="49"/>
      <c r="CU70" s="49"/>
      <c r="CW70" s="49"/>
    </row>
    <row r="71" spans="1:129">
      <c r="A71" s="333" t="s">
        <v>198</v>
      </c>
      <c r="B71" s="58">
        <v>93.320702075829175</v>
      </c>
      <c r="C71" s="58">
        <v>93.280058118416264</v>
      </c>
      <c r="D71" s="58">
        <v>95.185515112593492</v>
      </c>
      <c r="E71" s="228">
        <v>100.04357196836359</v>
      </c>
      <c r="F71" s="58">
        <v>98.041186343581344</v>
      </c>
      <c r="G71" s="58">
        <v>91.504316525122078</v>
      </c>
      <c r="H71" s="58">
        <v>99.115122381910041</v>
      </c>
      <c r="I71" s="58">
        <v>101.04511903016082</v>
      </c>
      <c r="J71" s="649">
        <v>92.321246572786308</v>
      </c>
      <c r="K71" s="58">
        <v>90.55740731244552</v>
      </c>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49"/>
      <c r="BX71" s="49"/>
      <c r="BY71" s="49"/>
      <c r="BZ71" s="49"/>
      <c r="CA71" s="49"/>
      <c r="CB71" s="49"/>
      <c r="CC71" s="49"/>
      <c r="CD71" s="49"/>
      <c r="CE71" s="49"/>
      <c r="CF71" s="49"/>
      <c r="CG71" s="49"/>
      <c r="CH71" s="49"/>
      <c r="CI71" s="49"/>
      <c r="CJ71" s="49"/>
      <c r="CK71" s="49"/>
      <c r="CL71" s="49"/>
      <c r="CM71" s="49"/>
      <c r="CN71" s="49"/>
      <c r="CO71" s="49"/>
      <c r="CP71" s="49"/>
      <c r="CQ71" s="49"/>
      <c r="CR71" s="49"/>
      <c r="CS71" s="49"/>
      <c r="CT71" s="49"/>
      <c r="CU71" s="49"/>
      <c r="CV71" s="49"/>
      <c r="CW71" s="49"/>
    </row>
    <row r="72" spans="1:129">
      <c r="A72" s="333" t="s">
        <v>199</v>
      </c>
      <c r="B72" s="58">
        <v>93.758978950217582</v>
      </c>
      <c r="C72" s="58">
        <v>94.333454413367235</v>
      </c>
      <c r="D72" s="58">
        <v>96.845932340328559</v>
      </c>
      <c r="E72" s="228">
        <v>99.391016191740093</v>
      </c>
      <c r="F72" s="58">
        <v>96.813033296817068</v>
      </c>
      <c r="G72" s="58">
        <v>93.504657435352385</v>
      </c>
      <c r="H72" s="58">
        <v>99.481041840388485</v>
      </c>
      <c r="I72" s="58">
        <v>101.3706799628489</v>
      </c>
      <c r="J72" s="649">
        <v>93.992438866266738</v>
      </c>
      <c r="K72" s="58">
        <v>92.240397928311367</v>
      </c>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49"/>
      <c r="CC72" s="49"/>
      <c r="CD72" s="49"/>
      <c r="CE72" s="49"/>
      <c r="CF72" s="49"/>
      <c r="CG72" s="49"/>
      <c r="CH72" s="49"/>
      <c r="CI72" s="49"/>
      <c r="CJ72" s="49"/>
      <c r="CK72" s="49"/>
      <c r="CL72" s="49"/>
      <c r="CM72" s="49"/>
      <c r="CN72" s="49"/>
      <c r="CO72" s="49"/>
      <c r="CP72" s="49"/>
      <c r="CQ72" s="49"/>
      <c r="CR72" s="49"/>
      <c r="CS72" s="49"/>
      <c r="CT72" s="49"/>
      <c r="CU72" s="49"/>
      <c r="CV72" s="49"/>
      <c r="CW72" s="49"/>
    </row>
    <row r="73" spans="1:129">
      <c r="A73" s="333" t="s">
        <v>200</v>
      </c>
      <c r="B73" s="58">
        <v>94.442940723313001</v>
      </c>
      <c r="C73" s="58">
        <v>95.195140654639388</v>
      </c>
      <c r="D73" s="58">
        <v>97.825816742971966</v>
      </c>
      <c r="E73" s="228">
        <v>99.209833688827345</v>
      </c>
      <c r="F73" s="58">
        <v>96.541673785666205</v>
      </c>
      <c r="G73" s="58">
        <v>94.770035996109598</v>
      </c>
      <c r="H73" s="58">
        <v>99.850885368126754</v>
      </c>
      <c r="I73" s="58">
        <v>101.94065601016766</v>
      </c>
      <c r="J73" s="649">
        <v>94.91156302391785</v>
      </c>
      <c r="K73" s="58">
        <v>92.965488949284662</v>
      </c>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49"/>
      <c r="CC73" s="49"/>
      <c r="CD73" s="49"/>
      <c r="CE73" s="49"/>
      <c r="CF73" s="49"/>
      <c r="CG73" s="49"/>
      <c r="CH73" s="49"/>
      <c r="CI73" s="49"/>
      <c r="CJ73" s="49"/>
      <c r="CK73" s="49"/>
      <c r="CL73" s="49"/>
      <c r="CM73" s="49"/>
      <c r="CN73" s="49"/>
      <c r="CO73" s="49"/>
      <c r="CP73" s="49"/>
      <c r="CQ73" s="49"/>
      <c r="CR73" s="49"/>
      <c r="CS73" s="49"/>
      <c r="CT73" s="49"/>
      <c r="CU73" s="49"/>
      <c r="CV73" s="49"/>
      <c r="CW73" s="49"/>
    </row>
    <row r="74" spans="1:129">
      <c r="A74" s="333" t="s">
        <v>201</v>
      </c>
      <c r="B74" s="58">
        <v>95.122738345582874</v>
      </c>
      <c r="C74" s="58">
        <v>95.114420632037778</v>
      </c>
      <c r="D74" s="58">
        <v>98.853348801557871</v>
      </c>
      <c r="E74" s="228">
        <v>100.00874495527579</v>
      </c>
      <c r="F74" s="58">
        <v>96.22609272455</v>
      </c>
      <c r="G74" s="58">
        <v>95.399717245044258</v>
      </c>
      <c r="H74" s="58">
        <v>100.02256339824397</v>
      </c>
      <c r="I74" s="58">
        <v>102.2691499242313</v>
      </c>
      <c r="J74" s="649">
        <v>95.378196682688824</v>
      </c>
      <c r="K74" s="58">
        <v>93.283421363007037</v>
      </c>
      <c r="Z74" s="49"/>
      <c r="AA74" s="49"/>
      <c r="AB74" s="49"/>
      <c r="AC74" s="49"/>
      <c r="AD74" s="49"/>
      <c r="AE74" s="49"/>
    </row>
    <row r="75" spans="1:129">
      <c r="A75" s="333" t="s">
        <v>202</v>
      </c>
      <c r="B75" s="58">
        <v>96.375106706364889</v>
      </c>
      <c r="C75" s="58">
        <v>95.675424789118935</v>
      </c>
      <c r="D75" s="58">
        <v>99.772119906361993</v>
      </c>
      <c r="E75" s="228">
        <v>100.73130787638324</v>
      </c>
      <c r="F75" s="58">
        <v>96.594940652669877</v>
      </c>
      <c r="G75" s="58">
        <v>96.19082951480452</v>
      </c>
      <c r="H75" s="58">
        <v>100.60430666601266</v>
      </c>
      <c r="I75" s="58">
        <v>102.39037982108815</v>
      </c>
      <c r="J75" s="649">
        <v>95.613033579307839</v>
      </c>
      <c r="K75" s="58">
        <v>93.945951489667195</v>
      </c>
      <c r="Z75" s="62"/>
      <c r="AA75" s="49"/>
      <c r="AB75" s="49"/>
      <c r="AC75" s="49"/>
      <c r="AD75" s="49"/>
    </row>
    <row r="76" spans="1:129">
      <c r="A76" s="333" t="s">
        <v>203</v>
      </c>
      <c r="B76" s="58">
        <v>97.618105727789455</v>
      </c>
      <c r="C76" s="58">
        <v>96.427129999596389</v>
      </c>
      <c r="D76" s="58">
        <v>100.22477263781566</v>
      </c>
      <c r="E76" s="228">
        <v>101.23510440287713</v>
      </c>
      <c r="F76" s="58">
        <v>97.398968833857637</v>
      </c>
      <c r="G76" s="58">
        <v>97.207544142861423</v>
      </c>
      <c r="H76" s="58">
        <v>101.12816991219896</v>
      </c>
      <c r="I76" s="58">
        <v>103.050300630591</v>
      </c>
      <c r="J76" s="649">
        <v>96.123112113329569</v>
      </c>
      <c r="K76" s="58">
        <v>94.330547151428149</v>
      </c>
      <c r="Z76" s="62"/>
      <c r="AA76" s="49"/>
      <c r="AB76" s="49"/>
      <c r="AC76" s="49"/>
      <c r="AD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row>
    <row r="77" spans="1:129">
      <c r="A77" s="333" t="s">
        <v>204</v>
      </c>
      <c r="B77" s="58">
        <v>98.355160423910533</v>
      </c>
      <c r="C77" s="58">
        <v>96.411994995358597</v>
      </c>
      <c r="D77" s="58">
        <v>100.41018416854841</v>
      </c>
      <c r="E77" s="228">
        <v>102.01548098724176</v>
      </c>
      <c r="F77" s="58">
        <v>97.952743243650701</v>
      </c>
      <c r="G77" s="58">
        <v>98.139031213339607</v>
      </c>
      <c r="H77" s="58">
        <v>101.51763378623633</v>
      </c>
      <c r="I77" s="58">
        <v>103.31329129393363</v>
      </c>
      <c r="J77" s="649">
        <v>96.671905710478839</v>
      </c>
      <c r="K77" s="58">
        <v>94.991026101225572</v>
      </c>
      <c r="Z77" s="62"/>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49"/>
      <c r="CI77" s="49"/>
      <c r="CJ77" s="49"/>
      <c r="CK77" s="49"/>
      <c r="CL77" s="49"/>
      <c r="CM77" s="49"/>
      <c r="CN77" s="49"/>
      <c r="CO77" s="49"/>
      <c r="CP77" s="49"/>
      <c r="CQ77" s="49"/>
      <c r="CR77" s="49"/>
      <c r="CS77" s="49"/>
      <c r="CT77" s="49"/>
      <c r="CU77" s="49"/>
      <c r="CV77" s="49"/>
      <c r="CW77" s="49"/>
      <c r="CX77" s="49"/>
      <c r="CY77" s="49">
        <f>AD100</f>
        <v>0</v>
      </c>
      <c r="CZ77" s="49">
        <f>AA101</f>
        <v>0</v>
      </c>
      <c r="DA77" s="49">
        <f>AB101</f>
        <v>0</v>
      </c>
      <c r="DB77" s="49">
        <f>AC101</f>
        <v>0</v>
      </c>
      <c r="DC77" s="49">
        <f>AD101</f>
        <v>0</v>
      </c>
      <c r="DD77" s="2">
        <f>AA102</f>
        <v>0</v>
      </c>
      <c r="DE77" s="2">
        <f>AB102</f>
        <v>0</v>
      </c>
      <c r="DF77" s="2">
        <f>AC102</f>
        <v>0</v>
      </c>
      <c r="DG77" s="2">
        <f>AD102</f>
        <v>0</v>
      </c>
      <c r="DH77" s="2">
        <f>AA106</f>
        <v>0</v>
      </c>
      <c r="DI77" s="2">
        <f>AB106</f>
        <v>0</v>
      </c>
      <c r="DJ77" s="2">
        <f>AC106</f>
        <v>0</v>
      </c>
      <c r="DK77" s="2">
        <f>AD106</f>
        <v>0</v>
      </c>
      <c r="DL77" s="2">
        <f>AA116</f>
        <v>0</v>
      </c>
      <c r="DM77" s="2">
        <f>AB116</f>
        <v>0</v>
      </c>
      <c r="DN77" s="2">
        <f>AC116</f>
        <v>0</v>
      </c>
      <c r="DO77" s="2">
        <f>AD116</f>
        <v>0</v>
      </c>
      <c r="DP77" s="2">
        <f>AA117</f>
        <v>0</v>
      </c>
      <c r="DQ77" s="2">
        <f>AB117</f>
        <v>0</v>
      </c>
      <c r="DR77" s="2">
        <f>AC117</f>
        <v>0</v>
      </c>
      <c r="DS77" s="2">
        <f>AD117</f>
        <v>0</v>
      </c>
      <c r="DT77" s="2">
        <f>AA124</f>
        <v>0</v>
      </c>
      <c r="DU77" s="2">
        <f>AB124</f>
        <v>0</v>
      </c>
      <c r="DV77" s="2">
        <f>AC124</f>
        <v>0</v>
      </c>
      <c r="DW77" s="2">
        <f>AD124</f>
        <v>0</v>
      </c>
      <c r="DX77" s="2">
        <f>AA125</f>
        <v>0</v>
      </c>
      <c r="DY77" s="2">
        <f>AB125</f>
        <v>0</v>
      </c>
    </row>
    <row r="78" spans="1:129">
      <c r="A78" s="333" t="s">
        <v>205</v>
      </c>
      <c r="B78" s="58">
        <v>98.622707114451686</v>
      </c>
      <c r="C78" s="58">
        <v>96.909432134640994</v>
      </c>
      <c r="D78" s="58">
        <v>100.01657309771915</v>
      </c>
      <c r="E78" s="228">
        <v>101.76791354780651</v>
      </c>
      <c r="F78" s="58">
        <v>98.606016140865734</v>
      </c>
      <c r="G78" s="58">
        <v>99.332217019441899</v>
      </c>
      <c r="H78" s="58">
        <v>101.99342718398981</v>
      </c>
      <c r="I78" s="58">
        <v>103.59876814782226</v>
      </c>
      <c r="J78" s="649">
        <v>97.390802291850392</v>
      </c>
      <c r="K78" s="58">
        <v>95.88123685964824</v>
      </c>
      <c r="Z78" s="62"/>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c r="BW78" s="49"/>
      <c r="BX78" s="49"/>
      <c r="BY78" s="49"/>
      <c r="BZ78" s="49"/>
      <c r="CA78" s="49"/>
      <c r="CB78" s="49"/>
      <c r="CC78" s="49"/>
      <c r="CD78" s="49"/>
      <c r="CE78" s="49"/>
      <c r="CF78" s="49"/>
      <c r="CG78" s="49"/>
      <c r="CH78" s="49"/>
      <c r="CI78" s="49"/>
      <c r="CJ78" s="49"/>
      <c r="CK78" s="49"/>
      <c r="CL78" s="49"/>
      <c r="CM78" s="49"/>
      <c r="CN78" s="49"/>
      <c r="CO78" s="49"/>
      <c r="CP78" s="49"/>
      <c r="CQ78" s="49"/>
      <c r="CR78" s="49"/>
      <c r="CS78" s="49"/>
      <c r="CT78" s="49"/>
      <c r="CU78" s="49"/>
      <c r="CV78" s="49"/>
      <c r="CW78" s="49"/>
    </row>
    <row r="79" spans="1:129">
      <c r="A79" s="333" t="s">
        <v>206</v>
      </c>
      <c r="B79" s="58">
        <v>99.378500489287717</v>
      </c>
      <c r="C79" s="58">
        <v>97.347338257254705</v>
      </c>
      <c r="D79" s="58">
        <v>100.61424043421516</v>
      </c>
      <c r="E79" s="228">
        <v>102.08651029231572</v>
      </c>
      <c r="F79" s="58">
        <v>98.771846953235723</v>
      </c>
      <c r="G79" s="58">
        <v>99.890708190869617</v>
      </c>
      <c r="H79" s="58">
        <v>102.5722273998136</v>
      </c>
      <c r="I79" s="58">
        <v>104.47670723957569</v>
      </c>
      <c r="J79" s="649">
        <v>97.38572586662103</v>
      </c>
      <c r="K79" s="58">
        <v>95.610481513768519</v>
      </c>
      <c r="Z79" s="232"/>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49"/>
      <c r="CC79" s="49"/>
      <c r="CD79" s="49"/>
      <c r="CE79" s="49"/>
      <c r="CF79" s="49"/>
      <c r="CG79" s="49"/>
      <c r="CH79" s="49"/>
      <c r="CI79" s="49"/>
      <c r="CJ79" s="49"/>
      <c r="CK79" s="49"/>
      <c r="CL79" s="49"/>
      <c r="CM79" s="49"/>
      <c r="CN79" s="49"/>
      <c r="CO79" s="49"/>
      <c r="CP79" s="49"/>
      <c r="CQ79" s="49"/>
      <c r="CR79" s="49"/>
      <c r="CS79" s="49"/>
      <c r="CT79" s="49"/>
      <c r="CU79" s="49"/>
      <c r="CV79" s="49"/>
      <c r="CW79" s="49"/>
    </row>
    <row r="80" spans="1:129">
      <c r="A80" s="333" t="s">
        <v>207</v>
      </c>
      <c r="B80" s="58">
        <v>100.78702450602759</v>
      </c>
      <c r="C80" s="58">
        <v>97.59252532590709</v>
      </c>
      <c r="D80" s="58">
        <v>100.68881937395122</v>
      </c>
      <c r="E80" s="228">
        <v>103.27330312383307</v>
      </c>
      <c r="F80" s="58">
        <v>100.09648338174253</v>
      </c>
      <c r="G80" s="58">
        <v>100.84726219004743</v>
      </c>
      <c r="H80" s="58">
        <v>102.84396919605632</v>
      </c>
      <c r="I80" s="58">
        <v>104.60966906193478</v>
      </c>
      <c r="J80" s="649">
        <v>98.058508416567946</v>
      </c>
      <c r="K80" s="58">
        <v>96.403261371211741</v>
      </c>
      <c r="Z80" s="232"/>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c r="CA80" s="49"/>
      <c r="CB80" s="49"/>
      <c r="CC80" s="49"/>
      <c r="CD80" s="49"/>
      <c r="CE80" s="49"/>
      <c r="CF80" s="49"/>
      <c r="CG80" s="49"/>
      <c r="CH80" s="49"/>
      <c r="CI80" s="49"/>
      <c r="CJ80" s="49"/>
      <c r="CK80" s="49"/>
      <c r="CL80" s="49"/>
      <c r="CM80" s="49"/>
      <c r="CN80" s="49"/>
      <c r="CO80" s="49"/>
      <c r="CP80" s="49"/>
      <c r="CQ80" s="49"/>
      <c r="CR80" s="49"/>
      <c r="CS80" s="49"/>
      <c r="CT80" s="49"/>
      <c r="CU80" s="49"/>
      <c r="CV80" s="49"/>
      <c r="CW80" s="49"/>
    </row>
    <row r="81" spans="1:256">
      <c r="A81" s="333" t="s">
        <v>208</v>
      </c>
      <c r="B81" s="58">
        <v>101.70938391388535</v>
      </c>
      <c r="C81" s="58">
        <v>97.410905275053466</v>
      </c>
      <c r="D81" s="58">
        <v>100.64013589940129</v>
      </c>
      <c r="E81" s="228">
        <v>104.41272835592126</v>
      </c>
      <c r="F81" s="58">
        <v>101.06232223439432</v>
      </c>
      <c r="G81" s="58">
        <v>101.52807997352933</v>
      </c>
      <c r="H81" s="58">
        <v>103.24912934713298</v>
      </c>
      <c r="I81" s="58">
        <v>105.1385833699956</v>
      </c>
      <c r="J81" s="649">
        <v>98.333110037357002</v>
      </c>
      <c r="K81" s="58">
        <v>96.566329931798364</v>
      </c>
      <c r="Z81" s="232"/>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49"/>
      <c r="CB81" s="49"/>
      <c r="CC81" s="49"/>
      <c r="CD81" s="49"/>
      <c r="CE81" s="49"/>
      <c r="CF81" s="49"/>
      <c r="CG81" s="49"/>
      <c r="CH81" s="49"/>
      <c r="CI81" s="49"/>
      <c r="CJ81" s="49"/>
      <c r="CK81" s="49"/>
      <c r="CL81" s="49"/>
      <c r="CM81" s="49"/>
      <c r="CN81" s="49"/>
      <c r="CO81" s="49"/>
      <c r="CP81" s="49"/>
      <c r="CQ81" s="49"/>
      <c r="CR81" s="49"/>
      <c r="CS81" s="49"/>
      <c r="CT81" s="49"/>
      <c r="CU81" s="49"/>
      <c r="CV81" s="49"/>
      <c r="CW81" s="49"/>
    </row>
    <row r="82" spans="1:256">
      <c r="A82" s="333" t="s">
        <v>209</v>
      </c>
      <c r="B82" s="58">
        <v>102.59843011513877</v>
      </c>
      <c r="C82" s="58">
        <v>98.122250474230128</v>
      </c>
      <c r="D82" s="58">
        <v>101.22951668703777</v>
      </c>
      <c r="E82" s="228">
        <v>104.56183956164379</v>
      </c>
      <c r="F82" s="58">
        <v>101.35177237962189</v>
      </c>
      <c r="G82" s="58">
        <v>103.04513049843081</v>
      </c>
      <c r="H82" s="58">
        <v>104.06435473586109</v>
      </c>
      <c r="I82" s="58">
        <v>105.99892457349564</v>
      </c>
      <c r="J82" s="649">
        <v>99.020582753799516</v>
      </c>
      <c r="K82" s="58">
        <v>97.21347623198811</v>
      </c>
      <c r="Z82" s="62"/>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49"/>
      <c r="CA82" s="49"/>
      <c r="CB82" s="49"/>
      <c r="CC82" s="49"/>
      <c r="CD82" s="49"/>
      <c r="CE82" s="49"/>
      <c r="CF82" s="49"/>
      <c r="CG82" s="49"/>
      <c r="CH82" s="49"/>
      <c r="CI82" s="49"/>
      <c r="CJ82" s="49"/>
      <c r="CK82" s="49"/>
      <c r="CL82" s="49"/>
      <c r="CM82" s="49"/>
      <c r="CN82" s="49"/>
      <c r="CO82" s="49"/>
      <c r="CP82" s="49"/>
      <c r="CQ82" s="49"/>
      <c r="CR82" s="49"/>
      <c r="CS82" s="49"/>
      <c r="CT82" s="49"/>
      <c r="CU82" s="49"/>
      <c r="CV82" s="49"/>
      <c r="CW82" s="49"/>
    </row>
    <row r="83" spans="1:256">
      <c r="A83" s="333" t="s">
        <v>210</v>
      </c>
      <c r="B83" s="58">
        <v>102.34233483936788</v>
      </c>
      <c r="C83" s="58">
        <v>98.577309601646675</v>
      </c>
      <c r="D83" s="58">
        <v>101.80232437695511</v>
      </c>
      <c r="E83" s="228">
        <v>103.81936294765578</v>
      </c>
      <c r="F83" s="58">
        <v>100.53065859958392</v>
      </c>
      <c r="G83" s="58">
        <v>103.3760139572659</v>
      </c>
      <c r="H83" s="58">
        <v>104.51464168342572</v>
      </c>
      <c r="I83" s="58">
        <v>106.40074302194849</v>
      </c>
      <c r="J83" s="649">
        <v>98.910556733659647</v>
      </c>
      <c r="K83" s="58">
        <v>97.157068868263181</v>
      </c>
      <c r="Z83" s="62"/>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49"/>
      <c r="BX83" s="49"/>
      <c r="BY83" s="49"/>
      <c r="BZ83" s="49"/>
      <c r="CA83" s="49"/>
      <c r="CB83" s="49"/>
      <c r="CC83" s="49"/>
      <c r="CD83" s="49"/>
      <c r="CE83" s="49"/>
      <c r="CF83" s="49"/>
      <c r="CG83" s="49"/>
      <c r="CH83" s="49"/>
      <c r="CI83" s="49"/>
      <c r="CJ83" s="49"/>
      <c r="CK83" s="49"/>
      <c r="CL83" s="49"/>
      <c r="CM83" s="49"/>
      <c r="CN83" s="49"/>
      <c r="CO83" s="49"/>
      <c r="CP83" s="49"/>
      <c r="CQ83" s="49"/>
      <c r="CR83" s="49"/>
      <c r="CS83" s="49"/>
      <c r="CT83" s="49"/>
      <c r="CU83" s="49"/>
      <c r="CV83" s="49"/>
      <c r="CW83" s="49"/>
    </row>
    <row r="84" spans="1:256">
      <c r="A84" s="333" t="s">
        <v>211</v>
      </c>
      <c r="B84" s="58">
        <v>102.47350559037247</v>
      </c>
      <c r="C84" s="58">
        <v>99.058602736408758</v>
      </c>
      <c r="D84" s="58">
        <v>102.21561600132586</v>
      </c>
      <c r="E84" s="228">
        <v>103.44735617062017</v>
      </c>
      <c r="F84" s="58">
        <v>100.25226384184766</v>
      </c>
      <c r="G84" s="58">
        <v>103.4161210431853</v>
      </c>
      <c r="H84" s="58">
        <v>104.82268112032177</v>
      </c>
      <c r="I84" s="58">
        <v>107.01862443173486</v>
      </c>
      <c r="J84" s="649">
        <v>98.658152928256101</v>
      </c>
      <c r="K84" s="58">
        <v>96.634018768268291</v>
      </c>
      <c r="Z84" s="62"/>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49"/>
      <c r="BX84" s="49"/>
      <c r="BY84" s="49"/>
      <c r="BZ84" s="49"/>
      <c r="CA84" s="49"/>
      <c r="CB84" s="49"/>
      <c r="CC84" s="49"/>
      <c r="CD84" s="49"/>
      <c r="CE84" s="49"/>
      <c r="CF84" s="49"/>
      <c r="CG84" s="49"/>
      <c r="CH84" s="49"/>
      <c r="CI84" s="49"/>
      <c r="CJ84" s="49"/>
      <c r="CK84" s="49"/>
      <c r="CL84" s="49"/>
      <c r="CM84" s="49"/>
      <c r="CN84" s="49"/>
      <c r="CO84" s="49"/>
      <c r="CP84" s="49"/>
      <c r="CQ84" s="49"/>
      <c r="CR84" s="49"/>
      <c r="CS84" s="49"/>
      <c r="CT84" s="49"/>
      <c r="CU84" s="49"/>
      <c r="CV84" s="49"/>
      <c r="CW84" s="49"/>
    </row>
    <row r="85" spans="1:256">
      <c r="A85" s="333" t="s">
        <v>212</v>
      </c>
      <c r="B85" s="58">
        <v>102.75874992192216</v>
      </c>
      <c r="C85" s="58">
        <v>99.456148847721664</v>
      </c>
      <c r="D85" s="58">
        <v>101.96391207971661</v>
      </c>
      <c r="E85" s="228">
        <v>103.32066052472749</v>
      </c>
      <c r="F85" s="58">
        <v>100.77890230052564</v>
      </c>
      <c r="G85" s="58">
        <v>104.4609106313858</v>
      </c>
      <c r="H85" s="58">
        <v>105.2023348212096</v>
      </c>
      <c r="I85" s="58">
        <v>107.40577797330988</v>
      </c>
      <c r="J85" s="649">
        <v>99.295239795690989</v>
      </c>
      <c r="K85" s="58">
        <v>97.258602122968057</v>
      </c>
      <c r="Z85" s="62"/>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c r="BY85" s="49"/>
      <c r="BZ85" s="49"/>
      <c r="CA85" s="49"/>
      <c r="CB85" s="49"/>
      <c r="CC85" s="49"/>
      <c r="CD85" s="49"/>
      <c r="CE85" s="49"/>
      <c r="CF85" s="49"/>
      <c r="CG85" s="49"/>
      <c r="CH85" s="49"/>
      <c r="CI85" s="49"/>
      <c r="CJ85" s="49"/>
      <c r="CK85" s="49"/>
      <c r="CL85" s="49"/>
      <c r="CM85" s="49"/>
      <c r="CN85" s="49"/>
      <c r="CO85" s="49"/>
      <c r="CP85" s="49"/>
      <c r="CQ85" s="49"/>
      <c r="CR85" s="49"/>
      <c r="CS85" s="49"/>
      <c r="CT85" s="49"/>
      <c r="CU85" s="49"/>
      <c r="CV85" s="49"/>
      <c r="CW85" s="49"/>
    </row>
    <row r="86" spans="1:256">
      <c r="A86" s="333" t="s">
        <v>213</v>
      </c>
      <c r="B86" s="58">
        <v>103.22721688979574</v>
      </c>
      <c r="C86" s="58">
        <v>100.47523913306695</v>
      </c>
      <c r="D86" s="58">
        <v>102.27569348055769</v>
      </c>
      <c r="E86" s="228">
        <v>102.73896114154468</v>
      </c>
      <c r="F86" s="58">
        <v>100.92965758449834</v>
      </c>
      <c r="G86" s="58">
        <v>104.54513551181654</v>
      </c>
      <c r="H86" s="58">
        <v>105.49075391180654</v>
      </c>
      <c r="I86" s="58">
        <v>107.47225888448941</v>
      </c>
      <c r="J86" s="649">
        <v>99.103600680699884</v>
      </c>
      <c r="K86" s="58">
        <v>97.276037126301233</v>
      </c>
      <c r="Z86" s="62"/>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49"/>
      <c r="BY86" s="49"/>
      <c r="BZ86" s="49"/>
      <c r="CA86" s="49"/>
      <c r="CB86" s="49"/>
      <c r="CC86" s="49"/>
      <c r="CD86" s="49"/>
      <c r="CE86" s="49"/>
      <c r="CF86" s="49"/>
      <c r="CG86" s="49"/>
      <c r="CH86" s="49"/>
      <c r="CI86" s="49"/>
      <c r="CJ86" s="49"/>
      <c r="CK86" s="49"/>
      <c r="CL86" s="49"/>
      <c r="CM86" s="49"/>
      <c r="CN86" s="49"/>
      <c r="CO86" s="49"/>
      <c r="CP86" s="49"/>
      <c r="CQ86" s="49"/>
      <c r="CR86" s="49"/>
      <c r="CS86" s="49"/>
      <c r="CT86" s="49"/>
      <c r="CU86" s="49"/>
      <c r="CV86" s="49"/>
      <c r="CW86" s="49"/>
    </row>
    <row r="87" spans="1:256">
      <c r="A87" s="333" t="s">
        <v>214</v>
      </c>
      <c r="B87" s="58">
        <v>104.0100772449978</v>
      </c>
      <c r="C87" s="58">
        <v>100.74262420793477</v>
      </c>
      <c r="D87" s="58">
        <v>103.42545213482215</v>
      </c>
      <c r="E87" s="228">
        <v>103.24336700850569</v>
      </c>
      <c r="F87" s="58">
        <v>100.5648297972844</v>
      </c>
      <c r="G87" s="58">
        <v>105.53678321117384</v>
      </c>
      <c r="H87" s="58">
        <v>105.61043802423112</v>
      </c>
      <c r="I87" s="58">
        <v>107.60131006501443</v>
      </c>
      <c r="J87" s="649">
        <v>99.9302580176399</v>
      </c>
      <c r="K87" s="58">
        <v>98.08112404492077</v>
      </c>
      <c r="Z87" s="62"/>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c r="CT87" s="49"/>
      <c r="CU87" s="49"/>
      <c r="CV87" s="49"/>
      <c r="CW87" s="49"/>
    </row>
    <row r="88" spans="1:256">
      <c r="A88" s="333" t="s">
        <v>215</v>
      </c>
      <c r="B88" s="58">
        <v>104.5493347769056</v>
      </c>
      <c r="C88" s="58">
        <v>100.58925616499172</v>
      </c>
      <c r="D88" s="58">
        <v>103.97236435955335</v>
      </c>
      <c r="E88" s="228">
        <v>103.93688030202584</v>
      </c>
      <c r="F88" s="58">
        <v>100.55377440979308</v>
      </c>
      <c r="G88" s="58">
        <v>106.33591689811799</v>
      </c>
      <c r="H88" s="58">
        <v>105.38382302447637</v>
      </c>
      <c r="I88" s="58">
        <v>107.20829056068828</v>
      </c>
      <c r="J88" s="649">
        <v>100.90345353424925</v>
      </c>
      <c r="K88" s="58">
        <v>99.185682785498187</v>
      </c>
      <c r="Z88" s="62"/>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c r="BV88" s="49"/>
      <c r="BW88" s="49"/>
      <c r="BX88" s="49"/>
      <c r="BY88" s="49"/>
      <c r="BZ88" s="49"/>
      <c r="CA88" s="49"/>
      <c r="CB88" s="49"/>
      <c r="CC88" s="49"/>
      <c r="CD88" s="49"/>
      <c r="CE88" s="49"/>
      <c r="CF88" s="49"/>
      <c r="CG88" s="49"/>
      <c r="CH88" s="49"/>
      <c r="CI88" s="49"/>
      <c r="CJ88" s="49"/>
      <c r="CK88" s="49"/>
      <c r="CL88" s="49"/>
      <c r="CM88" s="49"/>
      <c r="CN88" s="49"/>
      <c r="CO88" s="49"/>
      <c r="CP88" s="49"/>
      <c r="CQ88" s="49"/>
      <c r="CR88" s="49"/>
      <c r="CS88" s="49"/>
      <c r="CT88" s="49"/>
      <c r="CU88" s="49"/>
      <c r="CV88" s="49"/>
      <c r="CW88" s="49"/>
    </row>
    <row r="89" spans="1:256">
      <c r="A89" s="333" t="s">
        <v>216</v>
      </c>
      <c r="B89" s="58">
        <v>104.62949468029731</v>
      </c>
      <c r="C89" s="58">
        <v>101.79299350203819</v>
      </c>
      <c r="D89" s="58">
        <v>104.65393300325248</v>
      </c>
      <c r="E89" s="228">
        <v>102.78653872007636</v>
      </c>
      <c r="F89" s="58">
        <v>99.976884189790866</v>
      </c>
      <c r="G89" s="58">
        <v>106.60463437377798</v>
      </c>
      <c r="H89" s="58">
        <v>105.57512140089271</v>
      </c>
      <c r="I89" s="58">
        <v>107.16331817959623</v>
      </c>
      <c r="J89" s="649">
        <v>100.97514732564309</v>
      </c>
      <c r="K89" s="58">
        <v>99.47900107686786</v>
      </c>
      <c r="Z89" s="62"/>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c r="CG89" s="49"/>
      <c r="CH89" s="49"/>
      <c r="CI89" s="49"/>
      <c r="CJ89" s="49"/>
      <c r="CK89" s="49"/>
      <c r="CL89" s="49"/>
      <c r="CM89" s="49"/>
      <c r="CN89" s="49"/>
      <c r="CO89" s="49"/>
      <c r="CP89" s="49"/>
      <c r="CQ89" s="49"/>
      <c r="CR89" s="49"/>
      <c r="CS89" s="49"/>
      <c r="CT89" s="49"/>
      <c r="CU89" s="49"/>
      <c r="CV89" s="49"/>
      <c r="CW89" s="49"/>
    </row>
    <row r="90" spans="1:256">
      <c r="A90" s="333" t="s">
        <v>217</v>
      </c>
      <c r="B90" s="58">
        <v>104.31718336838158</v>
      </c>
      <c r="C90" s="58">
        <v>102.537635710538</v>
      </c>
      <c r="D90" s="58">
        <v>104.852810175882</v>
      </c>
      <c r="E90" s="228">
        <v>101.73550681709418</v>
      </c>
      <c r="F90" s="58">
        <v>99.488437069719296</v>
      </c>
      <c r="G90" s="58">
        <v>105.38437628468009</v>
      </c>
      <c r="H90" s="58">
        <v>105.30141757002012</v>
      </c>
      <c r="I90" s="58">
        <v>106.87588600479054</v>
      </c>
      <c r="J90" s="649">
        <v>100.07878214422404</v>
      </c>
      <c r="K90" s="58">
        <v>98.60417414491566</v>
      </c>
      <c r="Z90" s="62"/>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c r="CG90" s="49"/>
      <c r="CH90" s="49"/>
      <c r="CI90" s="49"/>
      <c r="CJ90" s="49"/>
      <c r="CK90" s="49"/>
      <c r="CL90" s="49"/>
      <c r="CM90" s="49"/>
      <c r="CN90" s="49"/>
      <c r="CO90" s="49"/>
      <c r="CP90" s="49"/>
      <c r="CQ90" s="49"/>
      <c r="CR90" s="49"/>
      <c r="CS90" s="49"/>
      <c r="CT90" s="49"/>
      <c r="CU90" s="49"/>
      <c r="CV90" s="49"/>
      <c r="CW90" s="49"/>
    </row>
    <row r="91" spans="1:256" s="36" customFormat="1">
      <c r="A91" s="333" t="s">
        <v>218</v>
      </c>
      <c r="B91" s="58">
        <v>104.65552062295696</v>
      </c>
      <c r="C91" s="58">
        <v>102.30455664527585</v>
      </c>
      <c r="D91" s="58">
        <v>104.82484307348096</v>
      </c>
      <c r="E91" s="228">
        <v>102.29800514734907</v>
      </c>
      <c r="F91" s="58">
        <v>99.838189328535961</v>
      </c>
      <c r="G91" s="58">
        <v>105.83357564697742</v>
      </c>
      <c r="H91" s="58">
        <v>104.77264923725905</v>
      </c>
      <c r="I91" s="58">
        <v>106.31079825976437</v>
      </c>
      <c r="J91" s="649">
        <v>101.01259862897605</v>
      </c>
      <c r="K91" s="58">
        <v>99.55079226706323</v>
      </c>
      <c r="L91"/>
      <c r="M91"/>
      <c r="N91"/>
      <c r="O91"/>
      <c r="P91"/>
      <c r="Q91"/>
      <c r="R91"/>
      <c r="S91"/>
      <c r="T91"/>
      <c r="U91"/>
      <c r="V91"/>
      <c r="W91"/>
      <c r="X91"/>
      <c r="Y91"/>
      <c r="Z91" s="62"/>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49"/>
      <c r="BU91" s="49"/>
      <c r="BV91" s="49"/>
      <c r="BW91" s="49"/>
      <c r="BX91" s="49"/>
      <c r="BY91" s="49"/>
      <c r="BZ91" s="49"/>
      <c r="CA91" s="49"/>
      <c r="CB91" s="49"/>
      <c r="CC91" s="49"/>
      <c r="CD91" s="49"/>
      <c r="CE91" s="49"/>
      <c r="CF91" s="49"/>
      <c r="CG91" s="49"/>
      <c r="CH91" s="49"/>
      <c r="CI91" s="49"/>
      <c r="CJ91" s="49"/>
      <c r="CK91" s="49"/>
      <c r="CL91" s="49"/>
      <c r="CM91" s="49"/>
      <c r="CN91" s="49"/>
      <c r="CO91" s="49"/>
      <c r="CP91" s="49"/>
      <c r="CQ91" s="49"/>
      <c r="CR91" s="49"/>
      <c r="CS91" s="49"/>
      <c r="CT91" s="49"/>
      <c r="CU91" s="49"/>
      <c r="CV91" s="49"/>
      <c r="CW91" s="49"/>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row>
    <row r="92" spans="1:256" s="36" customFormat="1">
      <c r="A92" s="333" t="s">
        <v>219</v>
      </c>
      <c r="B92" s="58">
        <v>105.28118428449477</v>
      </c>
      <c r="C92" s="58">
        <v>102.03010856843039</v>
      </c>
      <c r="D92" s="58">
        <v>104.89735037600214</v>
      </c>
      <c r="E92" s="228">
        <v>103.18638856870757</v>
      </c>
      <c r="F92" s="58">
        <v>100.36583282244042</v>
      </c>
      <c r="G92" s="58">
        <v>104.9462063710106</v>
      </c>
      <c r="H92" s="58">
        <v>103.94859469269633</v>
      </c>
      <c r="I92" s="58">
        <v>105.16204722100015</v>
      </c>
      <c r="J92" s="649">
        <v>100.95971636871428</v>
      </c>
      <c r="K92" s="58">
        <v>99.794882313727513</v>
      </c>
      <c r="L92"/>
      <c r="M92"/>
      <c r="N92"/>
      <c r="O92"/>
      <c r="P92"/>
      <c r="Q92"/>
      <c r="R92"/>
      <c r="S92"/>
      <c r="T92"/>
      <c r="U92"/>
      <c r="V92"/>
      <c r="W92"/>
      <c r="X92"/>
      <c r="Y92"/>
      <c r="Z92" s="62"/>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49"/>
      <c r="BQ92" s="49"/>
      <c r="BR92" s="49"/>
      <c r="BS92" s="49"/>
      <c r="BT92" s="49"/>
      <c r="BU92" s="49"/>
      <c r="BV92" s="49"/>
      <c r="BW92" s="49"/>
      <c r="BX92" s="49"/>
      <c r="BY92" s="49"/>
      <c r="BZ92" s="49"/>
      <c r="CA92" s="49"/>
      <c r="CB92" s="49"/>
      <c r="CC92" s="49"/>
      <c r="CD92" s="49"/>
      <c r="CE92" s="49"/>
      <c r="CF92" s="49"/>
      <c r="CG92" s="49"/>
      <c r="CH92" s="49"/>
      <c r="CI92" s="49"/>
      <c r="CJ92" s="49"/>
      <c r="CK92" s="49"/>
      <c r="CL92" s="49"/>
      <c r="CM92" s="49"/>
      <c r="CN92" s="49"/>
      <c r="CO92" s="49"/>
      <c r="CP92" s="49"/>
      <c r="CQ92" s="49"/>
      <c r="CR92" s="49"/>
      <c r="CS92" s="49"/>
      <c r="CT92" s="49"/>
      <c r="CU92" s="49"/>
      <c r="CV92" s="49"/>
      <c r="CW92" s="49"/>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row>
    <row r="93" spans="1:256" s="36" customFormat="1">
      <c r="A93" s="333" t="s">
        <v>220</v>
      </c>
      <c r="B93" s="58">
        <v>103.4333423556601</v>
      </c>
      <c r="C93" s="58">
        <v>101.72942648423941</v>
      </c>
      <c r="D93" s="58">
        <v>103.31772699964783</v>
      </c>
      <c r="E93" s="228">
        <v>101.67494886220032</v>
      </c>
      <c r="F93" s="58">
        <v>100.11155891013981</v>
      </c>
      <c r="G93" s="58">
        <v>101.88703839250799</v>
      </c>
      <c r="H93" s="58">
        <v>102.01991465149361</v>
      </c>
      <c r="I93" s="58">
        <v>102.67194603314269</v>
      </c>
      <c r="J93" s="649">
        <v>99.869754587190613</v>
      </c>
      <c r="K93" s="58">
        <v>99.235936618634952</v>
      </c>
      <c r="L93"/>
      <c r="M93"/>
      <c r="N93"/>
      <c r="O93"/>
      <c r="P93"/>
      <c r="Q93"/>
      <c r="R93"/>
      <c r="S93"/>
      <c r="T93"/>
      <c r="U93"/>
      <c r="V93"/>
      <c r="W93"/>
      <c r="X93"/>
      <c r="Y93"/>
      <c r="Z93" s="62"/>
      <c r="AA93" s="49"/>
      <c r="AB93" s="49"/>
      <c r="AC93" s="49"/>
      <c r="AD93" s="49"/>
      <c r="AE93" s="49"/>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54"/>
      <c r="BN93" s="54"/>
      <c r="BO93" s="54"/>
      <c r="BP93" s="54"/>
      <c r="BQ93" s="54"/>
      <c r="BR93" s="54"/>
      <c r="BS93" s="54"/>
      <c r="BT93" s="54"/>
      <c r="BU93" s="54"/>
      <c r="BV93" s="54"/>
      <c r="BW93" s="54"/>
      <c r="BX93" s="54"/>
      <c r="BY93" s="54"/>
      <c r="BZ93" s="54"/>
      <c r="CA93" s="54"/>
      <c r="CB93" s="54"/>
      <c r="CC93" s="54"/>
      <c r="CD93" s="54"/>
      <c r="CE93" s="54"/>
      <c r="CF93" s="54"/>
      <c r="CG93" s="54"/>
      <c r="CH93" s="54"/>
      <c r="CI93" s="54"/>
      <c r="CJ93" s="54"/>
      <c r="CK93" s="54"/>
      <c r="CL93" s="54"/>
      <c r="CM93" s="54"/>
      <c r="CN93" s="54"/>
      <c r="CO93" s="54"/>
      <c r="CP93" s="54"/>
      <c r="CQ93" s="54"/>
      <c r="CR93" s="54"/>
      <c r="CS93" s="54"/>
      <c r="CT93" s="54"/>
      <c r="CU93" s="54"/>
      <c r="CV93" s="54"/>
      <c r="CW93" s="54"/>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row>
    <row r="94" spans="1:256" s="38" customFormat="1">
      <c r="A94" s="333" t="s">
        <v>221</v>
      </c>
      <c r="B94" s="58">
        <v>100</v>
      </c>
      <c r="C94" s="58">
        <v>100</v>
      </c>
      <c r="D94" s="58">
        <v>100</v>
      </c>
      <c r="E94" s="228">
        <v>100</v>
      </c>
      <c r="F94" s="58">
        <v>100</v>
      </c>
      <c r="G94" s="58">
        <v>100</v>
      </c>
      <c r="H94" s="58">
        <v>100</v>
      </c>
      <c r="I94" s="58">
        <v>100</v>
      </c>
      <c r="J94" s="649">
        <v>100</v>
      </c>
      <c r="K94" s="58">
        <v>100</v>
      </c>
      <c r="L94"/>
      <c r="M94"/>
      <c r="N94"/>
      <c r="O94"/>
      <c r="P94"/>
      <c r="Q94"/>
      <c r="R94"/>
      <c r="S94"/>
      <c r="T94"/>
      <c r="U94"/>
      <c r="V94"/>
      <c r="W94"/>
      <c r="X94"/>
      <c r="Y94"/>
      <c r="Z94" s="62"/>
      <c r="AA94" s="62"/>
      <c r="AB94" s="62"/>
      <c r="AC94" s="62"/>
      <c r="AD94" s="62"/>
      <c r="AE94" s="62"/>
      <c r="AF94" s="184"/>
      <c r="AG94" s="184"/>
      <c r="AH94" s="184"/>
      <c r="AI94" s="184"/>
      <c r="AJ94" s="184"/>
      <c r="AK94" s="184"/>
      <c r="AL94" s="184"/>
      <c r="AM94" s="184"/>
      <c r="AN94" s="184"/>
      <c r="AO94" s="184"/>
      <c r="AP94" s="184"/>
      <c r="AQ94" s="184"/>
      <c r="AR94" s="184"/>
      <c r="AS94" s="184"/>
      <c r="AT94" s="184"/>
      <c r="AU94" s="184"/>
      <c r="AV94" s="184"/>
      <c r="AW94" s="184"/>
      <c r="AX94" s="184"/>
      <c r="AY94" s="184"/>
      <c r="AZ94" s="184"/>
      <c r="BA94" s="184"/>
      <c r="BB94" s="184"/>
      <c r="BC94" s="184"/>
      <c r="BD94" s="184"/>
      <c r="BE94" s="184"/>
      <c r="BF94" s="184"/>
      <c r="BG94" s="184"/>
      <c r="BH94" s="184"/>
      <c r="BI94" s="184"/>
      <c r="BJ94" s="184"/>
      <c r="BK94" s="184"/>
      <c r="BL94" s="184"/>
      <c r="BM94" s="184"/>
      <c r="BN94" s="184"/>
      <c r="BO94" s="184"/>
      <c r="BP94" s="184"/>
      <c r="BQ94" s="184"/>
      <c r="BR94" s="184"/>
      <c r="BS94" s="184"/>
      <c r="BT94" s="184"/>
      <c r="BU94" s="184"/>
      <c r="BV94" s="184"/>
      <c r="BW94" s="184"/>
      <c r="BX94" s="184"/>
      <c r="BY94" s="184"/>
      <c r="BZ94" s="184"/>
      <c r="CA94" s="184"/>
      <c r="CB94" s="184"/>
      <c r="CC94" s="184"/>
      <c r="CD94" s="184"/>
      <c r="CE94" s="184"/>
      <c r="CF94" s="184"/>
      <c r="CG94" s="184"/>
      <c r="CH94" s="184"/>
      <c r="CI94" s="184"/>
      <c r="CJ94" s="184"/>
      <c r="CK94" s="184"/>
      <c r="CL94" s="184"/>
      <c r="CM94" s="184"/>
      <c r="CN94" s="184"/>
      <c r="CO94" s="184"/>
      <c r="CP94" s="184"/>
      <c r="CQ94" s="184"/>
      <c r="CR94" s="184"/>
      <c r="CS94" s="184"/>
      <c r="CT94" s="184"/>
      <c r="CU94" s="184"/>
      <c r="CV94" s="184"/>
      <c r="CW94" s="184"/>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row>
    <row r="95" spans="1:256" s="38" customFormat="1">
      <c r="A95" s="333" t="s">
        <v>247</v>
      </c>
      <c r="B95" s="58">
        <v>98.522767494638643</v>
      </c>
      <c r="C95" s="58">
        <v>98.898171691488074</v>
      </c>
      <c r="D95" s="58">
        <v>98.688653642974032</v>
      </c>
      <c r="E95" s="228">
        <v>99.620413410653839</v>
      </c>
      <c r="F95" s="58">
        <v>99.831154081950586</v>
      </c>
      <c r="G95" s="58">
        <v>99.714237012824228</v>
      </c>
      <c r="H95" s="58">
        <v>98.24299798891451</v>
      </c>
      <c r="I95" s="58">
        <v>97.837415065747663</v>
      </c>
      <c r="J95" s="649">
        <v>101.49755102554559</v>
      </c>
      <c r="K95" s="58">
        <v>101.91887595507924</v>
      </c>
      <c r="L95"/>
      <c r="M95"/>
      <c r="N95"/>
      <c r="O95"/>
      <c r="P95"/>
      <c r="Q95"/>
      <c r="R95"/>
      <c r="S95"/>
      <c r="T95"/>
      <c r="U95"/>
      <c r="V95"/>
      <c r="W95"/>
      <c r="X95"/>
      <c r="Y95"/>
      <c r="Z95" s="62"/>
      <c r="AA95" s="62"/>
      <c r="AB95" s="62"/>
      <c r="AC95" s="62"/>
      <c r="AD95" s="62"/>
      <c r="AE95" s="62"/>
      <c r="AF95" s="184"/>
      <c r="AG95" s="184"/>
      <c r="AH95" s="184"/>
      <c r="AI95" s="184"/>
      <c r="AJ95" s="184"/>
      <c r="AK95" s="184"/>
      <c r="AL95" s="184"/>
      <c r="AM95" s="184"/>
      <c r="AN95" s="184"/>
      <c r="AO95" s="184"/>
      <c r="AP95" s="184"/>
      <c r="AQ95" s="184"/>
      <c r="AR95" s="184"/>
      <c r="AS95" s="184"/>
      <c r="AT95" s="184"/>
      <c r="AU95" s="184"/>
      <c r="AV95" s="184"/>
      <c r="AW95" s="184"/>
      <c r="AX95" s="184"/>
      <c r="AY95" s="184"/>
      <c r="AZ95" s="184"/>
      <c r="BA95" s="184"/>
      <c r="BB95" s="184"/>
      <c r="BC95" s="184"/>
      <c r="BD95" s="184"/>
      <c r="BE95" s="184"/>
      <c r="BF95" s="184"/>
      <c r="BG95" s="184"/>
      <c r="BH95" s="184"/>
      <c r="BI95" s="184"/>
      <c r="BJ95" s="184"/>
      <c r="BK95" s="184"/>
      <c r="BL95" s="184"/>
      <c r="BM95" s="184"/>
      <c r="BN95" s="184"/>
      <c r="BO95" s="184"/>
      <c r="BP95" s="184"/>
      <c r="BQ95" s="184"/>
      <c r="BR95" s="184"/>
      <c r="BS95" s="184"/>
      <c r="BT95" s="184"/>
      <c r="BU95" s="184"/>
      <c r="BV95" s="184"/>
      <c r="BW95" s="184"/>
      <c r="BX95" s="184"/>
      <c r="BY95" s="184"/>
      <c r="BZ95" s="184"/>
      <c r="CA95" s="184"/>
      <c r="CB95" s="184"/>
      <c r="CC95" s="184"/>
      <c r="CD95" s="184"/>
      <c r="CE95" s="184"/>
      <c r="CF95" s="184"/>
      <c r="CG95" s="184"/>
      <c r="CH95" s="184"/>
      <c r="CI95" s="184"/>
      <c r="CJ95" s="184"/>
      <c r="CK95" s="184"/>
      <c r="CL95" s="184"/>
      <c r="CM95" s="184"/>
      <c r="CN95" s="184"/>
      <c r="CO95" s="184"/>
      <c r="CP95" s="184"/>
      <c r="CQ95" s="184"/>
      <c r="CR95" s="184"/>
      <c r="CS95" s="184"/>
      <c r="CT95" s="184"/>
      <c r="CU95" s="184"/>
      <c r="CV95" s="184"/>
      <c r="CW95" s="184"/>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row>
    <row r="96" spans="1:256" s="38" customFormat="1">
      <c r="A96" s="333" t="s">
        <v>248</v>
      </c>
      <c r="B96" s="58">
        <v>99.023506631410186</v>
      </c>
      <c r="C96" s="58">
        <v>99.018242725107967</v>
      </c>
      <c r="D96" s="58">
        <v>99.269747881750945</v>
      </c>
      <c r="E96" s="228">
        <v>100.00531609747594</v>
      </c>
      <c r="F96" s="58">
        <v>99.751756299058286</v>
      </c>
      <c r="G96" s="58">
        <v>100.08121684898678</v>
      </c>
      <c r="H96" s="58">
        <v>97.363025457399317</v>
      </c>
      <c r="I96" s="58">
        <v>96.625116097179458</v>
      </c>
      <c r="J96" s="649">
        <v>102.79181072981017</v>
      </c>
      <c r="K96" s="58">
        <v>103.57725244859238</v>
      </c>
      <c r="L96"/>
      <c r="M96"/>
      <c r="N96"/>
      <c r="O96"/>
      <c r="P96"/>
      <c r="Q96"/>
      <c r="R96"/>
      <c r="S96"/>
      <c r="T96"/>
      <c r="U96"/>
      <c r="V96"/>
      <c r="W96"/>
      <c r="X96"/>
      <c r="Y96"/>
      <c r="Z96" s="62"/>
      <c r="AA96" s="62"/>
      <c r="AB96" s="62"/>
      <c r="AC96" s="62"/>
      <c r="AD96" s="62"/>
      <c r="AE96" s="62"/>
      <c r="AF96" s="184"/>
      <c r="AG96" s="184"/>
      <c r="AH96" s="184"/>
      <c r="AI96" s="184"/>
      <c r="AJ96" s="184"/>
      <c r="AK96" s="184"/>
      <c r="AL96" s="184"/>
      <c r="AM96" s="184"/>
      <c r="AN96" s="184"/>
      <c r="AO96" s="184"/>
      <c r="AP96" s="184"/>
      <c r="AQ96" s="184"/>
      <c r="AR96" s="184"/>
      <c r="AS96" s="184"/>
      <c r="AT96" s="184"/>
      <c r="AU96" s="184"/>
      <c r="AV96" s="184"/>
      <c r="AW96" s="184"/>
      <c r="AX96" s="184"/>
      <c r="AY96" s="184"/>
      <c r="AZ96" s="184"/>
      <c r="BA96" s="184"/>
      <c r="BB96" s="184"/>
      <c r="BC96" s="184"/>
      <c r="BD96" s="184"/>
      <c r="BE96" s="184"/>
      <c r="BF96" s="184"/>
      <c r="BG96" s="184"/>
      <c r="BH96" s="184"/>
      <c r="BI96" s="184"/>
      <c r="BJ96" s="184"/>
      <c r="BK96" s="184"/>
      <c r="BL96" s="184"/>
      <c r="BM96" s="184"/>
      <c r="BN96" s="184"/>
      <c r="BO96" s="184"/>
      <c r="BP96" s="184"/>
      <c r="BQ96" s="184"/>
      <c r="BR96" s="184"/>
      <c r="BS96" s="184"/>
      <c r="BT96" s="184"/>
      <c r="BU96" s="184"/>
      <c r="BV96" s="184"/>
      <c r="BW96" s="184"/>
      <c r="BX96" s="184"/>
      <c r="BY96" s="184"/>
      <c r="BZ96" s="184"/>
      <c r="CA96" s="184"/>
      <c r="CB96" s="184"/>
      <c r="CC96" s="184"/>
      <c r="CD96" s="184"/>
      <c r="CE96" s="184"/>
      <c r="CF96" s="184"/>
      <c r="CG96" s="184"/>
      <c r="CH96" s="184"/>
      <c r="CI96" s="184"/>
      <c r="CJ96" s="184"/>
      <c r="CK96" s="184"/>
      <c r="CL96" s="184"/>
      <c r="CM96" s="184"/>
      <c r="CN96" s="184"/>
      <c r="CO96" s="184"/>
      <c r="CP96" s="184"/>
      <c r="CQ96" s="184"/>
      <c r="CR96" s="184"/>
      <c r="CS96" s="184"/>
      <c r="CT96" s="184"/>
      <c r="CU96" s="184"/>
      <c r="CV96" s="184"/>
      <c r="CW96" s="184"/>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row>
    <row r="97" spans="1:256" s="38" customFormat="1">
      <c r="A97" s="333" t="s">
        <v>249</v>
      </c>
      <c r="B97" s="58">
        <v>100.47783630723104</v>
      </c>
      <c r="C97" s="58">
        <v>99.504580861282648</v>
      </c>
      <c r="D97" s="58">
        <v>99.603281473348389</v>
      </c>
      <c r="E97" s="228">
        <v>100.97810114622278</v>
      </c>
      <c r="F97" s="58">
        <v>100.87739575272114</v>
      </c>
      <c r="G97" s="58">
        <v>101.27540533223707</v>
      </c>
      <c r="H97" s="58">
        <v>96.799921518614809</v>
      </c>
      <c r="I97" s="58">
        <v>96.604585227550473</v>
      </c>
      <c r="J97" s="649">
        <v>104.62343744024794</v>
      </c>
      <c r="K97" s="58">
        <v>104.83462386544279</v>
      </c>
      <c r="L97"/>
      <c r="M97"/>
      <c r="N97"/>
      <c r="O97"/>
      <c r="P97"/>
      <c r="Q97"/>
      <c r="R97"/>
      <c r="S97"/>
      <c r="T97"/>
      <c r="U97"/>
      <c r="V97"/>
      <c r="W97"/>
      <c r="X97"/>
      <c r="Y97"/>
      <c r="Z97" s="62"/>
      <c r="AA97" s="62"/>
      <c r="AB97" s="62"/>
      <c r="AC97" s="62"/>
      <c r="AD97" s="62"/>
      <c r="AE97" s="184"/>
      <c r="AF97" s="184"/>
      <c r="AG97" s="184"/>
      <c r="AH97" s="184"/>
      <c r="AI97" s="184"/>
      <c r="AJ97" s="184"/>
      <c r="AK97" s="184"/>
      <c r="AL97" s="184"/>
      <c r="AM97" s="184"/>
      <c r="AN97" s="184"/>
      <c r="AO97" s="184"/>
      <c r="AP97" s="184"/>
      <c r="AQ97" s="184"/>
      <c r="AR97" s="184"/>
      <c r="AS97" s="184"/>
      <c r="AT97" s="184"/>
      <c r="AU97" s="184"/>
      <c r="AV97" s="184"/>
      <c r="AW97" s="184"/>
      <c r="AX97" s="184"/>
      <c r="AY97" s="184"/>
      <c r="AZ97" s="184"/>
      <c r="BA97" s="184"/>
      <c r="BB97" s="184"/>
      <c r="BC97" s="184"/>
      <c r="BD97" s="184"/>
      <c r="BE97" s="184"/>
      <c r="BF97" s="184"/>
      <c r="BG97" s="184"/>
      <c r="BH97" s="184"/>
      <c r="BI97" s="184"/>
      <c r="BJ97" s="184"/>
      <c r="BK97" s="184"/>
      <c r="BL97" s="184"/>
      <c r="BM97" s="184"/>
      <c r="BN97" s="184"/>
      <c r="BO97" s="184"/>
      <c r="BP97" s="184"/>
      <c r="BQ97" s="184"/>
      <c r="BR97" s="184"/>
      <c r="BS97" s="184"/>
      <c r="BT97" s="184"/>
      <c r="BU97" s="184"/>
      <c r="BV97" s="184"/>
      <c r="BW97" s="184"/>
      <c r="BX97" s="184"/>
      <c r="BY97" s="184"/>
      <c r="BZ97" s="184"/>
      <c r="CA97" s="184"/>
      <c r="CB97" s="184"/>
      <c r="CC97" s="184"/>
      <c r="CD97" s="184"/>
      <c r="CE97" s="184"/>
      <c r="CF97" s="184"/>
      <c r="CG97" s="184"/>
      <c r="CH97" s="184"/>
      <c r="CI97" s="184"/>
      <c r="CJ97" s="184"/>
      <c r="CK97" s="184"/>
      <c r="CL97" s="184"/>
      <c r="CM97" s="184"/>
      <c r="CN97" s="184"/>
      <c r="CO97" s="184"/>
      <c r="CP97" s="184"/>
      <c r="CQ97" s="184"/>
      <c r="CR97" s="184"/>
      <c r="CS97" s="184"/>
      <c r="CT97" s="184"/>
      <c r="CU97" s="184"/>
      <c r="CV97" s="184"/>
      <c r="CW97" s="184"/>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row>
    <row r="98" spans="1:256" s="38" customFormat="1">
      <c r="A98" s="333" t="s">
        <v>250</v>
      </c>
      <c r="B98" s="58">
        <v>102.20179474900581</v>
      </c>
      <c r="C98" s="58">
        <v>100.03733301045324</v>
      </c>
      <c r="D98" s="58">
        <v>100.09633113049243</v>
      </c>
      <c r="E98" s="228">
        <v>102.16365398138554</v>
      </c>
      <c r="F98" s="58">
        <v>102.10253369380598</v>
      </c>
      <c r="G98" s="58">
        <v>101.78275996911754</v>
      </c>
      <c r="H98" s="58">
        <v>96.640015696277032</v>
      </c>
      <c r="I98" s="58">
        <v>96.706261915236837</v>
      </c>
      <c r="J98" s="649">
        <v>105.32154743124553</v>
      </c>
      <c r="K98" s="58">
        <v>105.24896159171327</v>
      </c>
      <c r="L98"/>
      <c r="M98"/>
      <c r="N98"/>
      <c r="O98"/>
      <c r="P98"/>
      <c r="Q98"/>
      <c r="R98"/>
      <c r="S98"/>
      <c r="T98"/>
      <c r="U98"/>
      <c r="V98"/>
      <c r="W98"/>
      <c r="X98"/>
      <c r="Y98"/>
      <c r="Z98" s="62"/>
      <c r="AA98" s="49"/>
      <c r="AB98" s="49"/>
      <c r="AC98" s="49"/>
      <c r="AD98" s="49"/>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c r="BN98" s="54"/>
      <c r="BO98" s="54"/>
      <c r="BP98" s="54"/>
      <c r="BQ98" s="54"/>
      <c r="BR98" s="54"/>
      <c r="BS98" s="54"/>
      <c r="BT98" s="54"/>
      <c r="BU98" s="54"/>
      <c r="BV98" s="54"/>
      <c r="BW98" s="54"/>
      <c r="BX98" s="54"/>
      <c r="BY98" s="54"/>
      <c r="BZ98" s="54"/>
      <c r="CA98" s="54"/>
      <c r="CB98" s="54"/>
      <c r="CC98" s="54"/>
      <c r="CD98" s="54"/>
      <c r="CE98" s="54"/>
      <c r="CF98" s="54"/>
      <c r="CG98" s="54"/>
      <c r="CH98" s="54"/>
      <c r="CI98" s="54"/>
      <c r="CJ98" s="54"/>
      <c r="CK98" s="54"/>
      <c r="CL98" s="54"/>
      <c r="CM98" s="54"/>
      <c r="CN98" s="54"/>
      <c r="CO98" s="54"/>
      <c r="CP98" s="54"/>
      <c r="CQ98" s="54"/>
      <c r="CR98" s="54"/>
      <c r="CS98" s="54"/>
      <c r="CT98" s="54"/>
      <c r="CU98" s="54"/>
      <c r="CV98" s="54"/>
      <c r="CW98" s="54"/>
      <c r="CX98" s="36"/>
      <c r="CY98" s="36"/>
      <c r="CZ98" s="36"/>
      <c r="DA98" s="36"/>
      <c r="DB98" s="36"/>
      <c r="DC98" s="36"/>
      <c r="DD98" s="36"/>
      <c r="DE98" s="36"/>
      <c r="DF98" s="36"/>
      <c r="DG98" s="2"/>
      <c r="DH98" s="2"/>
      <c r="DI98" s="2"/>
      <c r="DJ98" s="2"/>
      <c r="DK98" s="2"/>
      <c r="DL98" s="2"/>
      <c r="DM98" s="2"/>
      <c r="DN98" s="2"/>
      <c r="DO98" s="2"/>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row>
    <row r="99" spans="1:256" s="38" customFormat="1">
      <c r="A99" s="333" t="s">
        <v>251</v>
      </c>
      <c r="B99" s="58">
        <v>102.90033104999061</v>
      </c>
      <c r="C99" s="58">
        <v>101.2017193364814</v>
      </c>
      <c r="D99" s="58">
        <v>101.60137556711068</v>
      </c>
      <c r="E99" s="228">
        <v>101.67844155676997</v>
      </c>
      <c r="F99" s="58">
        <v>101.27840480808854</v>
      </c>
      <c r="G99" s="58">
        <v>103.02708230976707</v>
      </c>
      <c r="H99" s="58">
        <v>96.874478834551425</v>
      </c>
      <c r="I99" s="58">
        <v>97.509898812142552</v>
      </c>
      <c r="J99" s="649">
        <v>106.35110872258056</v>
      </c>
      <c r="K99" s="58">
        <v>105.6581713758269</v>
      </c>
      <c r="L99"/>
      <c r="M99"/>
      <c r="N99"/>
      <c r="O99"/>
      <c r="P99"/>
      <c r="Q99"/>
      <c r="R99"/>
      <c r="S99"/>
      <c r="T99"/>
      <c r="U99"/>
      <c r="V99"/>
      <c r="W99"/>
      <c r="X99"/>
      <c r="Y99"/>
      <c r="Z99" s="62"/>
      <c r="AA99" s="49"/>
      <c r="AB99" s="49"/>
      <c r="AC99" s="49"/>
      <c r="AD99" s="49"/>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54"/>
      <c r="BN99" s="54"/>
      <c r="BO99" s="54"/>
      <c r="BP99" s="54"/>
      <c r="BQ99" s="54"/>
      <c r="BR99" s="54"/>
      <c r="BS99" s="54"/>
      <c r="BT99" s="54"/>
      <c r="BU99" s="54"/>
      <c r="BV99" s="54"/>
      <c r="BW99" s="54"/>
      <c r="BX99" s="54"/>
      <c r="BY99" s="54"/>
      <c r="BZ99" s="54"/>
      <c r="CA99" s="54"/>
      <c r="CB99" s="54"/>
      <c r="CC99" s="54"/>
      <c r="CD99" s="54"/>
      <c r="CE99" s="54"/>
      <c r="CF99" s="54"/>
      <c r="CG99" s="54"/>
      <c r="CH99" s="54"/>
      <c r="CI99" s="54"/>
      <c r="CJ99" s="54"/>
      <c r="CK99" s="54"/>
      <c r="CL99" s="54"/>
      <c r="CM99" s="54"/>
      <c r="CN99" s="54"/>
      <c r="CO99" s="54"/>
      <c r="CP99" s="54"/>
      <c r="CQ99" s="54"/>
      <c r="CR99" s="54"/>
      <c r="CS99" s="54"/>
      <c r="CT99" s="54"/>
      <c r="CU99" s="54"/>
      <c r="CV99" s="54"/>
      <c r="CW99" s="54"/>
      <c r="CX99" s="36"/>
      <c r="CY99" s="36"/>
      <c r="CZ99" s="36"/>
      <c r="DA99" s="36"/>
      <c r="DB99" s="36"/>
      <c r="DC99" s="36"/>
      <c r="DD99" s="36"/>
      <c r="DE99" s="36"/>
      <c r="DF99" s="36"/>
      <c r="DG99" s="2"/>
      <c r="DH99" s="2"/>
      <c r="DI99" s="2"/>
      <c r="DJ99" s="2"/>
      <c r="DK99" s="2"/>
      <c r="DL99" s="2"/>
      <c r="DM99" s="2"/>
      <c r="DN99" s="2"/>
      <c r="DO99" s="2"/>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row>
    <row r="100" spans="1:256" s="38" customFormat="1">
      <c r="A100" s="333" t="s">
        <v>252</v>
      </c>
      <c r="B100" s="58">
        <v>103.34173103749818</v>
      </c>
      <c r="C100" s="58">
        <v>101.6184364531622</v>
      </c>
      <c r="D100" s="58">
        <v>101.30202398955896</v>
      </c>
      <c r="E100" s="228">
        <v>101.6958483563465</v>
      </c>
      <c r="F100" s="58">
        <v>102.01409059387532</v>
      </c>
      <c r="G100" s="58">
        <v>104.06385048078369</v>
      </c>
      <c r="H100" s="58">
        <v>96.904890371315062</v>
      </c>
      <c r="I100" s="58">
        <v>97.936158772058477</v>
      </c>
      <c r="J100" s="649">
        <v>107.38761488923552</v>
      </c>
      <c r="K100" s="58">
        <v>106.25711501974257</v>
      </c>
      <c r="L100"/>
      <c r="M100"/>
      <c r="N100"/>
      <c r="O100"/>
      <c r="P100"/>
      <c r="Q100"/>
      <c r="R100"/>
      <c r="S100"/>
      <c r="T100"/>
      <c r="U100"/>
      <c r="V100"/>
      <c r="W100"/>
      <c r="X100"/>
      <c r="Y100"/>
      <c r="Z100" s="62"/>
      <c r="AA100" s="49"/>
      <c r="AB100" s="49"/>
      <c r="AC100" s="49"/>
      <c r="AD100" s="49"/>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c r="BN100" s="54"/>
      <c r="BO100" s="54"/>
      <c r="BP100" s="54"/>
      <c r="BQ100" s="54"/>
      <c r="BR100" s="54"/>
      <c r="BS100" s="54"/>
      <c r="BT100" s="54"/>
      <c r="BU100" s="54"/>
      <c r="BV100" s="54"/>
      <c r="BW100" s="54"/>
      <c r="BX100" s="54"/>
      <c r="BY100" s="54"/>
      <c r="BZ100" s="54"/>
      <c r="CA100" s="54"/>
      <c r="CB100" s="54"/>
      <c r="CC100" s="54"/>
      <c r="CD100" s="54"/>
      <c r="CE100" s="54"/>
      <c r="CF100" s="54"/>
      <c r="CG100" s="54"/>
      <c r="CH100" s="54"/>
      <c r="CI100" s="54"/>
      <c r="CJ100" s="54"/>
      <c r="CK100" s="54"/>
      <c r="CL100" s="54"/>
      <c r="CM100" s="54"/>
      <c r="CN100" s="54"/>
      <c r="CO100" s="54"/>
      <c r="CP100" s="54"/>
      <c r="CQ100" s="54"/>
      <c r="CR100" s="54"/>
      <c r="CS100" s="54"/>
      <c r="CT100" s="54"/>
      <c r="CU100" s="54"/>
      <c r="CV100" s="54"/>
      <c r="CW100" s="54"/>
      <c r="CX100" s="36"/>
      <c r="CY100" s="36"/>
      <c r="CZ100" s="36"/>
      <c r="DA100" s="36"/>
      <c r="DB100" s="36"/>
      <c r="DC100" s="36"/>
      <c r="DD100" s="36"/>
      <c r="DE100" s="36"/>
      <c r="DF100" s="36"/>
      <c r="DG100" s="36"/>
      <c r="DH100" s="36"/>
      <c r="DI100" s="36"/>
      <c r="DJ100" s="36"/>
      <c r="DK100" s="36"/>
      <c r="DL100" s="36"/>
      <c r="DM100" s="36"/>
      <c r="DN100" s="36"/>
      <c r="DO100" s="36"/>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row>
    <row r="101" spans="1:256" s="38" customFormat="1">
      <c r="A101" s="333" t="s">
        <v>253</v>
      </c>
      <c r="B101" s="58">
        <v>104.59409939828019</v>
      </c>
      <c r="C101" s="58">
        <v>101.98974855712959</v>
      </c>
      <c r="D101" s="58">
        <v>102.1783265314578</v>
      </c>
      <c r="E101" s="228">
        <v>102.55354178041902</v>
      </c>
      <c r="F101" s="58">
        <v>102.363842852692</v>
      </c>
      <c r="G101" s="58">
        <v>104.9321688909388</v>
      </c>
      <c r="H101" s="58">
        <v>97.292392210722511</v>
      </c>
      <c r="I101" s="58">
        <v>98.452363494158476</v>
      </c>
      <c r="J101" s="649">
        <v>107.85238856463673</v>
      </c>
      <c r="K101" s="58">
        <v>106.58120096405312</v>
      </c>
      <c r="L101"/>
      <c r="M101"/>
      <c r="N101"/>
      <c r="O101"/>
      <c r="P101"/>
      <c r="Q101"/>
      <c r="R101"/>
      <c r="S101"/>
      <c r="T101"/>
      <c r="U101"/>
      <c r="V101"/>
      <c r="W101"/>
      <c r="X101"/>
      <c r="Y101"/>
      <c r="Z101" s="184"/>
      <c r="AA101" s="54"/>
      <c r="AB101" s="54"/>
      <c r="AC101" s="54"/>
      <c r="AD101" s="54"/>
      <c r="AE101" s="54"/>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row>
    <row r="102" spans="1:256" s="38" customFormat="1">
      <c r="A102" s="333" t="s">
        <v>254</v>
      </c>
      <c r="B102" s="58">
        <v>105.56746965375086</v>
      </c>
      <c r="C102" s="58">
        <v>102.77979577834282</v>
      </c>
      <c r="D102" s="58">
        <v>102.25497710840877</v>
      </c>
      <c r="E102" s="228">
        <v>102.71227808373935</v>
      </c>
      <c r="F102" s="58">
        <v>103.23922853496015</v>
      </c>
      <c r="G102" s="58">
        <v>104.35061614510744</v>
      </c>
      <c r="H102" s="58">
        <v>97.872173443861286</v>
      </c>
      <c r="I102" s="58">
        <v>98.740773329422694</v>
      </c>
      <c r="J102" s="649">
        <v>106.61928970542596</v>
      </c>
      <c r="K102" s="58">
        <v>105.68175990974822</v>
      </c>
      <c r="L102"/>
      <c r="M102"/>
      <c r="N102"/>
      <c r="O102"/>
      <c r="P102"/>
      <c r="Q102"/>
      <c r="R102"/>
      <c r="S102"/>
      <c r="T102"/>
      <c r="U102"/>
      <c r="V102"/>
      <c r="W102"/>
      <c r="X102"/>
      <c r="Y102"/>
      <c r="Z102" s="62"/>
      <c r="AA102" s="54"/>
      <c r="AB102" s="54"/>
      <c r="AC102" s="54"/>
      <c r="AD102" s="54"/>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row>
    <row r="103" spans="1:256" s="38" customFormat="1">
      <c r="A103" s="333" t="s">
        <v>256</v>
      </c>
      <c r="B103" s="58">
        <v>105.36238522559287</v>
      </c>
      <c r="C103" s="58">
        <v>103.07745086168624</v>
      </c>
      <c r="D103" s="58">
        <v>102.88682645895051</v>
      </c>
      <c r="E103" s="228">
        <v>102.21671601771823</v>
      </c>
      <c r="F103" s="58">
        <v>102.40605433220435</v>
      </c>
      <c r="G103" s="58">
        <v>105.33424242728083</v>
      </c>
      <c r="H103" s="58">
        <v>98.215529504095741</v>
      </c>
      <c r="I103" s="58">
        <v>99.359632399667603</v>
      </c>
      <c r="J103" s="649">
        <v>107.2480522776067</v>
      </c>
      <c r="K103" s="58">
        <v>106.0130249730783</v>
      </c>
      <c r="L103"/>
      <c r="M103"/>
      <c r="N103"/>
      <c r="O103"/>
      <c r="P103"/>
      <c r="Q103"/>
      <c r="R103"/>
      <c r="S103"/>
      <c r="T103"/>
      <c r="U103"/>
      <c r="V103"/>
      <c r="W103"/>
      <c r="X103"/>
      <c r="Y103"/>
      <c r="Z103" s="62"/>
      <c r="AA103" s="54"/>
      <c r="AB103" s="54"/>
      <c r="AC103" s="54"/>
      <c r="AD103" s="54"/>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row>
    <row r="104" spans="1:256" s="38" customFormat="1">
      <c r="A104" s="333" t="s">
        <v>355</v>
      </c>
      <c r="B104" s="58">
        <v>107.46424035478563</v>
      </c>
      <c r="C104" s="58">
        <v>103.48105097469427</v>
      </c>
      <c r="D104" s="58">
        <v>103.80663338236207</v>
      </c>
      <c r="E104" s="228">
        <v>103.84919687476446</v>
      </c>
      <c r="F104" s="58">
        <v>103.52365350405532</v>
      </c>
      <c r="G104" s="58">
        <v>105.62602147734449</v>
      </c>
      <c r="H104" s="58">
        <v>98.60891744739294</v>
      </c>
      <c r="I104" s="58">
        <v>99.890502028645457</v>
      </c>
      <c r="J104" s="649">
        <v>107.11609478290352</v>
      </c>
      <c r="K104" s="58">
        <v>105.74124403876723</v>
      </c>
      <c r="L104"/>
      <c r="M104"/>
      <c r="N104"/>
      <c r="O104"/>
      <c r="P104"/>
      <c r="Q104"/>
      <c r="R104"/>
      <c r="S104"/>
      <c r="T104"/>
      <c r="U104"/>
      <c r="V104"/>
      <c r="W104"/>
      <c r="X104"/>
      <c r="Y104"/>
      <c r="Z104" s="62"/>
      <c r="AA104" s="54"/>
      <c r="AB104" s="54"/>
      <c r="AC104" s="54"/>
      <c r="AD104" s="54"/>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row>
    <row r="105" spans="1:256" s="38" customFormat="1">
      <c r="A105" s="333" t="s">
        <v>356</v>
      </c>
      <c r="B105" s="58">
        <v>108.19296674925565</v>
      </c>
      <c r="C105" s="58">
        <v>103.47903297412921</v>
      </c>
      <c r="D105" s="58">
        <v>103.6160427585921</v>
      </c>
      <c r="E105" s="228">
        <v>104.55544822911611</v>
      </c>
      <c r="F105" s="58">
        <v>104.41712982040021</v>
      </c>
      <c r="G105" s="58">
        <v>107.1962138910892</v>
      </c>
      <c r="H105" s="58">
        <v>99.126894589689513</v>
      </c>
      <c r="I105" s="58">
        <v>100.57584201006991</v>
      </c>
      <c r="J105" s="649">
        <v>108.14039351762261</v>
      </c>
      <c r="K105" s="58">
        <v>106.5822265524845</v>
      </c>
      <c r="L105"/>
      <c r="M105"/>
      <c r="N105"/>
      <c r="O105"/>
      <c r="P105"/>
      <c r="Q105"/>
      <c r="R105"/>
      <c r="S105"/>
      <c r="T105"/>
      <c r="U105"/>
      <c r="V105"/>
      <c r="W105"/>
      <c r="X105"/>
      <c r="Y105"/>
      <c r="Z105" s="62"/>
      <c r="AA105" s="54"/>
      <c r="AB105" s="54"/>
      <c r="AC105" s="54"/>
      <c r="AD105" s="54"/>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row>
    <row r="106" spans="1:256" s="38" customFormat="1">
      <c r="A106" s="333" t="s">
        <v>362</v>
      </c>
      <c r="B106" s="58">
        <v>108.3355889150305</v>
      </c>
      <c r="C106" s="58">
        <v>103.52645598740766</v>
      </c>
      <c r="D106" s="58">
        <v>103.75277081477492</v>
      </c>
      <c r="E106" s="228">
        <v>104.64531783857045</v>
      </c>
      <c r="F106" s="58">
        <v>104.41712982040021</v>
      </c>
      <c r="G106" s="58">
        <v>108.09561529283185</v>
      </c>
      <c r="H106" s="58">
        <v>99.761612792465783</v>
      </c>
      <c r="I106" s="58">
        <v>101.40587573935574</v>
      </c>
      <c r="J106" s="649">
        <v>108.35391717022789</v>
      </c>
      <c r="K106" s="58">
        <v>106.59761037895494</v>
      </c>
      <c r="L106"/>
      <c r="M106"/>
      <c r="N106"/>
      <c r="O106"/>
      <c r="P106"/>
      <c r="Q106"/>
      <c r="R106"/>
      <c r="S106"/>
      <c r="T106"/>
      <c r="U106"/>
      <c r="V106"/>
      <c r="W106"/>
      <c r="X106"/>
      <c r="Y106"/>
      <c r="Z106" s="62"/>
      <c r="AA106" s="54"/>
      <c r="AB106" s="54"/>
      <c r="AC106" s="54"/>
      <c r="AD106" s="54"/>
      <c r="AE106" s="2"/>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c r="BO106" s="54"/>
      <c r="BP106" s="54"/>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36"/>
      <c r="DE106" s="36"/>
      <c r="DF106" s="36"/>
      <c r="DG106" s="36"/>
      <c r="DH106" s="36"/>
      <c r="DI106" s="36"/>
      <c r="DJ106" s="36"/>
      <c r="DK106" s="36"/>
      <c r="DL106" s="36"/>
      <c r="DM106" s="36"/>
      <c r="DN106" s="36"/>
      <c r="DO106" s="36"/>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row>
    <row r="107" spans="1:256" s="38" customFormat="1">
      <c r="A107" s="333" t="s">
        <v>390</v>
      </c>
      <c r="B107" s="58">
        <v>108.72910116804431</v>
      </c>
      <c r="C107" s="58">
        <v>104.36089922105178</v>
      </c>
      <c r="D107" s="58">
        <v>105.10140664166892</v>
      </c>
      <c r="E107" s="228">
        <v>104.18566913431823</v>
      </c>
      <c r="F107" s="58">
        <v>103.45129096774843</v>
      </c>
      <c r="G107" s="58">
        <v>108.78244913920167</v>
      </c>
      <c r="H107" s="58">
        <v>100.11674106047973</v>
      </c>
      <c r="I107" s="58">
        <v>101.45475876228186</v>
      </c>
      <c r="J107" s="649">
        <v>108.65560343548044</v>
      </c>
      <c r="K107" s="58">
        <v>107.22219373365469</v>
      </c>
      <c r="L107"/>
      <c r="M107"/>
      <c r="N107"/>
      <c r="O107"/>
      <c r="P107"/>
      <c r="Q107"/>
      <c r="R107"/>
      <c r="S107"/>
      <c r="T107"/>
      <c r="U107"/>
      <c r="V107"/>
      <c r="W107"/>
      <c r="X107"/>
      <c r="Y107"/>
      <c r="Z107" s="62"/>
      <c r="AA107" s="54"/>
      <c r="AB107" s="54"/>
      <c r="AC107" s="54"/>
      <c r="AD107" s="54"/>
      <c r="AE107" s="2"/>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M107" s="54"/>
      <c r="BN107" s="54"/>
      <c r="BO107" s="54"/>
      <c r="BP107" s="54"/>
      <c r="BQ107" s="54"/>
      <c r="BR107" s="54"/>
      <c r="BS107" s="54"/>
      <c r="BT107" s="54"/>
      <c r="BU107" s="54"/>
      <c r="BV107" s="54"/>
      <c r="BW107" s="54"/>
      <c r="BX107" s="54"/>
      <c r="BY107" s="54"/>
      <c r="BZ107" s="54"/>
      <c r="CA107" s="54"/>
      <c r="CB107" s="54"/>
      <c r="CC107" s="54"/>
      <c r="CD107" s="54"/>
      <c r="CE107" s="54"/>
      <c r="CF107" s="54"/>
      <c r="CG107" s="54"/>
      <c r="CH107" s="54"/>
      <c r="CI107" s="54"/>
      <c r="CJ107" s="54"/>
      <c r="CK107" s="54"/>
      <c r="CL107" s="54"/>
      <c r="CM107" s="54"/>
      <c r="CN107" s="54"/>
      <c r="CO107" s="54"/>
      <c r="CP107" s="54"/>
      <c r="CQ107" s="54"/>
      <c r="CR107" s="54"/>
      <c r="CS107" s="54"/>
      <c r="CT107" s="54"/>
      <c r="CU107" s="54"/>
      <c r="CV107" s="54"/>
      <c r="CW107" s="54"/>
      <c r="CX107" s="54"/>
      <c r="CY107" s="54"/>
      <c r="CZ107" s="54"/>
      <c r="DA107" s="54"/>
      <c r="DB107" s="54"/>
      <c r="DC107" s="54"/>
      <c r="DD107" s="36"/>
      <c r="DE107" s="36"/>
      <c r="DF107" s="36"/>
      <c r="DG107" s="36"/>
      <c r="DH107" s="36"/>
      <c r="DI107" s="36"/>
      <c r="DJ107" s="36"/>
      <c r="DK107" s="36"/>
      <c r="DL107" s="36"/>
      <c r="DM107" s="36"/>
      <c r="DN107" s="36"/>
      <c r="DO107" s="36"/>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row>
    <row r="108" spans="1:256" s="38" customFormat="1">
      <c r="A108" s="333" t="s">
        <v>391</v>
      </c>
      <c r="B108" s="58">
        <v>108.77698890253804</v>
      </c>
      <c r="C108" s="58">
        <v>104.37401622472453</v>
      </c>
      <c r="D108" s="58">
        <v>105.68871579209049</v>
      </c>
      <c r="E108" s="228">
        <v>104.21845669743473</v>
      </c>
      <c r="F108" s="58">
        <v>102.92264243861749</v>
      </c>
      <c r="G108" s="58">
        <v>108.93786409713937</v>
      </c>
      <c r="H108" s="58">
        <v>100.53073036739097</v>
      </c>
      <c r="I108" s="58">
        <v>101.88004106173926</v>
      </c>
      <c r="J108" s="649">
        <v>108.36275007554845</v>
      </c>
      <c r="K108" s="58">
        <v>106.92784985385366</v>
      </c>
      <c r="L108"/>
      <c r="M108"/>
      <c r="N108"/>
      <c r="O108"/>
      <c r="P108"/>
      <c r="Q108"/>
      <c r="R108"/>
      <c r="S108"/>
      <c r="T108"/>
      <c r="U108"/>
      <c r="V108"/>
      <c r="W108"/>
      <c r="X108"/>
      <c r="Y108"/>
      <c r="Z108" s="62"/>
      <c r="AA108" s="54"/>
      <c r="AB108" s="54"/>
      <c r="AC108" s="54"/>
      <c r="AD108" s="54"/>
      <c r="AE108" s="2"/>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M108" s="54"/>
      <c r="BN108" s="54"/>
      <c r="BO108" s="54"/>
      <c r="BP108" s="54"/>
      <c r="BQ108" s="54"/>
      <c r="BR108" s="54"/>
      <c r="BS108" s="54"/>
      <c r="BT108" s="54"/>
      <c r="BU108" s="54"/>
      <c r="BV108" s="54"/>
      <c r="BW108" s="54"/>
      <c r="BX108" s="54"/>
      <c r="BY108" s="54"/>
      <c r="BZ108" s="54"/>
      <c r="CA108" s="54"/>
      <c r="CB108" s="54"/>
      <c r="CC108" s="54"/>
      <c r="CD108" s="54"/>
      <c r="CE108" s="54"/>
      <c r="CF108" s="54"/>
      <c r="CG108" s="54"/>
      <c r="CH108" s="54"/>
      <c r="CI108" s="54"/>
      <c r="CJ108" s="54"/>
      <c r="CK108" s="54"/>
      <c r="CL108" s="54"/>
      <c r="CM108" s="54"/>
      <c r="CN108" s="54"/>
      <c r="CO108" s="54"/>
      <c r="CP108" s="54"/>
      <c r="CQ108" s="54"/>
      <c r="CR108" s="54"/>
      <c r="CS108" s="54"/>
      <c r="CT108" s="54"/>
      <c r="CU108" s="54"/>
      <c r="CV108" s="54"/>
      <c r="CW108" s="54"/>
      <c r="CX108" s="54"/>
      <c r="CY108" s="54"/>
      <c r="CZ108" s="54"/>
      <c r="DA108" s="54"/>
      <c r="DB108" s="54"/>
      <c r="DC108" s="54"/>
      <c r="DD108" s="36"/>
      <c r="DE108" s="36"/>
      <c r="DF108" s="36"/>
      <c r="DG108" s="36"/>
      <c r="DH108" s="36"/>
      <c r="DI108" s="36"/>
      <c r="DJ108" s="36"/>
      <c r="DK108" s="36"/>
      <c r="DL108" s="36"/>
      <c r="DM108" s="36"/>
      <c r="DN108" s="36"/>
      <c r="DO108" s="36"/>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row>
    <row r="109" spans="1:256" s="38" customFormat="1">
      <c r="A109" s="333" t="s">
        <v>392</v>
      </c>
      <c r="B109" s="58">
        <v>108.8894209748277</v>
      </c>
      <c r="C109" s="58">
        <v>104.90475037333009</v>
      </c>
      <c r="D109" s="58">
        <v>105.92488243458806</v>
      </c>
      <c r="E109" s="228">
        <v>103.79837003311781</v>
      </c>
      <c r="F109" s="58">
        <v>102.79801807053337</v>
      </c>
      <c r="G109" s="58">
        <v>108.97997653735472</v>
      </c>
      <c r="H109" s="58">
        <v>100.94962476087703</v>
      </c>
      <c r="I109" s="58">
        <v>102.41970963484384</v>
      </c>
      <c r="J109" s="649">
        <v>107.95481092227878</v>
      </c>
      <c r="K109" s="58">
        <v>106.4047997538588</v>
      </c>
      <c r="L109"/>
      <c r="M109"/>
      <c r="N109"/>
      <c r="O109"/>
      <c r="P109"/>
      <c r="Q109"/>
      <c r="R109"/>
      <c r="S109"/>
      <c r="T109"/>
      <c r="U109"/>
      <c r="V109"/>
      <c r="W109"/>
      <c r="X109"/>
      <c r="Y109"/>
      <c r="Z109" s="62"/>
      <c r="AA109" s="54"/>
      <c r="AB109" s="54"/>
      <c r="AC109" s="54"/>
      <c r="AD109" s="54"/>
      <c r="AE109" s="2"/>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4"/>
      <c r="BL109" s="54"/>
      <c r="BM109" s="54"/>
      <c r="BN109" s="54"/>
      <c r="BO109" s="54"/>
      <c r="BP109" s="54"/>
      <c r="BQ109" s="54"/>
      <c r="BR109" s="54"/>
      <c r="BS109" s="54"/>
      <c r="BT109" s="54"/>
      <c r="BU109" s="54"/>
      <c r="BV109" s="54"/>
      <c r="BW109" s="54"/>
      <c r="BX109" s="54"/>
      <c r="BY109" s="54"/>
      <c r="BZ109" s="54"/>
      <c r="CA109" s="54"/>
      <c r="CB109" s="54"/>
      <c r="CC109" s="54"/>
      <c r="CD109" s="54"/>
      <c r="CE109" s="54"/>
      <c r="CF109" s="54"/>
      <c r="CG109" s="54"/>
      <c r="CH109" s="54"/>
      <c r="CI109" s="54"/>
      <c r="CJ109" s="54"/>
      <c r="CK109" s="54"/>
      <c r="CL109" s="54"/>
      <c r="CM109" s="54"/>
      <c r="CN109" s="54"/>
      <c r="CO109" s="54"/>
      <c r="CP109" s="54"/>
      <c r="CQ109" s="54"/>
      <c r="CR109" s="54"/>
      <c r="CS109" s="54"/>
      <c r="CT109" s="54"/>
      <c r="CU109" s="54"/>
      <c r="CV109" s="54"/>
      <c r="CW109" s="54"/>
      <c r="CX109" s="54"/>
      <c r="CY109" s="54"/>
      <c r="CZ109" s="54"/>
      <c r="DA109" s="54"/>
      <c r="DB109" s="54"/>
      <c r="DC109" s="54"/>
      <c r="DD109" s="36"/>
      <c r="DE109" s="36"/>
      <c r="DF109" s="36"/>
      <c r="DG109" s="36"/>
      <c r="DH109" s="36"/>
      <c r="DI109" s="36"/>
      <c r="DJ109" s="36"/>
      <c r="DK109" s="36"/>
      <c r="DL109" s="36"/>
      <c r="DM109" s="36"/>
      <c r="DN109" s="36"/>
      <c r="DO109" s="36"/>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row>
    <row r="110" spans="1:256" s="38" customFormat="1">
      <c r="A110" s="333" t="s">
        <v>393</v>
      </c>
      <c r="B110" s="58">
        <v>109.90130962543464</v>
      </c>
      <c r="C110" s="58">
        <v>105.5182225451023</v>
      </c>
      <c r="D110" s="58">
        <v>106.13308197468459</v>
      </c>
      <c r="E110" s="228">
        <v>104.15386743124758</v>
      </c>
      <c r="F110" s="58">
        <v>103.54978441994393</v>
      </c>
      <c r="G110" s="58">
        <v>109.65979164368864</v>
      </c>
      <c r="H110" s="58">
        <v>101.31652523667043</v>
      </c>
      <c r="I110" s="58">
        <v>102.75406951165861</v>
      </c>
      <c r="J110" s="649">
        <v>108.23485249570962</v>
      </c>
      <c r="K110" s="58">
        <v>106.72068099071844</v>
      </c>
      <c r="L110"/>
      <c r="M110"/>
      <c r="N110"/>
      <c r="O110"/>
      <c r="P110"/>
      <c r="Q110"/>
      <c r="R110"/>
      <c r="S110"/>
      <c r="T110"/>
      <c r="U110"/>
      <c r="V110"/>
      <c r="W110"/>
      <c r="X110"/>
      <c r="Y110"/>
      <c r="Z110" s="62"/>
      <c r="AA110" s="54"/>
      <c r="AB110" s="54"/>
      <c r="AC110" s="54"/>
      <c r="AD110" s="54"/>
      <c r="AE110" s="2"/>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c r="BX110" s="54"/>
      <c r="BY110" s="54"/>
      <c r="BZ110" s="54"/>
      <c r="CA110" s="54"/>
      <c r="CB110" s="54"/>
      <c r="CC110" s="54"/>
      <c r="CD110" s="54"/>
      <c r="CE110" s="54"/>
      <c r="CF110" s="54"/>
      <c r="CG110" s="54"/>
      <c r="CH110" s="54"/>
      <c r="CI110" s="54"/>
      <c r="CJ110" s="54"/>
      <c r="CK110" s="54"/>
      <c r="CL110" s="54"/>
      <c r="CM110" s="54"/>
      <c r="CN110" s="54"/>
      <c r="CO110" s="54"/>
      <c r="CP110" s="54"/>
      <c r="CQ110" s="54"/>
      <c r="CR110" s="54"/>
      <c r="CS110" s="54"/>
      <c r="CT110" s="54"/>
      <c r="CU110" s="54"/>
      <c r="CV110" s="54"/>
      <c r="CW110" s="54"/>
      <c r="CX110" s="54"/>
      <c r="CY110" s="54"/>
      <c r="CZ110" s="54"/>
      <c r="DA110" s="54"/>
      <c r="DB110" s="54"/>
      <c r="DC110" s="54"/>
      <c r="DD110" s="36"/>
      <c r="DE110" s="36"/>
      <c r="DF110" s="36"/>
      <c r="DG110" s="36"/>
      <c r="DH110" s="36"/>
      <c r="DI110" s="36"/>
      <c r="DJ110" s="36"/>
      <c r="DK110" s="36"/>
      <c r="DL110" s="36"/>
      <c r="DM110" s="36"/>
      <c r="DN110" s="36"/>
      <c r="DO110" s="36"/>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row>
    <row r="111" spans="1:256" s="38" customFormat="1">
      <c r="A111" s="333" t="s">
        <v>457</v>
      </c>
      <c r="B111" s="58">
        <v>110.60921526577691</v>
      </c>
      <c r="C111" s="58">
        <v>105.35577349961657</v>
      </c>
      <c r="D111" s="58">
        <v>106.21594746328023</v>
      </c>
      <c r="E111" s="228">
        <v>104.98638241802615</v>
      </c>
      <c r="F111" s="58">
        <v>104.1357199569845</v>
      </c>
      <c r="G111" s="58">
        <v>110.09395084876621</v>
      </c>
      <c r="H111" s="58">
        <v>101.74817285525089</v>
      </c>
      <c r="I111" s="58">
        <v>103.00630590995748</v>
      </c>
      <c r="J111" s="649">
        <v>108.20238610612518</v>
      </c>
      <c r="K111" s="58">
        <v>106.88067278601099</v>
      </c>
      <c r="L111"/>
      <c r="M111"/>
      <c r="N111"/>
      <c r="O111"/>
      <c r="P111"/>
      <c r="Q111"/>
      <c r="R111"/>
      <c r="S111"/>
      <c r="T111"/>
      <c r="U111"/>
      <c r="V111"/>
      <c r="W111"/>
      <c r="X111"/>
      <c r="Y111"/>
      <c r="Z111" s="62"/>
      <c r="AA111" s="54"/>
      <c r="AB111" s="54"/>
      <c r="AC111" s="54"/>
      <c r="AD111" s="54"/>
      <c r="AE111" s="2"/>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c r="BH111" s="54"/>
      <c r="BI111" s="54"/>
      <c r="BJ111" s="54"/>
      <c r="BK111" s="54"/>
      <c r="BL111" s="54"/>
      <c r="BM111" s="54"/>
      <c r="BN111" s="54"/>
      <c r="BO111" s="54"/>
      <c r="BP111" s="54"/>
      <c r="BQ111" s="54"/>
      <c r="BR111" s="54"/>
      <c r="BS111" s="54"/>
      <c r="BT111" s="54"/>
      <c r="BU111" s="54"/>
      <c r="BV111" s="54"/>
      <c r="BW111" s="54"/>
      <c r="BX111" s="54"/>
      <c r="BY111" s="54"/>
      <c r="BZ111" s="54"/>
      <c r="CA111" s="54"/>
      <c r="CB111" s="54"/>
      <c r="CC111" s="54"/>
      <c r="CD111" s="54"/>
      <c r="CE111" s="54"/>
      <c r="CF111" s="54"/>
      <c r="CG111" s="54"/>
      <c r="CH111" s="54"/>
      <c r="CI111" s="54"/>
      <c r="CJ111" s="54"/>
      <c r="CK111" s="54"/>
      <c r="CL111" s="54"/>
      <c r="CM111" s="54"/>
      <c r="CN111" s="54"/>
      <c r="CO111" s="54"/>
      <c r="CP111" s="54"/>
      <c r="CQ111" s="54"/>
      <c r="CR111" s="54"/>
      <c r="CS111" s="54"/>
      <c r="CT111" s="54"/>
      <c r="CU111" s="54"/>
      <c r="CV111" s="54"/>
      <c r="CW111" s="54"/>
      <c r="CX111" s="54"/>
      <c r="CY111" s="54"/>
      <c r="CZ111" s="54"/>
      <c r="DA111" s="54"/>
      <c r="DB111" s="54"/>
      <c r="DC111" s="54"/>
      <c r="DD111" s="36"/>
      <c r="DE111" s="36"/>
      <c r="DF111" s="36"/>
      <c r="DG111" s="36"/>
      <c r="DH111" s="36"/>
      <c r="DI111" s="36"/>
      <c r="DJ111" s="36"/>
      <c r="DK111" s="36"/>
      <c r="DL111" s="36"/>
      <c r="DM111" s="36"/>
      <c r="DN111" s="36"/>
      <c r="DO111" s="36"/>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row>
    <row r="112" spans="1:256" s="38" customFormat="1">
      <c r="A112" s="333" t="s">
        <v>458</v>
      </c>
      <c r="B112" s="58">
        <v>111.44620958171103</v>
      </c>
      <c r="C112" s="58">
        <v>105.83807563466119</v>
      </c>
      <c r="D112" s="58">
        <v>106.49665430589795</v>
      </c>
      <c r="E112" s="228">
        <v>105.29878676782481</v>
      </c>
      <c r="F112" s="58">
        <v>104.64728288726522</v>
      </c>
      <c r="G112" s="58">
        <v>111.15478327133445</v>
      </c>
      <c r="H112" s="58">
        <v>102.36425172904302</v>
      </c>
      <c r="I112" s="58">
        <v>103.65645011487513</v>
      </c>
      <c r="J112" s="649">
        <v>108.58750139214604</v>
      </c>
      <c r="K112" s="58">
        <v>107.23347520639967</v>
      </c>
      <c r="L112"/>
      <c r="M112"/>
      <c r="N112"/>
      <c r="O112"/>
      <c r="P112"/>
      <c r="Q112"/>
      <c r="R112"/>
      <c r="S112"/>
      <c r="T112"/>
      <c r="U112"/>
      <c r="V112"/>
      <c r="W112"/>
      <c r="X112"/>
      <c r="Y112"/>
      <c r="Z112" s="62"/>
      <c r="AA112" s="54"/>
      <c r="AB112" s="54"/>
      <c r="AC112" s="54"/>
      <c r="AD112" s="54"/>
      <c r="AE112" s="2"/>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54"/>
      <c r="BN112" s="54"/>
      <c r="BO112" s="54"/>
      <c r="BP112" s="54"/>
      <c r="BQ112" s="54"/>
      <c r="BR112" s="54"/>
      <c r="BS112" s="54"/>
      <c r="BT112" s="54"/>
      <c r="BU112" s="54"/>
      <c r="BV112" s="54"/>
      <c r="BW112" s="54"/>
      <c r="BX112" s="54"/>
      <c r="BY112" s="54"/>
      <c r="BZ112" s="54"/>
      <c r="CA112" s="54"/>
      <c r="CB112" s="54"/>
      <c r="CC112" s="54"/>
      <c r="CD112" s="54"/>
      <c r="CE112" s="54"/>
      <c r="CF112" s="54"/>
      <c r="CG112" s="54"/>
      <c r="CH112" s="54"/>
      <c r="CI112" s="54"/>
      <c r="CJ112" s="54"/>
      <c r="CK112" s="54"/>
      <c r="CL112" s="54"/>
      <c r="CM112" s="54"/>
      <c r="CN112" s="54"/>
      <c r="CO112" s="54"/>
      <c r="CP112" s="54"/>
      <c r="CQ112" s="54"/>
      <c r="CR112" s="54"/>
      <c r="CS112" s="54"/>
      <c r="CT112" s="54"/>
      <c r="CU112" s="54"/>
      <c r="CV112" s="54"/>
      <c r="CW112" s="54"/>
      <c r="CX112" s="54"/>
      <c r="CY112" s="54"/>
      <c r="CZ112" s="54"/>
      <c r="DA112" s="54"/>
      <c r="DB112" s="54"/>
      <c r="DC112" s="54"/>
      <c r="DD112" s="36"/>
      <c r="DE112" s="36"/>
      <c r="DF112" s="36"/>
      <c r="DG112" s="36"/>
      <c r="DH112" s="36"/>
      <c r="DI112" s="36"/>
      <c r="DJ112" s="36"/>
      <c r="DK112" s="36"/>
      <c r="DL112" s="36"/>
      <c r="DM112" s="36"/>
      <c r="DN112" s="36"/>
      <c r="DO112" s="36"/>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row>
    <row r="113" spans="1:256" s="38" customFormat="1">
      <c r="A113" s="333" t="s">
        <v>459</v>
      </c>
      <c r="B113" s="58">
        <v>112.33005059443254</v>
      </c>
      <c r="C113" s="58">
        <v>105.91980465754528</v>
      </c>
      <c r="D113" s="58">
        <v>106.17140726316008</v>
      </c>
      <c r="E113" s="228">
        <v>106.05198051262703</v>
      </c>
      <c r="F113" s="58">
        <v>105.80005829204313</v>
      </c>
      <c r="G113" s="58">
        <v>112.54549647558983</v>
      </c>
      <c r="H113" s="58">
        <v>102.7733359493795</v>
      </c>
      <c r="I113" s="58">
        <v>104.09248667937625</v>
      </c>
      <c r="J113" s="649">
        <v>109.50845901413919</v>
      </c>
      <c r="K113" s="58">
        <v>108.12060919952825</v>
      </c>
      <c r="L113"/>
      <c r="M113"/>
      <c r="N113"/>
      <c r="O113"/>
      <c r="P113"/>
      <c r="Q113"/>
      <c r="R113"/>
      <c r="S113"/>
      <c r="T113"/>
      <c r="U113"/>
      <c r="V113"/>
      <c r="W113"/>
      <c r="X113"/>
      <c r="Y113"/>
      <c r="Z113" s="62"/>
      <c r="AA113" s="54"/>
      <c r="AB113" s="54"/>
      <c r="AC113" s="54"/>
      <c r="AD113" s="54"/>
      <c r="AE113" s="2"/>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c r="BI113" s="54"/>
      <c r="BJ113" s="54"/>
      <c r="BK113" s="54"/>
      <c r="BL113" s="54"/>
      <c r="BM113" s="54"/>
      <c r="BN113" s="54"/>
      <c r="BO113" s="54"/>
      <c r="BP113" s="54"/>
      <c r="BQ113" s="54"/>
      <c r="BR113" s="54"/>
      <c r="BS113" s="54"/>
      <c r="BT113" s="54"/>
      <c r="BU113" s="54"/>
      <c r="BV113" s="54"/>
      <c r="BW113" s="54"/>
      <c r="BX113" s="54"/>
      <c r="BY113" s="54"/>
      <c r="BZ113" s="54"/>
      <c r="CA113" s="54"/>
      <c r="CB113" s="54"/>
      <c r="CC113" s="54"/>
      <c r="CD113" s="54"/>
      <c r="CE113" s="54"/>
      <c r="CF113" s="54"/>
      <c r="CG113" s="54"/>
      <c r="CH113" s="54"/>
      <c r="CI113" s="54"/>
      <c r="CJ113" s="54"/>
      <c r="CK113" s="54"/>
      <c r="CL113" s="54"/>
      <c r="CM113" s="54"/>
      <c r="CN113" s="54"/>
      <c r="CO113" s="54"/>
      <c r="CP113" s="54"/>
      <c r="CQ113" s="54"/>
      <c r="CR113" s="54"/>
      <c r="CS113" s="54"/>
      <c r="CT113" s="54"/>
      <c r="CU113" s="54"/>
      <c r="CV113" s="54"/>
      <c r="CW113" s="54"/>
      <c r="CX113" s="54"/>
      <c r="CY113" s="54"/>
      <c r="CZ113" s="54"/>
      <c r="DA113" s="54"/>
      <c r="DB113" s="54"/>
      <c r="DC113" s="54"/>
      <c r="DD113" s="36"/>
      <c r="DE113" s="36"/>
      <c r="DF113" s="36"/>
      <c r="DG113" s="36"/>
      <c r="DH113" s="36"/>
      <c r="DI113" s="36"/>
      <c r="DJ113" s="36"/>
      <c r="DK113" s="36"/>
      <c r="DL113" s="36"/>
      <c r="DM113" s="36"/>
      <c r="DN113" s="36"/>
      <c r="DO113" s="36"/>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row>
    <row r="114" spans="1:256" s="38" customFormat="1">
      <c r="A114" s="365" t="s">
        <v>460</v>
      </c>
      <c r="B114" s="58">
        <v>112.52784775864582</v>
      </c>
      <c r="C114" s="58">
        <v>106.44347580417322</v>
      </c>
      <c r="D114" s="58">
        <v>106.66134946448179</v>
      </c>
      <c r="E114" s="228">
        <v>105.71605907126349</v>
      </c>
      <c r="F114" s="58">
        <v>105.49955275932423</v>
      </c>
      <c r="G114" s="58">
        <v>112.06020073596501</v>
      </c>
      <c r="H114" s="58">
        <v>103.28935105704615</v>
      </c>
      <c r="I114" s="58">
        <v>104.60380309918366</v>
      </c>
      <c r="J114" s="649">
        <v>108.49153333732804</v>
      </c>
      <c r="K114" s="58">
        <v>107.12783959796934</v>
      </c>
      <c r="L114"/>
      <c r="M114"/>
      <c r="N114"/>
      <c r="O114"/>
      <c r="P114"/>
      <c r="Q114"/>
      <c r="R114"/>
      <c r="S114"/>
      <c r="T114"/>
      <c r="U114"/>
      <c r="V114"/>
      <c r="W114"/>
      <c r="X114"/>
      <c r="Y114"/>
      <c r="Z114" s="62"/>
      <c r="AA114" s="54"/>
      <c r="AB114" s="54"/>
      <c r="AC114" s="54"/>
      <c r="AD114" s="54"/>
      <c r="AE114" s="2"/>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M114" s="54"/>
      <c r="BN114" s="54"/>
      <c r="BO114" s="54"/>
      <c r="BP114" s="54"/>
      <c r="BQ114" s="54"/>
      <c r="BR114" s="54"/>
      <c r="BS114" s="54"/>
      <c r="BT114" s="54"/>
      <c r="BU114" s="54"/>
      <c r="BV114" s="54"/>
      <c r="BW114" s="54"/>
      <c r="BX114" s="54"/>
      <c r="BY114" s="54"/>
      <c r="BZ114" s="54"/>
      <c r="CA114" s="54"/>
      <c r="CB114" s="54"/>
      <c r="CC114" s="54"/>
      <c r="CD114" s="54"/>
      <c r="CE114" s="54"/>
      <c r="CF114" s="54"/>
      <c r="CG114" s="54"/>
      <c r="CH114" s="54"/>
      <c r="CI114" s="54"/>
      <c r="CJ114" s="54"/>
      <c r="CK114" s="54"/>
      <c r="CL114" s="54"/>
      <c r="CM114" s="54"/>
      <c r="CN114" s="54"/>
      <c r="CO114" s="54"/>
      <c r="CP114" s="54"/>
      <c r="CQ114" s="54"/>
      <c r="CR114" s="54"/>
      <c r="CS114" s="54"/>
      <c r="CT114" s="54"/>
      <c r="CU114" s="54"/>
      <c r="CV114" s="54"/>
      <c r="CW114" s="54"/>
      <c r="CX114" s="54"/>
      <c r="CY114" s="54"/>
      <c r="CZ114" s="54"/>
      <c r="DA114" s="54"/>
      <c r="DB114" s="54"/>
      <c r="DC114" s="54"/>
      <c r="DD114" s="36"/>
      <c r="DE114" s="36"/>
      <c r="DF114" s="36"/>
      <c r="DG114" s="36"/>
      <c r="DH114" s="36"/>
      <c r="DI114" s="36"/>
      <c r="DJ114" s="36"/>
      <c r="DK114" s="36"/>
      <c r="DL114" s="36"/>
      <c r="DM114" s="36"/>
      <c r="DN114" s="36"/>
      <c r="DO114" s="36"/>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row>
    <row r="115" spans="1:256" s="38" customFormat="1">
      <c r="A115" s="647" t="s">
        <v>477</v>
      </c>
      <c r="B115" s="58">
        <v>113.78750338337254</v>
      </c>
      <c r="C115" s="58">
        <v>106.28203575897001</v>
      </c>
      <c r="D115" s="58">
        <v>105.78608274119037</v>
      </c>
      <c r="E115" s="151">
        <v>107.06184029201668</v>
      </c>
      <c r="F115" s="58">
        <v>107.56289007929729</v>
      </c>
      <c r="G115" s="58">
        <v>113.62036637822985</v>
      </c>
      <c r="H115" s="58">
        <v>103.83185363221661</v>
      </c>
      <c r="I115" s="58">
        <v>105.29696436427629</v>
      </c>
      <c r="J115" s="649">
        <v>109.4272734267898</v>
      </c>
      <c r="K115" s="58">
        <v>107.90421004051076</v>
      </c>
      <c r="L115"/>
      <c r="M115"/>
      <c r="N115"/>
      <c r="O115"/>
      <c r="P115"/>
      <c r="Q115"/>
      <c r="R115"/>
      <c r="S115"/>
      <c r="T115"/>
      <c r="U115"/>
      <c r="V115"/>
      <c r="W115"/>
      <c r="X115"/>
      <c r="Y115"/>
      <c r="Z115" s="62"/>
      <c r="AA115" s="54"/>
      <c r="AB115" s="54"/>
      <c r="AC115" s="54"/>
      <c r="AD115" s="54"/>
      <c r="AE115" s="2"/>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M115" s="54"/>
      <c r="BN115" s="54"/>
      <c r="BO115" s="54"/>
      <c r="BP115" s="54"/>
      <c r="BQ115" s="54"/>
      <c r="BR115" s="54"/>
      <c r="BS115" s="54"/>
      <c r="BT115" s="54"/>
      <c r="BU115" s="54"/>
      <c r="BV115" s="54"/>
      <c r="BW115" s="54"/>
      <c r="BX115" s="54"/>
      <c r="BY115" s="54"/>
      <c r="BZ115" s="54"/>
      <c r="CA115" s="54"/>
      <c r="CB115" s="54"/>
      <c r="CC115" s="54"/>
      <c r="CD115" s="54"/>
      <c r="CE115" s="54"/>
      <c r="CF115" s="54"/>
      <c r="CG115" s="54"/>
      <c r="CH115" s="54"/>
      <c r="CI115" s="54"/>
      <c r="CJ115" s="54"/>
      <c r="CK115" s="54"/>
      <c r="CL115" s="54"/>
      <c r="CM115" s="54"/>
      <c r="CN115" s="54"/>
      <c r="CO115" s="54"/>
      <c r="CP115" s="54"/>
      <c r="CQ115" s="54"/>
      <c r="CR115" s="54"/>
      <c r="CS115" s="54"/>
      <c r="CT115" s="54"/>
      <c r="CU115" s="54"/>
      <c r="CV115" s="54"/>
      <c r="CW115" s="54"/>
      <c r="CX115" s="54"/>
      <c r="CY115" s="54"/>
      <c r="CZ115" s="54"/>
      <c r="DA115" s="54"/>
      <c r="DB115" s="54"/>
      <c r="DC115" s="54"/>
      <c r="DD115" s="36"/>
      <c r="DE115" s="36"/>
      <c r="DF115" s="36"/>
      <c r="DG115" s="36"/>
      <c r="DH115" s="36"/>
      <c r="DI115" s="36"/>
      <c r="DJ115" s="36"/>
      <c r="DK115" s="36"/>
      <c r="DL115" s="36"/>
      <c r="DM115" s="36"/>
      <c r="DN115" s="36"/>
      <c r="DO115" s="36"/>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row>
    <row r="116" spans="1:256" s="38" customFormat="1">
      <c r="A116" s="647" t="s">
        <v>478</v>
      </c>
      <c r="B116" s="58">
        <v>114.88996231443502</v>
      </c>
      <c r="C116" s="58">
        <v>106.17508172902288</v>
      </c>
      <c r="D116" s="58">
        <v>106.47593793374904</v>
      </c>
      <c r="E116" s="472">
        <v>108.20802813945933</v>
      </c>
      <c r="F116" s="58">
        <v>107.90158695062262</v>
      </c>
      <c r="G116" s="58">
        <v>115.15345973749913</v>
      </c>
      <c r="H116" s="58">
        <v>104.42929317702459</v>
      </c>
      <c r="I116" s="58">
        <v>106.05465121963142</v>
      </c>
      <c r="J116" s="649">
        <v>110.26930876789076</v>
      </c>
      <c r="K116" s="58">
        <v>108.57904722834728</v>
      </c>
      <c r="L116"/>
      <c r="M116"/>
      <c r="N116"/>
      <c r="O116"/>
      <c r="P116"/>
      <c r="Q116"/>
      <c r="R116"/>
      <c r="S116"/>
      <c r="T116"/>
      <c r="U116"/>
      <c r="V116"/>
      <c r="W116"/>
      <c r="X116"/>
      <c r="Y116"/>
      <c r="Z116" s="62"/>
      <c r="AA116" s="54"/>
      <c r="AB116" s="54"/>
      <c r="AC116" s="54"/>
      <c r="AD116" s="54"/>
      <c r="AE116" s="54"/>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f>AD146</f>
        <v>0</v>
      </c>
      <c r="CZ116" s="49">
        <f>AA147</f>
        <v>0</v>
      </c>
      <c r="DA116" s="49">
        <f>AB147</f>
        <v>0</v>
      </c>
      <c r="DB116" s="49">
        <f>AC147</f>
        <v>0</v>
      </c>
      <c r="DC116" s="49">
        <f>AD147</f>
        <v>0</v>
      </c>
      <c r="DD116" s="2">
        <f>AA148</f>
        <v>0</v>
      </c>
      <c r="DE116" s="2">
        <f>AB148</f>
        <v>0</v>
      </c>
      <c r="DF116" s="2">
        <f>AC148</f>
        <v>0</v>
      </c>
      <c r="DG116" s="2">
        <f>AD148</f>
        <v>0</v>
      </c>
      <c r="DH116" s="2">
        <f>AA149</f>
        <v>0</v>
      </c>
      <c r="DI116" s="2">
        <f>AB149</f>
        <v>0</v>
      </c>
      <c r="DJ116" s="2">
        <f>AC149</f>
        <v>0</v>
      </c>
      <c r="DK116" s="2">
        <f>AD149</f>
        <v>0</v>
      </c>
      <c r="DL116" s="2">
        <f>AA150</f>
        <v>0</v>
      </c>
      <c r="DM116" s="2">
        <f>AB150</f>
        <v>0</v>
      </c>
      <c r="DN116" s="2">
        <f>AC150</f>
        <v>0</v>
      </c>
      <c r="DO116" s="2">
        <f>AD150</f>
        <v>0</v>
      </c>
      <c r="DP116" s="63">
        <f>AA151</f>
        <v>0</v>
      </c>
      <c r="DQ116" s="63">
        <f>AB151</f>
        <v>0</v>
      </c>
      <c r="DR116" s="63">
        <f>AC151</f>
        <v>0</v>
      </c>
      <c r="DS116" s="63">
        <f>AD151</f>
        <v>0</v>
      </c>
      <c r="DT116" s="63">
        <f>AA152</f>
        <v>0</v>
      </c>
      <c r="DU116" s="63">
        <f>AB152</f>
        <v>0</v>
      </c>
      <c r="DV116" s="63">
        <f>AC152</f>
        <v>0</v>
      </c>
      <c r="DW116" s="63">
        <f>AD152</f>
        <v>0</v>
      </c>
      <c r="DX116" s="63">
        <f>AA153</f>
        <v>0</v>
      </c>
      <c r="DY116" s="63">
        <f>AB153</f>
        <v>0</v>
      </c>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row>
    <row r="117" spans="1:256" s="38" customFormat="1">
      <c r="A117" s="648" t="s">
        <v>479</v>
      </c>
      <c r="B117" s="58">
        <v>115.54893918257719</v>
      </c>
      <c r="C117" s="58">
        <v>106.49997981999435</v>
      </c>
      <c r="D117" s="58">
        <v>106.7162478506764</v>
      </c>
      <c r="E117" s="473">
        <v>108.49667706780539</v>
      </c>
      <c r="F117" s="58">
        <v>108.27747012532789</v>
      </c>
      <c r="G117" s="58">
        <v>115.90245956704402</v>
      </c>
      <c r="H117" s="58">
        <v>105.51724137931033</v>
      </c>
      <c r="I117" s="58">
        <v>107.39893435010022</v>
      </c>
      <c r="J117" s="697">
        <v>109.84220024327702</v>
      </c>
      <c r="K117" s="58">
        <v>107.91856827854983</v>
      </c>
      <c r="L117"/>
      <c r="M117"/>
      <c r="N117"/>
      <c r="O117"/>
      <c r="P117"/>
      <c r="Q117"/>
      <c r="R117"/>
      <c r="S117"/>
      <c r="T117"/>
      <c r="U117"/>
      <c r="V117"/>
      <c r="W117"/>
      <c r="X117"/>
      <c r="Y117"/>
      <c r="Z117" s="232"/>
      <c r="AA117" s="54"/>
      <c r="AB117" s="54"/>
      <c r="AC117" s="54"/>
      <c r="AD117" s="54"/>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c r="BR117" s="49"/>
      <c r="BS117" s="49"/>
      <c r="BT117" s="49"/>
      <c r="BU117" s="49"/>
      <c r="BV117" s="49"/>
      <c r="BW117" s="49"/>
      <c r="BX117" s="49"/>
      <c r="BY117" s="49"/>
      <c r="BZ117" s="49"/>
      <c r="CA117" s="49"/>
      <c r="CB117" s="49"/>
      <c r="CC117" s="49"/>
      <c r="CD117" s="49"/>
      <c r="CE117" s="49"/>
      <c r="CF117" s="49"/>
      <c r="CG117" s="49"/>
      <c r="CH117" s="49"/>
      <c r="CI117" s="49"/>
      <c r="CJ117" s="49"/>
      <c r="CK117" s="49"/>
      <c r="CL117" s="49"/>
      <c r="CM117" s="49"/>
      <c r="CN117" s="49"/>
      <c r="CO117" s="49"/>
      <c r="CP117" s="49"/>
      <c r="CQ117" s="49"/>
      <c r="CR117" s="49"/>
      <c r="CS117" s="49"/>
      <c r="CT117" s="49"/>
      <c r="CU117" s="49"/>
      <c r="CV117" s="49"/>
      <c r="CW117" s="49"/>
      <c r="CX117" s="2"/>
      <c r="CY117" s="2"/>
      <c r="CZ117" s="2"/>
      <c r="DA117" s="2"/>
      <c r="DB117" s="2"/>
      <c r="DC117" s="2"/>
      <c r="DD117" s="2"/>
      <c r="DE117" s="2"/>
      <c r="DF117" s="2"/>
      <c r="DG117" s="36"/>
      <c r="DH117" s="36"/>
      <c r="DI117" s="36"/>
      <c r="DJ117" s="36"/>
      <c r="DK117" s="36"/>
      <c r="DL117" s="36"/>
      <c r="DM117" s="36"/>
      <c r="DN117" s="36"/>
      <c r="DO117" s="36"/>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row>
    <row r="118" spans="1:256" s="38" customFormat="1">
      <c r="A118" s="645"/>
      <c r="B118" s="258"/>
      <c r="C118" s="258"/>
      <c r="D118" s="258"/>
      <c r="E118" s="258"/>
      <c r="F118" s="258"/>
      <c r="G118" s="635"/>
      <c r="H118" s="635"/>
      <c r="I118" s="635"/>
      <c r="J118" s="258"/>
      <c r="K118" s="635"/>
      <c r="L118"/>
      <c r="M118"/>
      <c r="N118"/>
      <c r="O118"/>
      <c r="P118"/>
      <c r="Q118"/>
      <c r="R118"/>
      <c r="S118"/>
      <c r="T118"/>
      <c r="U118"/>
      <c r="V118"/>
      <c r="W118"/>
      <c r="X118"/>
      <c r="Y118"/>
      <c r="Z118" s="184"/>
      <c r="AA118" s="54"/>
      <c r="AB118" s="54"/>
      <c r="AC118" s="54"/>
      <c r="AD118" s="54"/>
      <c r="AE118" s="184"/>
      <c r="AF118" s="184"/>
      <c r="AG118" s="184"/>
      <c r="AH118" s="184"/>
      <c r="AI118" s="184"/>
      <c r="AJ118" s="184"/>
      <c r="AK118" s="184"/>
      <c r="AL118" s="184"/>
      <c r="AM118" s="184"/>
      <c r="AN118" s="184"/>
      <c r="AO118" s="184"/>
      <c r="AP118" s="184"/>
      <c r="AQ118" s="184"/>
      <c r="AR118" s="184"/>
      <c r="AS118" s="184"/>
      <c r="AT118" s="184"/>
      <c r="AU118" s="184"/>
      <c r="AV118" s="184"/>
      <c r="AW118" s="184"/>
      <c r="AX118" s="184"/>
      <c r="AY118" s="184"/>
      <c r="AZ118" s="184"/>
      <c r="BA118" s="184"/>
      <c r="BB118" s="184"/>
      <c r="BC118" s="184"/>
      <c r="BD118" s="184"/>
      <c r="BE118" s="184"/>
      <c r="BF118" s="184"/>
      <c r="BG118" s="184"/>
      <c r="BH118" s="184"/>
      <c r="BI118" s="184"/>
      <c r="BJ118" s="184"/>
      <c r="BK118" s="184"/>
      <c r="BL118" s="184"/>
      <c r="BM118" s="184"/>
      <c r="BN118" s="184"/>
      <c r="BO118" s="184"/>
      <c r="BP118" s="184"/>
      <c r="BQ118" s="184"/>
      <c r="BR118" s="184"/>
      <c r="BS118" s="184"/>
      <c r="BT118" s="184"/>
      <c r="BU118" s="184"/>
      <c r="BV118" s="184"/>
      <c r="BW118" s="184"/>
      <c r="BX118" s="184"/>
      <c r="BY118" s="184"/>
      <c r="BZ118" s="184"/>
      <c r="CA118" s="184"/>
      <c r="CB118" s="184"/>
      <c r="CC118" s="184"/>
      <c r="CD118" s="184"/>
      <c r="CE118" s="184"/>
      <c r="CF118" s="184"/>
      <c r="CG118" s="184"/>
      <c r="CH118" s="184"/>
      <c r="CI118" s="184"/>
      <c r="CJ118" s="184"/>
      <c r="CK118" s="184"/>
      <c r="CL118" s="184"/>
      <c r="CM118" s="184"/>
      <c r="CN118" s="184"/>
      <c r="CO118" s="184"/>
      <c r="CP118" s="184"/>
      <c r="CQ118" s="184"/>
      <c r="CR118" s="184"/>
      <c r="CS118" s="184"/>
      <c r="CT118" s="184"/>
      <c r="CU118" s="184"/>
      <c r="CV118" s="184"/>
      <c r="CW118" s="184"/>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row>
    <row r="119" spans="1:256" s="38" customFormat="1">
      <c r="A119" s="203" t="s">
        <v>369</v>
      </c>
      <c r="B119" s="30"/>
      <c r="C119" s="76"/>
      <c r="D119" s="76"/>
      <c r="E119" s="203"/>
      <c r="F119" s="28"/>
      <c r="G119" s="27"/>
      <c r="H119" s="27"/>
      <c r="I119" s="77"/>
      <c r="J119" s="27"/>
      <c r="K119" s="28"/>
      <c r="L119"/>
      <c r="M119"/>
      <c r="N119"/>
      <c r="O119"/>
      <c r="P119"/>
      <c r="Q119"/>
      <c r="R119"/>
      <c r="S119"/>
      <c r="T119"/>
      <c r="U119"/>
      <c r="V119"/>
      <c r="W119"/>
      <c r="X119"/>
      <c r="Y119"/>
      <c r="Z119" s="232"/>
      <c r="AA119" s="54"/>
      <c r="AB119" s="54"/>
      <c r="AC119" s="54"/>
      <c r="AD119" s="54"/>
      <c r="AE119" s="49"/>
      <c r="AF119" s="49"/>
      <c r="AG119" s="49"/>
      <c r="AH119" s="49"/>
      <c r="AI119" s="49"/>
      <c r="AJ119" s="49"/>
      <c r="AK119" s="49"/>
      <c r="AL119" s="49"/>
      <c r="AM119" s="49"/>
      <c r="AN119" s="49"/>
      <c r="AO119" s="49"/>
      <c r="AP119" s="49"/>
      <c r="AQ119" s="49"/>
      <c r="AR119" s="49"/>
      <c r="AS119" s="49"/>
      <c r="AT119" s="49"/>
      <c r="AU119" s="49"/>
      <c r="AV119" s="49"/>
      <c r="AW119" s="49"/>
      <c r="AX119" s="49"/>
      <c r="AY119" s="49"/>
      <c r="AZ119" s="49"/>
      <c r="BA119" s="49"/>
      <c r="BB119" s="49"/>
      <c r="BC119" s="49"/>
      <c r="BD119" s="49"/>
      <c r="BE119" s="49"/>
      <c r="BF119" s="49"/>
      <c r="BG119" s="49"/>
      <c r="BH119" s="49"/>
      <c r="BI119" s="49"/>
      <c r="BJ119" s="49"/>
      <c r="BK119" s="49"/>
      <c r="BL119" s="49"/>
      <c r="BM119" s="49"/>
      <c r="BN119" s="49"/>
      <c r="BO119" s="49"/>
      <c r="BP119" s="49"/>
      <c r="BQ119" s="49"/>
      <c r="BR119" s="49"/>
      <c r="BS119" s="49"/>
      <c r="BT119" s="49"/>
      <c r="BU119" s="49"/>
      <c r="BV119" s="49"/>
      <c r="BW119" s="49"/>
      <c r="BX119" s="49"/>
      <c r="BY119" s="49"/>
      <c r="BZ119" s="49"/>
      <c r="CA119" s="49"/>
      <c r="CB119" s="49"/>
      <c r="CC119" s="49"/>
      <c r="CD119" s="49"/>
      <c r="CE119" s="49"/>
      <c r="CF119" s="49"/>
      <c r="CG119" s="49"/>
      <c r="CH119" s="49"/>
      <c r="CI119" s="49"/>
      <c r="CJ119" s="49"/>
      <c r="CK119" s="49"/>
      <c r="CL119" s="49"/>
      <c r="CM119" s="49"/>
      <c r="CN119" s="49"/>
      <c r="CO119" s="49"/>
      <c r="CP119" s="49"/>
      <c r="CQ119" s="49"/>
      <c r="CR119" s="49"/>
      <c r="CS119" s="49"/>
      <c r="CT119" s="49"/>
      <c r="CU119" s="49"/>
      <c r="CV119" s="49"/>
      <c r="CW119" s="49"/>
      <c r="CX119" s="2"/>
      <c r="CY119" s="2"/>
      <c r="CZ119" s="2"/>
      <c r="DA119" s="2"/>
      <c r="DB119" s="2"/>
      <c r="DC119" s="2"/>
      <c r="DD119" s="2"/>
      <c r="DE119" s="2"/>
      <c r="DF119" s="2"/>
      <c r="DG119" s="36"/>
      <c r="DH119" s="36"/>
      <c r="DI119" s="36"/>
      <c r="DJ119" s="36"/>
      <c r="DK119" s="36"/>
      <c r="DL119" s="36"/>
      <c r="DM119" s="36"/>
      <c r="DN119" s="36"/>
      <c r="DO119" s="36"/>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row>
    <row r="120" spans="1:256" s="38" customFormat="1">
      <c r="A120" s="348" t="s">
        <v>44</v>
      </c>
      <c r="B120" s="401">
        <f t="shared" ref="B120:K120" si="0">(POWER((SUM(B58:B61)/4)/(SUM(B14:B17)/4),1/11)-1)*100</f>
        <v>2.9569949493388092</v>
      </c>
      <c r="C120" s="401">
        <f t="shared" si="0"/>
        <v>1.3720503732473244</v>
      </c>
      <c r="D120" s="401">
        <f t="shared" si="0"/>
        <v>1.2552999703528744</v>
      </c>
      <c r="E120" s="441">
        <f t="shared" si="0"/>
        <v>1.5632548545204461</v>
      </c>
      <c r="F120" s="398">
        <f t="shared" si="0"/>
        <v>1.6802230890804237</v>
      </c>
      <c r="G120" s="441">
        <f t="shared" si="0"/>
        <v>3.7363977483702238</v>
      </c>
      <c r="H120" s="401">
        <f t="shared" si="0"/>
        <v>1.5595568614530819</v>
      </c>
      <c r="I120" s="429">
        <f>(POWER((SUM(I58:I61)/4)/(SUM(I14:I17)/4),1/11)-1)*100</f>
        <v>1.4780979714202003</v>
      </c>
      <c r="J120" s="401">
        <f t="shared" si="0"/>
        <v>2.1434063138758175</v>
      </c>
      <c r="K120" s="398">
        <f t="shared" si="0"/>
        <v>2.2256716054969816</v>
      </c>
      <c r="L120"/>
      <c r="M120"/>
      <c r="N120"/>
      <c r="O120"/>
      <c r="P120"/>
      <c r="Q120"/>
      <c r="R120"/>
      <c r="S120"/>
      <c r="T120"/>
      <c r="U120"/>
      <c r="V120"/>
      <c r="W120"/>
      <c r="X120"/>
      <c r="Y120"/>
      <c r="Z120" s="232"/>
      <c r="AA120" s="54"/>
      <c r="AB120" s="54"/>
      <c r="AC120" s="54"/>
      <c r="AD120" s="54"/>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c r="BR120" s="49"/>
      <c r="BS120" s="49"/>
      <c r="BT120" s="49"/>
      <c r="BU120" s="49"/>
      <c r="BV120" s="49"/>
      <c r="BW120" s="49"/>
      <c r="BX120" s="49"/>
      <c r="BY120" s="49"/>
      <c r="BZ120" s="49"/>
      <c r="CA120" s="49"/>
      <c r="CB120" s="49"/>
      <c r="CC120" s="49"/>
      <c r="CD120" s="49"/>
      <c r="CE120" s="49"/>
      <c r="CF120" s="49"/>
      <c r="CG120" s="49"/>
      <c r="CH120" s="49"/>
      <c r="CI120" s="49"/>
      <c r="CJ120" s="49"/>
      <c r="CK120" s="49"/>
      <c r="CL120" s="49"/>
      <c r="CM120" s="49"/>
      <c r="CN120" s="49"/>
      <c r="CO120" s="49"/>
      <c r="CP120" s="49"/>
      <c r="CQ120" s="49"/>
      <c r="CR120" s="49"/>
      <c r="CS120" s="49"/>
      <c r="CT120" s="49"/>
      <c r="CU120" s="49"/>
      <c r="CV120" s="49"/>
      <c r="CW120" s="49"/>
      <c r="CX120" s="2"/>
      <c r="CY120" s="2"/>
      <c r="CZ120" s="2"/>
      <c r="DA120" s="2"/>
      <c r="DB120" s="2"/>
      <c r="DC120" s="2"/>
      <c r="DD120" s="2"/>
      <c r="DE120" s="2"/>
      <c r="DF120" s="2"/>
      <c r="DG120" s="36"/>
      <c r="DH120" s="36"/>
      <c r="DI120" s="36"/>
      <c r="DJ120" s="36"/>
      <c r="DK120" s="36"/>
      <c r="DL120" s="36"/>
      <c r="DM120" s="36"/>
      <c r="DN120" s="36"/>
      <c r="DO120" s="36"/>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row>
    <row r="121" spans="1:256" s="38" customFormat="1">
      <c r="A121" s="490" t="s">
        <v>49</v>
      </c>
      <c r="B121" s="448">
        <f t="shared" ref="B121:K121" si="1">(POWER((SUM(B90:B93)/4)/(SUM(B58:B61)/4),1/8)-1)*100</f>
        <v>2.094033876658874</v>
      </c>
      <c r="C121" s="448">
        <f t="shared" si="1"/>
        <v>1.6149999737053333</v>
      </c>
      <c r="D121" s="448">
        <f t="shared" si="1"/>
        <v>1.2944989136625562</v>
      </c>
      <c r="E121" s="491">
        <f t="shared" si="1"/>
        <v>0.47162779406630939</v>
      </c>
      <c r="F121" s="448">
        <f t="shared" si="1"/>
        <v>0.78961907956880406</v>
      </c>
      <c r="G121" s="491">
        <f t="shared" si="1"/>
        <v>2.2386835805205063</v>
      </c>
      <c r="H121" s="448">
        <f t="shared" si="1"/>
        <v>0.16408194370187701</v>
      </c>
      <c r="I121" s="392">
        <f t="shared" si="1"/>
        <v>-0.19541824489819337</v>
      </c>
      <c r="J121" s="448">
        <f t="shared" si="1"/>
        <v>2.0709922861674279</v>
      </c>
      <c r="K121" s="448">
        <f t="shared" si="1"/>
        <v>2.4388320782096518</v>
      </c>
      <c r="L121"/>
      <c r="M121"/>
      <c r="N121"/>
      <c r="O121"/>
      <c r="P121"/>
      <c r="Q121"/>
      <c r="R121"/>
      <c r="S121"/>
      <c r="T121"/>
      <c r="U121"/>
      <c r="V121"/>
      <c r="W121"/>
      <c r="X121"/>
      <c r="Y121"/>
      <c r="Z121" s="232"/>
      <c r="AA121" s="54"/>
      <c r="AB121" s="54"/>
      <c r="AC121" s="54"/>
      <c r="AD121" s="54"/>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49"/>
      <c r="BB121" s="49"/>
      <c r="BC121" s="49"/>
      <c r="BD121" s="49"/>
      <c r="BE121" s="49"/>
      <c r="BF121" s="49"/>
      <c r="BG121" s="49"/>
      <c r="BH121" s="49"/>
      <c r="BI121" s="49"/>
      <c r="BJ121" s="49"/>
      <c r="BK121" s="49"/>
      <c r="BL121" s="49"/>
      <c r="BM121" s="49"/>
      <c r="BN121" s="49"/>
      <c r="BO121" s="49"/>
      <c r="BP121" s="49"/>
      <c r="BQ121" s="49"/>
      <c r="BR121" s="49"/>
      <c r="BS121" s="49"/>
      <c r="BT121" s="49"/>
      <c r="BU121" s="49"/>
      <c r="BV121" s="49"/>
      <c r="BW121" s="49"/>
      <c r="BX121" s="49"/>
      <c r="BY121" s="49"/>
      <c r="BZ121" s="49"/>
      <c r="CA121" s="49"/>
      <c r="CB121" s="49"/>
      <c r="CC121" s="49"/>
      <c r="CD121" s="49"/>
      <c r="CE121" s="49"/>
      <c r="CF121" s="49"/>
      <c r="CG121" s="49"/>
      <c r="CH121" s="49"/>
      <c r="CI121" s="49"/>
      <c r="CJ121" s="49"/>
      <c r="CK121" s="49"/>
      <c r="CL121" s="49"/>
      <c r="CM121" s="49"/>
      <c r="CN121" s="49"/>
      <c r="CO121" s="49"/>
      <c r="CP121" s="49"/>
      <c r="CQ121" s="49"/>
      <c r="CR121" s="49"/>
      <c r="CS121" s="49"/>
      <c r="CT121" s="49"/>
      <c r="CU121" s="49"/>
      <c r="CV121" s="49"/>
      <c r="CW121" s="49"/>
      <c r="CX121" s="2"/>
      <c r="CY121" s="2"/>
      <c r="CZ121" s="2"/>
      <c r="DA121" s="2"/>
      <c r="DB121" s="2"/>
      <c r="DC121" s="2"/>
      <c r="DD121" s="2"/>
      <c r="DE121" s="2"/>
      <c r="DF121" s="2"/>
      <c r="DG121" s="36"/>
      <c r="DH121" s="36"/>
      <c r="DI121" s="36"/>
      <c r="DJ121" s="36"/>
      <c r="DK121" s="36"/>
      <c r="DL121" s="36"/>
      <c r="DM121" s="36"/>
      <c r="DN121" s="36"/>
      <c r="DO121" s="36"/>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row>
    <row r="122" spans="1:256" s="38" customFormat="1">
      <c r="A122" s="33"/>
      <c r="B122" s="34"/>
      <c r="C122" s="34"/>
      <c r="D122" s="34"/>
      <c r="E122" s="34"/>
      <c r="F122" s="34"/>
      <c r="G122" s="34"/>
      <c r="H122" s="34"/>
      <c r="I122" s="37"/>
      <c r="J122" s="34"/>
      <c r="K122" s="34"/>
      <c r="L122"/>
      <c r="M122"/>
      <c r="N122"/>
      <c r="O122"/>
      <c r="P122"/>
      <c r="Q122"/>
      <c r="R122"/>
      <c r="S122"/>
      <c r="T122"/>
      <c r="U122"/>
      <c r="V122"/>
      <c r="W122"/>
      <c r="X122"/>
      <c r="Y122"/>
      <c r="Z122" s="232"/>
      <c r="AA122" s="54"/>
      <c r="AB122" s="54"/>
      <c r="AC122" s="54"/>
      <c r="AD122" s="54"/>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49"/>
      <c r="BB122" s="49"/>
      <c r="BC122" s="49"/>
      <c r="BD122" s="49"/>
      <c r="BE122" s="49"/>
      <c r="BF122" s="49"/>
      <c r="BG122" s="49"/>
      <c r="BH122" s="49"/>
      <c r="BI122" s="49"/>
      <c r="BJ122" s="49"/>
      <c r="BK122" s="49"/>
      <c r="BL122" s="49"/>
      <c r="BM122" s="49"/>
      <c r="BN122" s="49"/>
      <c r="BO122" s="49"/>
      <c r="BP122" s="49"/>
      <c r="BQ122" s="49"/>
      <c r="BR122" s="49"/>
      <c r="BS122" s="49"/>
      <c r="BT122" s="49"/>
      <c r="BU122" s="49"/>
      <c r="BV122" s="49"/>
      <c r="BW122" s="49"/>
      <c r="BX122" s="49"/>
      <c r="BY122" s="49"/>
      <c r="BZ122" s="49"/>
      <c r="CA122" s="49"/>
      <c r="CB122" s="49"/>
      <c r="CC122" s="49"/>
      <c r="CD122" s="49"/>
      <c r="CE122" s="49"/>
      <c r="CF122" s="49"/>
      <c r="CG122" s="49"/>
      <c r="CH122" s="49"/>
      <c r="CI122" s="49"/>
      <c r="CJ122" s="49"/>
      <c r="CK122" s="49"/>
      <c r="CL122" s="49"/>
      <c r="CM122" s="49"/>
      <c r="CN122" s="49"/>
      <c r="CO122" s="49"/>
      <c r="CP122" s="49"/>
      <c r="CQ122" s="49"/>
      <c r="CR122" s="49"/>
      <c r="CS122" s="49"/>
      <c r="CT122" s="49"/>
      <c r="CU122" s="49"/>
      <c r="CV122" s="49"/>
      <c r="CW122" s="49"/>
      <c r="CX122" s="2"/>
      <c r="CY122" s="2"/>
      <c r="CZ122" s="2"/>
      <c r="DA122" s="2"/>
      <c r="DB122" s="2"/>
      <c r="DC122" s="2"/>
      <c r="DD122" s="2"/>
      <c r="DE122" s="2"/>
      <c r="DF122" s="2"/>
      <c r="DG122" s="36"/>
      <c r="DH122" s="36"/>
      <c r="DI122" s="36"/>
      <c r="DJ122" s="36"/>
      <c r="DK122" s="36"/>
      <c r="DL122" s="36"/>
      <c r="DM122" s="36"/>
      <c r="DN122" s="36"/>
      <c r="DO122" s="36"/>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row>
    <row r="123" spans="1:256" s="38" customFormat="1">
      <c r="A123" s="162" t="s">
        <v>368</v>
      </c>
      <c r="B123" s="34"/>
      <c r="C123" s="34"/>
      <c r="D123" s="34"/>
      <c r="E123" s="34"/>
      <c r="F123" s="34"/>
      <c r="G123" s="34"/>
      <c r="H123" s="34"/>
      <c r="I123" s="37"/>
      <c r="J123" s="34"/>
      <c r="K123" s="34"/>
      <c r="L123"/>
      <c r="M123"/>
      <c r="N123"/>
      <c r="O123"/>
      <c r="P123"/>
      <c r="Q123"/>
      <c r="R123"/>
      <c r="S123"/>
      <c r="T123"/>
      <c r="U123"/>
      <c r="V123"/>
      <c r="W123"/>
      <c r="X123"/>
      <c r="Y123"/>
      <c r="Z123" s="232"/>
      <c r="AA123" s="54"/>
      <c r="AB123" s="54"/>
      <c r="AC123" s="54"/>
      <c r="AD123" s="54"/>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c r="CB123" s="49"/>
      <c r="CC123" s="49"/>
      <c r="CD123" s="49"/>
      <c r="CE123" s="49"/>
      <c r="CF123" s="49"/>
      <c r="CG123" s="49"/>
      <c r="CH123" s="49"/>
      <c r="CI123" s="49"/>
      <c r="CJ123" s="49"/>
      <c r="CK123" s="49"/>
      <c r="CL123" s="49"/>
      <c r="CM123" s="49"/>
      <c r="CN123" s="49"/>
      <c r="CO123" s="49"/>
      <c r="CP123" s="49"/>
      <c r="CQ123" s="49"/>
      <c r="CR123" s="49"/>
      <c r="CS123" s="49"/>
      <c r="CT123" s="49"/>
      <c r="CU123" s="49"/>
      <c r="CV123" s="49"/>
      <c r="CW123" s="49"/>
      <c r="CX123" s="2"/>
      <c r="CY123" s="2"/>
      <c r="CZ123" s="2"/>
      <c r="DA123" s="2"/>
      <c r="DB123" s="2"/>
      <c r="DC123" s="2"/>
      <c r="DD123" s="2"/>
      <c r="DE123" s="2"/>
      <c r="DF123" s="2"/>
      <c r="DG123" s="36"/>
      <c r="DH123" s="36"/>
      <c r="DI123" s="36"/>
      <c r="DJ123" s="36"/>
      <c r="DK123" s="36"/>
      <c r="DL123" s="36"/>
      <c r="DM123" s="36"/>
      <c r="DN123" s="36"/>
      <c r="DO123" s="36"/>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row>
    <row r="124" spans="1:256" s="38" customFormat="1">
      <c r="A124" s="616" t="s">
        <v>511</v>
      </c>
      <c r="B124" s="453">
        <f>(((SUM(B114:B117)/4)/(SUM(B6:B9)/4))^(1/25)-1)*100</f>
        <v>2.6284182481739471</v>
      </c>
      <c r="C124" s="453">
        <f t="shared" ref="C124:K124" si="2">(((SUM(C114:C117)/4)/(SUM(C6:C9)/4))^(1/25)-1)*100</f>
        <v>1.5275571343977168</v>
      </c>
      <c r="D124" s="453">
        <f t="shared" si="2"/>
        <v>1.2648601975906226</v>
      </c>
      <c r="E124" s="453">
        <f t="shared" si="2"/>
        <v>1.0845702905830645</v>
      </c>
      <c r="F124" s="453">
        <f t="shared" si="2"/>
        <v>1.3468089765714453</v>
      </c>
      <c r="G124" s="453">
        <f t="shared" si="2"/>
        <v>3.0405715245989784</v>
      </c>
      <c r="H124" s="453">
        <f t="shared" si="2"/>
        <v>0.95349718752590906</v>
      </c>
      <c r="I124" s="453">
        <f t="shared" si="2"/>
        <v>0.82118936485557903</v>
      </c>
      <c r="J124" s="453">
        <f t="shared" si="2"/>
        <v>2.0674078624894232</v>
      </c>
      <c r="K124" s="453">
        <f t="shared" si="2"/>
        <v>2.2014056830838236</v>
      </c>
      <c r="L124"/>
      <c r="M124"/>
      <c r="N124"/>
      <c r="O124"/>
      <c r="P124"/>
      <c r="Q124"/>
      <c r="R124"/>
      <c r="S124"/>
      <c r="T124"/>
      <c r="U124"/>
      <c r="V124"/>
      <c r="W124"/>
      <c r="X124"/>
      <c r="Y124"/>
      <c r="Z124" s="232"/>
      <c r="AA124" s="54"/>
      <c r="AB124" s="54"/>
      <c r="AC124" s="54"/>
      <c r="AD124" s="54"/>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3"/>
      <c r="CY124" s="63"/>
      <c r="CZ124" s="63"/>
      <c r="DA124" s="63"/>
      <c r="DB124" s="63"/>
      <c r="DC124" s="63"/>
      <c r="DD124" s="63"/>
      <c r="DE124" s="63"/>
      <c r="DF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row>
    <row r="125" spans="1:256" s="38" customFormat="1">
      <c r="A125" s="365" t="s">
        <v>468</v>
      </c>
      <c r="B125" s="432">
        <f>(((SUM(B114:B117)/4)/(SUM(B58:B61)/4))^(1/13)-1)*100</f>
        <v>1.9825145993784155</v>
      </c>
      <c r="C125" s="432">
        <f t="shared" ref="C125:K125" si="3">(((SUM(C114:C117)/4)/(SUM(C58:C61)/4))^(1/13)-1)*100</f>
        <v>1.3042641799425381</v>
      </c>
      <c r="D125" s="432">
        <f t="shared" si="3"/>
        <v>0.93716101633121163</v>
      </c>
      <c r="E125" s="432">
        <f t="shared" si="3"/>
        <v>0.66965327268029284</v>
      </c>
      <c r="F125" s="432">
        <f t="shared" si="3"/>
        <v>1.0358408169330202</v>
      </c>
      <c r="G125" s="432">
        <f t="shared" si="3"/>
        <v>2.0642643765347746</v>
      </c>
      <c r="H125" s="432">
        <f t="shared" si="3"/>
        <v>0.11989373365035583</v>
      </c>
      <c r="I125" s="432">
        <f t="shared" si="3"/>
        <v>-7.7824779060298166E-2</v>
      </c>
      <c r="J125" s="432">
        <f t="shared" si="3"/>
        <v>1.941844323908648</v>
      </c>
      <c r="K125" s="432">
        <f t="shared" si="3"/>
        <v>2.143397772082456</v>
      </c>
      <c r="L125"/>
      <c r="M125"/>
      <c r="N125"/>
      <c r="O125"/>
      <c r="P125"/>
      <c r="Q125"/>
      <c r="R125"/>
      <c r="S125"/>
      <c r="T125"/>
      <c r="U125"/>
      <c r="V125"/>
      <c r="W125"/>
      <c r="X125"/>
      <c r="Y125"/>
      <c r="Z125" s="232"/>
      <c r="AA125" s="54"/>
      <c r="AB125" s="54"/>
      <c r="AC125" s="54"/>
      <c r="AD125" s="54"/>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3"/>
      <c r="CY125" s="63"/>
      <c r="CZ125" s="63"/>
      <c r="DA125" s="63"/>
      <c r="DB125" s="63"/>
      <c r="DC125" s="63"/>
      <c r="DD125" s="63"/>
      <c r="DE125" s="63"/>
      <c r="DF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row>
    <row r="126" spans="1:256" s="38" customFormat="1">
      <c r="A126" s="487" t="s">
        <v>469</v>
      </c>
      <c r="B126" s="442">
        <f>((((SUM(B114:B117)/4)/(SUM(B90:B93)/4))^(1/5))-1)*100</f>
        <v>1.8043370748466181</v>
      </c>
      <c r="C126" s="442">
        <f t="shared" ref="C126:K126" si="4">((((SUM(C114:C117)/4)/(SUM(C90:C93)/4))^(1/5))-1)*100</f>
        <v>0.80906216098544093</v>
      </c>
      <c r="D126" s="442">
        <f t="shared" si="4"/>
        <v>0.36804054776691242</v>
      </c>
      <c r="E126" s="442">
        <f t="shared" si="4"/>
        <v>0.98730618270088666</v>
      </c>
      <c r="F126" s="442">
        <f t="shared" si="4"/>
        <v>1.4310473317288075</v>
      </c>
      <c r="G126" s="442">
        <f t="shared" si="4"/>
        <v>1.7858123620366984</v>
      </c>
      <c r="H126" s="442">
        <f t="shared" si="4"/>
        <v>4.9233141495541588E-2</v>
      </c>
      <c r="I126" s="442">
        <f t="shared" si="4"/>
        <v>0.1106130244025838</v>
      </c>
      <c r="J126" s="442">
        <f t="shared" si="4"/>
        <v>1.7355473864944182</v>
      </c>
      <c r="K126" s="442">
        <f t="shared" si="4"/>
        <v>1.6724740917244407</v>
      </c>
      <c r="L126"/>
      <c r="M126"/>
      <c r="N126"/>
      <c r="O126"/>
      <c r="P126"/>
      <c r="Q126"/>
      <c r="R126"/>
      <c r="S126"/>
      <c r="T126"/>
      <c r="U126"/>
      <c r="V126"/>
      <c r="W126"/>
      <c r="X126"/>
      <c r="Y126"/>
      <c r="Z126" s="232"/>
      <c r="AA126" s="184"/>
      <c r="AB126" s="184"/>
      <c r="AC126" s="184"/>
      <c r="AD126" s="184"/>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3"/>
      <c r="CY126" s="63"/>
      <c r="CZ126" s="63"/>
      <c r="DA126" s="63"/>
      <c r="DB126" s="63"/>
      <c r="DC126" s="63"/>
      <c r="DD126" s="63"/>
      <c r="DE126" s="63"/>
      <c r="DF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row>
    <row r="127" spans="1:256" s="38" customFormat="1">
      <c r="A127" s="493"/>
      <c r="B127" s="401"/>
      <c r="C127" s="401"/>
      <c r="D127" s="401"/>
      <c r="E127" s="401"/>
      <c r="F127" s="401"/>
      <c r="G127" s="401"/>
      <c r="H127" s="401"/>
      <c r="I127" s="428"/>
      <c r="J127" s="401"/>
      <c r="K127" s="401"/>
      <c r="L127"/>
      <c r="M127"/>
      <c r="N127"/>
      <c r="O127"/>
      <c r="P127"/>
      <c r="Q127"/>
      <c r="R127"/>
      <c r="S127"/>
      <c r="T127"/>
      <c r="U127"/>
      <c r="V127"/>
      <c r="W127"/>
      <c r="X127"/>
      <c r="Y127"/>
      <c r="AC127" s="54"/>
      <c r="AD127" s="54"/>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49"/>
      <c r="BG127" s="49"/>
      <c r="BH127" s="49"/>
      <c r="BI127" s="49"/>
      <c r="BJ127" s="49"/>
      <c r="BK127" s="49"/>
      <c r="BL127" s="49"/>
      <c r="BM127" s="49"/>
      <c r="BN127" s="49"/>
      <c r="BO127" s="49"/>
      <c r="BP127" s="49"/>
      <c r="BQ127" s="49"/>
      <c r="BR127" s="49"/>
      <c r="BS127" s="49"/>
      <c r="BT127" s="49"/>
      <c r="BU127" s="49"/>
      <c r="BV127" s="49"/>
      <c r="BW127" s="49"/>
      <c r="BX127" s="49"/>
      <c r="BY127" s="49"/>
      <c r="BZ127" s="49"/>
      <c r="CA127" s="49"/>
      <c r="CB127" s="49"/>
      <c r="CC127" s="49"/>
      <c r="CD127" s="49"/>
      <c r="CE127" s="49"/>
      <c r="CF127" s="49"/>
      <c r="CG127" s="49"/>
      <c r="CH127" s="49"/>
      <c r="CI127" s="49"/>
      <c r="CJ127" s="49"/>
      <c r="CK127" s="49"/>
      <c r="CL127" s="49"/>
      <c r="CM127" s="49"/>
      <c r="CN127" s="49"/>
      <c r="CO127" s="49"/>
      <c r="CP127" s="49"/>
      <c r="CQ127" s="49"/>
      <c r="CR127" s="49"/>
      <c r="CS127" s="49"/>
      <c r="CT127" s="49"/>
      <c r="CU127" s="49"/>
      <c r="CV127" s="49"/>
      <c r="CW127" s="49"/>
      <c r="CX127" s="2"/>
      <c r="CY127" s="2"/>
      <c r="CZ127" s="2"/>
      <c r="DA127" s="2"/>
      <c r="DB127" s="2"/>
      <c r="DC127" s="2"/>
      <c r="DD127" s="2"/>
      <c r="DE127" s="2"/>
      <c r="DF127" s="2"/>
      <c r="DG127" s="36"/>
      <c r="DH127" s="36"/>
      <c r="DI127" s="36"/>
      <c r="DJ127" s="36"/>
      <c r="DK127" s="36"/>
      <c r="DL127" s="36"/>
      <c r="DM127" s="36"/>
      <c r="DN127" s="36"/>
      <c r="DO127" s="36"/>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row>
    <row r="128" spans="1:256" s="38" customFormat="1">
      <c r="A128" s="30" t="s">
        <v>549</v>
      </c>
      <c r="B128" s="34"/>
      <c r="C128" s="34"/>
      <c r="D128" s="34"/>
      <c r="E128" s="34"/>
      <c r="F128" s="34"/>
      <c r="G128" s="34"/>
      <c r="H128" s="34"/>
      <c r="I128" s="37"/>
      <c r="J128" s="34"/>
      <c r="K128" s="34"/>
      <c r="L128"/>
      <c r="M128"/>
      <c r="N128"/>
      <c r="O128"/>
      <c r="P128"/>
      <c r="Q128"/>
      <c r="R128"/>
      <c r="S128"/>
      <c r="T128"/>
      <c r="U128"/>
      <c r="V128"/>
      <c r="W128"/>
      <c r="X128"/>
      <c r="Y128"/>
      <c r="Z128" s="184"/>
      <c r="AA128" s="54"/>
      <c r="AB128" s="54"/>
      <c r="AC128" s="54"/>
      <c r="AD128" s="54"/>
      <c r="AE128" s="184"/>
      <c r="AF128" s="184"/>
      <c r="AG128" s="184"/>
      <c r="AH128" s="184"/>
      <c r="AI128" s="184"/>
      <c r="AJ128" s="184"/>
      <c r="AK128" s="184"/>
      <c r="AL128" s="184"/>
      <c r="AM128" s="184"/>
      <c r="AN128" s="184"/>
      <c r="AO128" s="184"/>
      <c r="AP128" s="184"/>
      <c r="AQ128" s="184"/>
      <c r="AR128" s="184"/>
      <c r="AS128" s="184"/>
      <c r="AT128" s="184"/>
      <c r="AU128" s="184"/>
      <c r="AV128" s="184"/>
      <c r="AW128" s="184"/>
      <c r="AX128" s="184"/>
      <c r="AY128" s="184"/>
      <c r="AZ128" s="184"/>
      <c r="BA128" s="184"/>
      <c r="BB128" s="184"/>
      <c r="BC128" s="184"/>
      <c r="BD128" s="184"/>
      <c r="BE128" s="184"/>
      <c r="BF128" s="184"/>
      <c r="BG128" s="184"/>
      <c r="BH128" s="184"/>
      <c r="BI128" s="184"/>
      <c r="BJ128" s="184"/>
      <c r="BK128" s="184"/>
      <c r="BL128" s="184"/>
      <c r="BM128" s="184"/>
      <c r="BN128" s="184"/>
      <c r="BO128" s="184"/>
      <c r="BP128" s="184"/>
      <c r="BQ128" s="184"/>
      <c r="BR128" s="184"/>
      <c r="BS128" s="184"/>
      <c r="BT128" s="184"/>
      <c r="BU128" s="184"/>
      <c r="BV128" s="184"/>
      <c r="BW128" s="184"/>
      <c r="BX128" s="184"/>
      <c r="BY128" s="184"/>
      <c r="BZ128" s="184"/>
      <c r="CA128" s="184"/>
      <c r="CB128" s="184"/>
      <c r="CC128" s="184"/>
      <c r="CD128" s="184"/>
      <c r="CE128" s="184"/>
      <c r="CF128" s="184"/>
      <c r="CG128" s="184"/>
      <c r="CH128" s="184"/>
      <c r="CI128" s="184"/>
      <c r="CJ128" s="184"/>
      <c r="CK128" s="184"/>
      <c r="CL128" s="184"/>
      <c r="CM128" s="184"/>
      <c r="CN128" s="184"/>
      <c r="CO128" s="184"/>
      <c r="CP128" s="184"/>
      <c r="CQ128" s="184"/>
      <c r="CR128" s="184"/>
      <c r="CS128" s="184"/>
      <c r="CT128" s="184"/>
      <c r="CU128" s="184"/>
      <c r="CV128" s="184"/>
      <c r="CW128" s="184"/>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row>
    <row r="129" spans="1:256" s="38" customFormat="1">
      <c r="A129" s="30" t="s">
        <v>550</v>
      </c>
      <c r="B129" s="34"/>
      <c r="C129" s="34"/>
      <c r="D129" s="34"/>
      <c r="E129" s="34"/>
      <c r="F129" s="34"/>
      <c r="G129" s="34"/>
      <c r="H129" s="34"/>
      <c r="I129" s="37"/>
      <c r="J129" s="34"/>
      <c r="K129" s="34"/>
      <c r="L129"/>
      <c r="M129"/>
      <c r="N129"/>
      <c r="O129"/>
      <c r="P129"/>
      <c r="Q129"/>
      <c r="R129"/>
      <c r="S129"/>
      <c r="T129"/>
      <c r="U129"/>
      <c r="V129"/>
      <c r="W129"/>
      <c r="X129"/>
      <c r="Y129"/>
      <c r="Z129" s="184"/>
      <c r="AA129" s="54"/>
      <c r="AB129" s="54"/>
      <c r="AC129" s="54"/>
      <c r="AD129" s="54"/>
      <c r="AE129" s="184"/>
      <c r="AF129" s="184"/>
      <c r="AG129" s="184"/>
      <c r="AH129" s="184"/>
      <c r="AI129" s="184"/>
      <c r="AJ129" s="184"/>
      <c r="AK129" s="184"/>
      <c r="AL129" s="184"/>
      <c r="AM129" s="184"/>
      <c r="AN129" s="184"/>
      <c r="AO129" s="184"/>
      <c r="AP129" s="184"/>
      <c r="AQ129" s="184"/>
      <c r="AR129" s="184"/>
      <c r="AS129" s="184"/>
      <c r="AT129" s="184"/>
      <c r="AU129" s="184"/>
      <c r="AV129" s="184"/>
      <c r="AW129" s="184"/>
      <c r="AX129" s="184"/>
      <c r="AY129" s="184"/>
      <c r="AZ129" s="184"/>
      <c r="BA129" s="184"/>
      <c r="BB129" s="184"/>
      <c r="BC129" s="184"/>
      <c r="BD129" s="184"/>
      <c r="BE129" s="184"/>
      <c r="BF129" s="184"/>
      <c r="BG129" s="184"/>
      <c r="BH129" s="184"/>
      <c r="BI129" s="184"/>
      <c r="BJ129" s="184"/>
      <c r="BK129" s="184"/>
      <c r="BL129" s="184"/>
      <c r="BM129" s="184"/>
      <c r="BN129" s="184"/>
      <c r="BO129" s="184"/>
      <c r="BP129" s="184"/>
      <c r="BQ129" s="184"/>
      <c r="BR129" s="184"/>
      <c r="BS129" s="184"/>
      <c r="BT129" s="184"/>
      <c r="BU129" s="184"/>
      <c r="BV129" s="184"/>
      <c r="BW129" s="184"/>
      <c r="BX129" s="184"/>
      <c r="BY129" s="184"/>
      <c r="BZ129" s="184"/>
      <c r="CA129" s="184"/>
      <c r="CB129" s="184"/>
      <c r="CC129" s="184"/>
      <c r="CD129" s="184"/>
      <c r="CE129" s="184"/>
      <c r="CF129" s="184"/>
      <c r="CG129" s="184"/>
      <c r="CH129" s="184"/>
      <c r="CI129" s="184"/>
      <c r="CJ129" s="184"/>
      <c r="CK129" s="184"/>
      <c r="CL129" s="184"/>
      <c r="CM129" s="184"/>
      <c r="CN129" s="184"/>
      <c r="CO129" s="184"/>
      <c r="CP129" s="184"/>
      <c r="CQ129" s="184"/>
      <c r="CR129" s="184"/>
      <c r="CS129" s="184"/>
      <c r="CT129" s="184"/>
      <c r="CU129" s="184"/>
      <c r="CV129" s="184"/>
      <c r="CW129" s="184"/>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row>
    <row r="130" spans="1:256" s="36" customFormat="1">
      <c r="A130" s="30" t="s">
        <v>548</v>
      </c>
      <c r="B130" s="34"/>
      <c r="C130" s="34"/>
      <c r="D130" s="34"/>
      <c r="E130" s="34"/>
      <c r="F130" s="34"/>
      <c r="G130" s="34"/>
      <c r="H130" s="34"/>
      <c r="I130" s="37"/>
      <c r="J130" s="34"/>
      <c r="K130" s="34"/>
      <c r="L130"/>
      <c r="M130"/>
      <c r="N130"/>
      <c r="O130"/>
      <c r="P130"/>
      <c r="Q130"/>
      <c r="R130"/>
      <c r="S130"/>
      <c r="T130"/>
      <c r="U130"/>
      <c r="V130"/>
      <c r="W130"/>
      <c r="X130"/>
      <c r="Y130"/>
      <c r="Z130" s="184"/>
      <c r="AA130" s="54"/>
      <c r="AB130" s="54"/>
      <c r="AC130" s="54"/>
      <c r="AD130" s="54"/>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c r="IR130" s="2"/>
      <c r="IS130" s="2"/>
      <c r="IT130" s="2"/>
      <c r="IU130" s="2"/>
      <c r="IV130" s="2"/>
    </row>
    <row r="131" spans="1:256" s="36" customFormat="1">
      <c r="A131" s="30" t="s">
        <v>255</v>
      </c>
      <c r="B131" s="34"/>
      <c r="C131" s="34"/>
      <c r="D131" s="34"/>
      <c r="E131" s="34"/>
      <c r="F131" s="34"/>
      <c r="G131" s="34"/>
      <c r="H131" s="34"/>
      <c r="I131" s="37"/>
      <c r="J131" s="34"/>
      <c r="K131" s="34"/>
      <c r="L131"/>
      <c r="M131"/>
      <c r="N131"/>
      <c r="O131"/>
      <c r="P131"/>
      <c r="Q131"/>
      <c r="R131"/>
      <c r="S131"/>
      <c r="T131"/>
      <c r="U131"/>
      <c r="V131"/>
      <c r="W131"/>
      <c r="X131"/>
      <c r="Y131"/>
      <c r="Z131" s="184"/>
      <c r="AA131" s="54"/>
      <c r="AB131" s="54"/>
      <c r="AC131" s="54"/>
      <c r="AD131" s="54"/>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c r="IR131" s="2"/>
      <c r="IS131" s="2"/>
      <c r="IT131" s="2"/>
      <c r="IU131" s="2"/>
      <c r="IV131" s="2"/>
    </row>
    <row r="132" spans="1:256">
      <c r="Z132" s="184"/>
      <c r="AA132" s="54"/>
      <c r="AB132" s="54"/>
      <c r="AC132" s="54"/>
      <c r="AD132" s="54"/>
      <c r="DP132" s="36"/>
      <c r="DQ132" s="36"/>
      <c r="DR132" s="36"/>
      <c r="DS132" s="36"/>
      <c r="DT132" s="36"/>
      <c r="DU132" s="36"/>
      <c r="DV132" s="36"/>
      <c r="DW132" s="36"/>
      <c r="DX132" s="36"/>
      <c r="DY132" s="36"/>
      <c r="DZ132" s="36"/>
      <c r="EA132" s="36"/>
      <c r="EB132" s="36"/>
      <c r="EC132" s="36"/>
      <c r="ED132" s="36"/>
      <c r="EE132" s="36"/>
      <c r="EF132" s="36"/>
      <c r="EG132" s="36"/>
      <c r="EH132" s="36"/>
      <c r="EI132" s="36"/>
      <c r="EJ132" s="36"/>
      <c r="EK132" s="36"/>
      <c r="EL132" s="36"/>
      <c r="EM132" s="36"/>
      <c r="EN132" s="36"/>
      <c r="EO132" s="36"/>
      <c r="EP132" s="36"/>
      <c r="EQ132" s="36"/>
      <c r="ER132" s="36"/>
      <c r="ES132" s="36"/>
      <c r="ET132" s="36"/>
      <c r="EU132" s="36"/>
      <c r="EV132" s="36"/>
      <c r="EW132" s="36"/>
      <c r="EX132" s="36"/>
      <c r="EY132" s="36"/>
      <c r="EZ132" s="36"/>
      <c r="FA132" s="36"/>
      <c r="FB132" s="36"/>
      <c r="FC132" s="36"/>
      <c r="FD132" s="36"/>
      <c r="FE132" s="36"/>
      <c r="FF132" s="36"/>
      <c r="FG132" s="36"/>
      <c r="FH132" s="36"/>
      <c r="FI132" s="36"/>
      <c r="FJ132" s="36"/>
      <c r="FK132" s="36"/>
      <c r="FL132" s="36"/>
      <c r="FM132" s="36"/>
      <c r="FN132" s="36"/>
      <c r="FO132" s="36"/>
      <c r="FP132" s="36"/>
      <c r="FQ132" s="36"/>
      <c r="FR132" s="36"/>
      <c r="FS132" s="36"/>
      <c r="FT132" s="36"/>
      <c r="FU132" s="36"/>
      <c r="FV132" s="36"/>
      <c r="FW132" s="36"/>
      <c r="FX132" s="36"/>
      <c r="FY132" s="36"/>
      <c r="FZ132" s="36"/>
      <c r="GA132" s="36"/>
      <c r="GB132" s="36"/>
      <c r="GC132" s="36"/>
      <c r="GD132" s="36"/>
      <c r="GE132" s="36"/>
      <c r="GF132" s="36"/>
      <c r="GG132" s="36"/>
      <c r="GH132" s="36"/>
      <c r="GI132" s="36"/>
      <c r="GJ132" s="36"/>
      <c r="GK132" s="36"/>
      <c r="GL132" s="36"/>
      <c r="GM132" s="36"/>
      <c r="GN132" s="36"/>
      <c r="GO132" s="36"/>
      <c r="GP132" s="36"/>
      <c r="GQ132" s="36"/>
      <c r="GR132" s="36"/>
      <c r="GS132" s="36"/>
      <c r="GT132" s="36"/>
      <c r="GU132" s="36"/>
      <c r="GV132" s="36"/>
      <c r="GW132" s="36"/>
      <c r="GX132" s="36"/>
      <c r="GY132" s="36"/>
      <c r="GZ132" s="36"/>
      <c r="HA132" s="36"/>
      <c r="HB132" s="36"/>
      <c r="HC132" s="36"/>
      <c r="HD132" s="36"/>
      <c r="HE132" s="36"/>
      <c r="HF132" s="36"/>
      <c r="HG132" s="36"/>
      <c r="HH132" s="36"/>
      <c r="HI132" s="36"/>
      <c r="HJ132" s="36"/>
      <c r="HK132" s="36"/>
      <c r="HL132" s="36"/>
      <c r="HM132" s="36"/>
      <c r="HN132" s="36"/>
      <c r="HO132" s="36"/>
      <c r="HP132" s="36"/>
      <c r="HQ132" s="36"/>
      <c r="HR132" s="36"/>
      <c r="HS132" s="36"/>
      <c r="HT132" s="36"/>
      <c r="HU132" s="36"/>
      <c r="HV132" s="36"/>
      <c r="HW132" s="36"/>
      <c r="HX132" s="36"/>
      <c r="HY132" s="36"/>
      <c r="HZ132" s="36"/>
      <c r="IA132" s="36"/>
      <c r="IB132" s="36"/>
      <c r="IC132" s="36"/>
      <c r="ID132" s="36"/>
      <c r="IE132" s="36"/>
      <c r="IF132" s="36"/>
      <c r="IG132" s="36"/>
      <c r="IH132" s="36"/>
      <c r="II132" s="36"/>
      <c r="IJ132" s="36"/>
      <c r="IK132" s="36"/>
      <c r="IL132" s="36"/>
      <c r="IM132" s="36"/>
      <c r="IN132" s="36"/>
      <c r="IO132" s="36"/>
      <c r="IP132" s="36"/>
      <c r="IQ132" s="36"/>
      <c r="IR132" s="36"/>
      <c r="IS132" s="36"/>
      <c r="IT132" s="36"/>
      <c r="IU132" s="36"/>
      <c r="IV132" s="36"/>
    </row>
    <row r="133" spans="1:256">
      <c r="Z133" s="62"/>
      <c r="AA133" s="49"/>
      <c r="AB133" s="49"/>
      <c r="AC133" s="49"/>
      <c r="AD133" s="49"/>
    </row>
    <row r="134" spans="1:256">
      <c r="B134" s="30"/>
      <c r="C134" s="30"/>
      <c r="D134" s="30"/>
      <c r="E134" s="30"/>
      <c r="F134" s="30"/>
      <c r="G134" s="30"/>
      <c r="H134" s="30"/>
      <c r="I134" s="40"/>
      <c r="J134" s="30"/>
      <c r="K134" s="30"/>
      <c r="Z134" s="62"/>
      <c r="AA134" s="49"/>
      <c r="AB134" s="49"/>
      <c r="AC134" s="49"/>
      <c r="AD134" s="49"/>
    </row>
    <row r="135" spans="1:256" customFormat="1"/>
    <row r="136" spans="1:256" customFormat="1"/>
    <row r="137" spans="1:256" customFormat="1"/>
    <row r="138" spans="1:256" customFormat="1"/>
    <row r="139" spans="1:256" customFormat="1" outlineLevel="1"/>
    <row r="140" spans="1:256" customFormat="1" outlineLevel="1"/>
    <row r="141" spans="1:256" customFormat="1" ht="13.15" customHeight="1" outlineLevel="1"/>
    <row r="142" spans="1:256" customFormat="1" ht="12" customHeight="1" outlineLevel="1"/>
    <row r="143" spans="1:256" customFormat="1" ht="13.15" customHeight="1" outlineLevel="1"/>
    <row r="144" spans="1:256" customFormat="1" outlineLevel="1"/>
    <row r="145" customFormat="1" outlineLevel="1"/>
    <row r="146" customFormat="1" outlineLevel="1"/>
    <row r="147" customFormat="1" ht="12.75" customHeight="1" outlineLevel="1"/>
    <row r="148" customFormat="1" ht="12.75" customHeight="1" outlineLevel="1"/>
    <row r="149" customFormat="1" ht="12.75" customHeight="1" outlineLevel="1"/>
    <row r="150" customFormat="1" ht="12.75" customHeight="1" outlineLevel="1"/>
    <row r="151" customFormat="1" ht="12.75" customHeight="1" outlineLevel="1"/>
    <row r="152" customFormat="1" ht="12.75" customHeight="1" outlineLevel="1"/>
    <row r="153" customFormat="1" ht="12.75" customHeight="1" outlineLevel="1"/>
    <row r="154" customFormat="1" ht="12.75" customHeight="1" outlineLevel="1"/>
    <row r="155" customFormat="1" ht="12.75" customHeight="1" outlineLevel="1"/>
    <row r="156" customFormat="1" ht="12.75" customHeight="1" outlineLevel="1"/>
    <row r="157" customFormat="1" ht="12.75" customHeight="1" outlineLevel="1"/>
    <row r="158" customFormat="1" ht="12.75" customHeight="1" outlineLevel="1"/>
    <row r="159" customFormat="1" outlineLevel="1"/>
    <row r="160" customFormat="1" ht="13.5" customHeight="1" outlineLevel="1"/>
    <row r="161" customFormat="1" outlineLevel="1"/>
    <row r="162" customFormat="1" outlineLevel="1"/>
    <row r="163" customFormat="1" outlineLevel="1"/>
    <row r="164" customFormat="1" outlineLevel="1"/>
    <row r="165" customFormat="1" outlineLevel="1"/>
    <row r="166" customFormat="1" outlineLevel="1"/>
    <row r="167" customFormat="1" outlineLevel="1"/>
    <row r="168" customFormat="1" outlineLevel="1"/>
    <row r="169" customFormat="1" outlineLevel="1"/>
    <row r="170" customFormat="1" outlineLevel="1"/>
    <row r="171" customFormat="1" outlineLevel="1"/>
    <row r="172" customFormat="1" outlineLevel="1"/>
    <row r="173" customFormat="1" outlineLevel="1"/>
    <row r="174" customFormat="1" outlineLevel="1"/>
    <row r="175" customFormat="1" outlineLevel="1"/>
    <row r="176" customFormat="1" outlineLevel="1"/>
    <row r="177" customFormat="1" outlineLevel="1"/>
    <row r="178" customFormat="1" outlineLevel="1"/>
    <row r="179" customFormat="1" outlineLevel="1"/>
    <row r="180" customFormat="1" outlineLevel="1"/>
    <row r="181" customFormat="1" outlineLevel="1"/>
    <row r="182" customFormat="1" outlineLevel="1"/>
    <row r="183" customFormat="1" outlineLevel="1"/>
    <row r="184" customFormat="1" outlineLevel="1"/>
    <row r="185" customFormat="1" outlineLevel="1"/>
    <row r="186" customFormat="1" outlineLevel="1"/>
    <row r="187" customFormat="1" outlineLevel="1"/>
    <row r="188" customFormat="1" outlineLevel="1"/>
    <row r="189" customFormat="1" outlineLevel="1"/>
    <row r="190" customFormat="1" outlineLevel="1"/>
    <row r="191" customFormat="1" outlineLevel="1"/>
    <row r="192" customFormat="1" outlineLevel="1"/>
    <row r="193" customFormat="1" outlineLevel="1"/>
    <row r="194" customFormat="1" outlineLevel="1"/>
    <row r="195" customFormat="1" outlineLevel="1"/>
    <row r="196" customFormat="1" outlineLevel="1"/>
    <row r="197" customFormat="1" outlineLevel="1"/>
    <row r="198" customFormat="1" outlineLevel="1"/>
    <row r="199" customFormat="1" outlineLevel="1"/>
    <row r="200" customFormat="1" outlineLevel="1"/>
    <row r="201" customFormat="1" outlineLevel="1"/>
    <row r="202" customFormat="1" outlineLevel="1"/>
    <row r="203" customFormat="1" outlineLevel="1"/>
    <row r="204" customFormat="1" outlineLevel="1"/>
    <row r="205" customFormat="1" outlineLevel="1"/>
    <row r="206" customFormat="1" outlineLevel="1"/>
    <row r="207" customFormat="1" outlineLevel="1"/>
    <row r="208" customFormat="1" outlineLevel="1"/>
    <row r="209" customFormat="1" outlineLevel="1"/>
    <row r="210" customFormat="1" outlineLevel="1"/>
    <row r="211" customFormat="1" outlineLevel="1"/>
    <row r="212" customFormat="1" outlineLevel="1"/>
    <row r="213" customFormat="1" outlineLevel="1"/>
    <row r="214" customFormat="1" outlineLevel="1"/>
    <row r="215" customFormat="1" outlineLevel="1"/>
    <row r="216" customFormat="1" outlineLevel="1"/>
    <row r="217" customFormat="1" outlineLevel="1"/>
    <row r="218" customFormat="1" outlineLevel="1"/>
    <row r="219" customFormat="1" outlineLevel="1"/>
    <row r="220" customFormat="1" outlineLevel="1"/>
    <row r="221" customFormat="1" outlineLevel="1"/>
    <row r="222" customFormat="1" outlineLevel="1"/>
    <row r="223" customFormat="1" outlineLevel="1"/>
    <row r="224" customFormat="1" outlineLevel="1"/>
    <row r="225" customFormat="1" outlineLevel="1"/>
    <row r="226" customFormat="1" outlineLevel="1"/>
    <row r="227" customFormat="1" outlineLevel="1"/>
    <row r="228" customFormat="1" outlineLevel="1"/>
    <row r="229" customFormat="1" outlineLevel="1"/>
    <row r="230" customFormat="1" outlineLevel="1"/>
    <row r="231" customFormat="1" outlineLevel="1"/>
    <row r="232" customFormat="1" outlineLevel="1"/>
    <row r="233" customFormat="1" outlineLevel="1"/>
    <row r="234" customFormat="1" outlineLevel="1"/>
    <row r="235" customFormat="1" outlineLevel="1"/>
    <row r="236" customFormat="1" outlineLevel="1"/>
    <row r="237" customFormat="1" outlineLevel="1"/>
    <row r="238" customFormat="1" outlineLevel="1"/>
    <row r="239" customFormat="1" outlineLevel="1"/>
    <row r="240" customFormat="1" outlineLevel="1"/>
    <row r="241" customFormat="1" outlineLevel="1"/>
    <row r="242" customFormat="1" outlineLevel="1"/>
    <row r="243" customFormat="1" outlineLevel="1"/>
    <row r="244" customFormat="1" outlineLevel="1"/>
    <row r="245" customFormat="1" outlineLevel="1"/>
    <row r="246" customFormat="1" outlineLevel="1"/>
    <row r="247" customFormat="1" outlineLevel="1"/>
    <row r="248" customFormat="1" outlineLevel="1"/>
    <row r="249" customFormat="1" outlineLevel="1"/>
    <row r="250" customFormat="1" outlineLevel="1"/>
    <row r="251" customFormat="1" outlineLevel="1"/>
    <row r="252" customFormat="1" outlineLevel="1"/>
    <row r="253" customFormat="1" outlineLevel="1"/>
    <row r="254" customFormat="1" outlineLevel="1"/>
    <row r="255" customFormat="1" outlineLevel="1"/>
    <row r="256" customFormat="1" outlineLevel="1"/>
    <row r="257" customFormat="1" outlineLevel="1"/>
    <row r="258" customFormat="1" outlineLevel="1"/>
    <row r="259" customFormat="1" outlineLevel="1"/>
    <row r="260" customFormat="1" outlineLevel="1"/>
    <row r="261" customFormat="1" outlineLevel="1"/>
    <row r="262" customFormat="1" outlineLevel="1"/>
    <row r="263" customFormat="1" outlineLevel="1"/>
    <row r="264" customFormat="1" outlineLevel="1"/>
    <row r="265" customFormat="1" outlineLevel="1"/>
    <row r="266" customFormat="1" outlineLevel="1"/>
    <row r="267" customFormat="1" outlineLevel="1"/>
    <row r="268" customFormat="1" outlineLevel="1"/>
    <row r="269" customFormat="1" outlineLevel="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1000" spans="1:11">
      <c r="A1000"/>
      <c r="B1000" t="s">
        <v>235</v>
      </c>
      <c r="C1000"/>
      <c r="D1000"/>
      <c r="E1000"/>
      <c r="F1000"/>
      <c r="G1000" t="s">
        <v>236</v>
      </c>
      <c r="H1000"/>
      <c r="I1000" s="539"/>
      <c r="J1000"/>
      <c r="K1000"/>
    </row>
    <row r="1001" spans="1:11">
      <c r="A1001" s="617">
        <v>1987</v>
      </c>
      <c r="B1001" t="s">
        <v>461</v>
      </c>
      <c r="C1001" s="618">
        <v>52.832999999999998</v>
      </c>
      <c r="D1001" s="618">
        <f>100*C1001/C$1073</f>
        <v>53.320347980542159</v>
      </c>
      <c r="E1001"/>
      <c r="F1001" s="617">
        <v>1987</v>
      </c>
      <c r="G1001" t="s">
        <v>461</v>
      </c>
      <c r="H1001" s="539">
        <v>82.897999999999996</v>
      </c>
      <c r="I1001" s="618">
        <f>100*H1001/H$1073</f>
        <v>79.734148968913502</v>
      </c>
      <c r="J1001"/>
      <c r="K1001" s="617">
        <v>1987</v>
      </c>
    </row>
    <row r="1002" spans="1:11">
      <c r="A1002" s="619"/>
      <c r="B1002" t="s">
        <v>462</v>
      </c>
      <c r="C1002" s="618">
        <v>53.497999999999998</v>
      </c>
      <c r="D1002" s="618">
        <f t="shared" ref="D1002:D1065" si="5">100*C1002/C$1073</f>
        <v>53.991482146821959</v>
      </c>
      <c r="E1002"/>
      <c r="F1002" s="619"/>
      <c r="G1002" t="s">
        <v>462</v>
      </c>
      <c r="H1002" s="539">
        <v>83.536000000000001</v>
      </c>
      <c r="I1002" s="618">
        <f t="shared" ref="I1002:I1065" si="6">100*H1002/H$1073</f>
        <v>80.347799322868582</v>
      </c>
      <c r="J1002"/>
      <c r="K1002" s="619"/>
    </row>
    <row r="1003" spans="1:11">
      <c r="A1003" s="619"/>
      <c r="B1003" t="s">
        <v>463</v>
      </c>
      <c r="C1003" s="618">
        <v>53.917000000000002</v>
      </c>
      <c r="D1003" s="618">
        <f t="shared" si="5"/>
        <v>54.414347132793736</v>
      </c>
      <c r="E1003"/>
      <c r="F1003" s="619"/>
      <c r="G1003" t="s">
        <v>463</v>
      </c>
      <c r="H1003" s="539">
        <v>84.113</v>
      </c>
      <c r="I1003" s="618">
        <f t="shared" si="6"/>
        <v>80.902777777777771</v>
      </c>
      <c r="J1003"/>
      <c r="K1003" s="619"/>
    </row>
    <row r="1004" spans="1:11">
      <c r="A1004" s="619"/>
      <c r="B1004" t="s">
        <v>464</v>
      </c>
      <c r="C1004" s="618">
        <v>54.901000000000003</v>
      </c>
      <c r="D1004" s="618">
        <f t="shared" si="5"/>
        <v>55.407423854025801</v>
      </c>
      <c r="E1004"/>
      <c r="F1004" s="619"/>
      <c r="G1004" t="s">
        <v>464</v>
      </c>
      <c r="H1004" s="539">
        <v>84.801000000000002</v>
      </c>
      <c r="I1004" s="618">
        <f t="shared" si="6"/>
        <v>81.564519852262237</v>
      </c>
      <c r="J1004"/>
      <c r="K1004" s="619"/>
    </row>
    <row r="1005" spans="1:11">
      <c r="A1005" s="620">
        <v>1988</v>
      </c>
      <c r="B1005" t="s">
        <v>461</v>
      </c>
      <c r="C1005" s="621">
        <v>55.127000000000002</v>
      </c>
      <c r="D1005" s="618">
        <f t="shared" si="5"/>
        <v>55.635508548129906</v>
      </c>
      <c r="E1005"/>
      <c r="F1005" s="620">
        <v>1988</v>
      </c>
      <c r="G1005" t="s">
        <v>461</v>
      </c>
      <c r="H1005" s="539">
        <v>85.367000000000004</v>
      </c>
      <c r="I1005" s="618">
        <f t="shared" si="6"/>
        <v>82.108918128654977</v>
      </c>
      <c r="J1005"/>
      <c r="K1005" s="620">
        <v>1988</v>
      </c>
    </row>
    <row r="1006" spans="1:11">
      <c r="A1006" s="619"/>
      <c r="B1006" t="s">
        <v>462</v>
      </c>
      <c r="C1006" s="621">
        <v>55.970999999999997</v>
      </c>
      <c r="D1006" s="618">
        <f t="shared" si="5"/>
        <v>56.487293865934639</v>
      </c>
      <c r="E1006"/>
      <c r="F1006" s="619"/>
      <c r="G1006" t="s">
        <v>462</v>
      </c>
      <c r="H1006" s="539">
        <v>86.292000000000002</v>
      </c>
      <c r="I1006" s="618">
        <f t="shared" si="6"/>
        <v>82.998614958448755</v>
      </c>
      <c r="J1006"/>
      <c r="K1006" s="619"/>
    </row>
    <row r="1007" spans="1:11">
      <c r="A1007" s="619"/>
      <c r="B1007" t="s">
        <v>463</v>
      </c>
      <c r="C1007" s="621">
        <v>56.247</v>
      </c>
      <c r="D1007" s="618">
        <f t="shared" si="5"/>
        <v>56.765839775548514</v>
      </c>
      <c r="E1007"/>
      <c r="F1007" s="619"/>
      <c r="G1007" t="s">
        <v>463</v>
      </c>
      <c r="H1007" s="539">
        <v>86.623999999999995</v>
      </c>
      <c r="I1007" s="618">
        <f t="shared" si="6"/>
        <v>83.317943982763921</v>
      </c>
      <c r="J1007"/>
      <c r="K1007" s="619"/>
    </row>
    <row r="1008" spans="1:11">
      <c r="A1008" s="619"/>
      <c r="B1008" t="s">
        <v>464</v>
      </c>
      <c r="C1008" s="621">
        <v>57.023000000000003</v>
      </c>
      <c r="D1008" s="618">
        <f t="shared" si="5"/>
        <v>57.548997840259979</v>
      </c>
      <c r="E1008"/>
      <c r="F1008" s="619"/>
      <c r="G1008" t="s">
        <v>464</v>
      </c>
      <c r="H1008" s="539">
        <v>87.305999999999997</v>
      </c>
      <c r="I1008" s="618">
        <f t="shared" si="6"/>
        <v>83.973915050784854</v>
      </c>
      <c r="J1008"/>
      <c r="K1008" s="619"/>
    </row>
    <row r="1009" spans="1:11">
      <c r="A1009" s="620">
        <v>1989</v>
      </c>
      <c r="B1009" t="s">
        <v>461</v>
      </c>
      <c r="C1009" s="621">
        <v>57.670999999999999</v>
      </c>
      <c r="D1009" s="618">
        <f t="shared" si="5"/>
        <v>58.202975193266461</v>
      </c>
      <c r="E1009"/>
      <c r="F1009" s="620">
        <v>1989</v>
      </c>
      <c r="G1009" t="s">
        <v>461</v>
      </c>
      <c r="H1009" s="539">
        <v>87.986000000000004</v>
      </c>
      <c r="I1009" s="618">
        <f t="shared" si="6"/>
        <v>84.627962449984608</v>
      </c>
      <c r="J1009"/>
      <c r="K1009" s="620">
        <v>1989</v>
      </c>
    </row>
    <row r="1010" spans="1:11">
      <c r="A1010" s="617"/>
      <c r="B1010" t="s">
        <v>462</v>
      </c>
      <c r="C1010" s="621">
        <v>58.128</v>
      </c>
      <c r="D1010" s="618">
        <f t="shared" si="5"/>
        <v>58.66419070302566</v>
      </c>
      <c r="E1010"/>
      <c r="F1010" s="617"/>
      <c r="G1010" t="s">
        <v>462</v>
      </c>
      <c r="H1010" s="539">
        <v>88.126999999999995</v>
      </c>
      <c r="I1010" s="618">
        <f t="shared" si="6"/>
        <v>84.763581101877492</v>
      </c>
      <c r="J1010"/>
      <c r="K1010" s="617"/>
    </row>
    <row r="1011" spans="1:11">
      <c r="A1011" s="619"/>
      <c r="B1011" t="s">
        <v>463</v>
      </c>
      <c r="C1011" s="621">
        <v>58.57</v>
      </c>
      <c r="D1011" s="618">
        <f t="shared" si="5"/>
        <v>59.110267848131926</v>
      </c>
      <c r="E1011"/>
      <c r="F1011" s="619"/>
      <c r="G1011" t="s">
        <v>463</v>
      </c>
      <c r="H1011" s="539">
        <v>88.302000000000007</v>
      </c>
      <c r="I1011" s="618">
        <f t="shared" si="6"/>
        <v>84.931902123730382</v>
      </c>
      <c r="J1011"/>
      <c r="K1011" s="619"/>
    </row>
    <row r="1012" spans="1:11">
      <c r="A1012" s="619"/>
      <c r="B1012" t="s">
        <v>464</v>
      </c>
      <c r="C1012" s="621">
        <v>58.621000000000002</v>
      </c>
      <c r="D1012" s="618">
        <f t="shared" si="5"/>
        <v>59.161738287951884</v>
      </c>
      <c r="E1012"/>
      <c r="F1012" s="619"/>
      <c r="G1012" t="s">
        <v>464</v>
      </c>
      <c r="H1012" s="539">
        <v>88.635000000000005</v>
      </c>
      <c r="I1012" s="618">
        <f t="shared" si="6"/>
        <v>85.252192982456137</v>
      </c>
      <c r="J1012"/>
      <c r="K1012" s="619"/>
    </row>
    <row r="1013" spans="1:11">
      <c r="A1013" s="620">
        <v>1990</v>
      </c>
      <c r="B1013" t="s">
        <v>461</v>
      </c>
      <c r="C1013" s="621">
        <v>59.295000000000002</v>
      </c>
      <c r="D1013" s="618">
        <f t="shared" si="5"/>
        <v>59.841955473023432</v>
      </c>
      <c r="E1013"/>
      <c r="F1013" s="620">
        <v>1990</v>
      </c>
      <c r="G1013" t="s">
        <v>461</v>
      </c>
      <c r="H1013" s="539">
        <v>89.016000000000005</v>
      </c>
      <c r="I1013" s="618">
        <f t="shared" si="6"/>
        <v>85.618651892890114</v>
      </c>
      <c r="J1013"/>
      <c r="K1013" s="620">
        <v>1990</v>
      </c>
    </row>
    <row r="1014" spans="1:11">
      <c r="A1014" s="620"/>
      <c r="B1014" t="s">
        <v>462</v>
      </c>
      <c r="C1014" s="621">
        <v>59.481999999999999</v>
      </c>
      <c r="D1014" s="618">
        <f t="shared" si="5"/>
        <v>60.030680419029935</v>
      </c>
      <c r="E1014"/>
      <c r="F1014" s="620"/>
      <c r="G1014" t="s">
        <v>462</v>
      </c>
      <c r="H1014" s="539">
        <v>89.094999999999999</v>
      </c>
      <c r="I1014" s="618">
        <f t="shared" si="6"/>
        <v>85.694636811326561</v>
      </c>
      <c r="J1014"/>
      <c r="K1014" s="620"/>
    </row>
    <row r="1015" spans="1:11">
      <c r="A1015" s="619"/>
      <c r="B1015" t="s">
        <v>463</v>
      </c>
      <c r="C1015" s="621">
        <v>59.38</v>
      </c>
      <c r="D1015" s="618">
        <f t="shared" si="5"/>
        <v>59.927739539390025</v>
      </c>
      <c r="E1015"/>
      <c r="F1015" s="619"/>
      <c r="G1015" t="s">
        <v>463</v>
      </c>
      <c r="H1015" s="539">
        <v>88.765000000000001</v>
      </c>
      <c r="I1015" s="618">
        <f t="shared" si="6"/>
        <v>85.377231455832558</v>
      </c>
      <c r="J1015"/>
      <c r="K1015" s="619"/>
    </row>
    <row r="1016" spans="1:11">
      <c r="A1016" s="619"/>
      <c r="B1016" t="s">
        <v>464</v>
      </c>
      <c r="C1016" s="621">
        <v>58.643999999999998</v>
      </c>
      <c r="D1016" s="618">
        <f t="shared" si="5"/>
        <v>59.184950447086365</v>
      </c>
      <c r="E1016"/>
      <c r="F1016" s="619"/>
      <c r="G1016" t="s">
        <v>464</v>
      </c>
      <c r="H1016" s="539">
        <v>88.484999999999999</v>
      </c>
      <c r="I1016" s="618">
        <f t="shared" si="6"/>
        <v>85.107917820867954</v>
      </c>
      <c r="J1016"/>
      <c r="K1016" s="619"/>
    </row>
    <row r="1017" spans="1:11">
      <c r="A1017" s="620">
        <v>1991</v>
      </c>
      <c r="B1017" t="s">
        <v>461</v>
      </c>
      <c r="C1017" s="621">
        <v>58.182000000000002</v>
      </c>
      <c r="D1017" s="618">
        <f t="shared" si="5"/>
        <v>58.71868881577619</v>
      </c>
      <c r="E1017"/>
      <c r="F1017" s="620">
        <v>1991</v>
      </c>
      <c r="G1017" t="s">
        <v>461</v>
      </c>
      <c r="H1017" s="539">
        <v>87.858000000000004</v>
      </c>
      <c r="I1017" s="618">
        <f t="shared" si="6"/>
        <v>84.504847645429365</v>
      </c>
      <c r="J1017"/>
      <c r="K1017" s="620">
        <v>1991</v>
      </c>
    </row>
    <row r="1018" spans="1:11">
      <c r="A1018" s="620"/>
      <c r="B1018" t="s">
        <v>462</v>
      </c>
      <c r="C1018" s="621">
        <v>58.759</v>
      </c>
      <c r="D1018" s="618">
        <f t="shared" si="5"/>
        <v>59.301011242758811</v>
      </c>
      <c r="E1018"/>
      <c r="F1018" s="620"/>
      <c r="G1018" t="s">
        <v>462</v>
      </c>
      <c r="H1018" s="539">
        <v>87.504000000000005</v>
      </c>
      <c r="I1018" s="618">
        <f t="shared" si="6"/>
        <v>84.164358264081244</v>
      </c>
      <c r="J1018"/>
      <c r="K1018" s="620"/>
    </row>
    <row r="1019" spans="1:11">
      <c r="A1019" s="617"/>
      <c r="B1019" t="s">
        <v>463</v>
      </c>
      <c r="C1019" s="621">
        <v>59.091000000000001</v>
      </c>
      <c r="D1019" s="618">
        <f t="shared" si="5"/>
        <v>59.63607371374362</v>
      </c>
      <c r="E1019"/>
      <c r="F1019" s="617"/>
      <c r="G1019" t="s">
        <v>463</v>
      </c>
      <c r="H1019" s="539">
        <v>87.317999999999998</v>
      </c>
      <c r="I1019" s="618">
        <f t="shared" si="6"/>
        <v>83.985457063711905</v>
      </c>
      <c r="J1019"/>
      <c r="K1019" s="617"/>
    </row>
    <row r="1020" spans="1:11">
      <c r="A1020" s="619"/>
      <c r="B1020" t="s">
        <v>464</v>
      </c>
      <c r="C1020" s="621">
        <v>59.37</v>
      </c>
      <c r="D1020" s="618">
        <f t="shared" si="5"/>
        <v>59.917647296288074</v>
      </c>
      <c r="E1020"/>
      <c r="F1020" s="619"/>
      <c r="G1020" t="s">
        <v>464</v>
      </c>
      <c r="H1020" s="539">
        <v>87.162999999999997</v>
      </c>
      <c r="I1020" s="618">
        <f t="shared" si="6"/>
        <v>83.836372730070778</v>
      </c>
      <c r="J1020"/>
      <c r="K1020" s="619"/>
    </row>
    <row r="1021" spans="1:11">
      <c r="A1021" s="620">
        <v>1992</v>
      </c>
      <c r="B1021" t="s">
        <v>461</v>
      </c>
      <c r="C1021" s="621">
        <v>60.249000000000002</v>
      </c>
      <c r="D1021" s="618">
        <f t="shared" si="5"/>
        <v>60.804755464949643</v>
      </c>
      <c r="E1021"/>
      <c r="F1021" s="620">
        <v>1992</v>
      </c>
      <c r="G1021" t="s">
        <v>461</v>
      </c>
      <c r="H1021" s="539">
        <v>86.664000000000001</v>
      </c>
      <c r="I1021" s="618">
        <f t="shared" si="6"/>
        <v>83.356417359187432</v>
      </c>
      <c r="J1021"/>
      <c r="K1021" s="620">
        <v>1992</v>
      </c>
    </row>
    <row r="1022" spans="1:11">
      <c r="A1022" s="619"/>
      <c r="B1022" t="s">
        <v>462</v>
      </c>
      <c r="C1022" s="621">
        <v>61.031999999999996</v>
      </c>
      <c r="D1022" s="618">
        <f t="shared" si="5"/>
        <v>61.594978099832467</v>
      </c>
      <c r="E1022"/>
      <c r="F1022" s="619"/>
      <c r="G1022" t="s">
        <v>462</v>
      </c>
      <c r="H1022" s="539">
        <v>86.850999999999999</v>
      </c>
      <c r="I1022" s="618">
        <f t="shared" si="6"/>
        <v>83.536280393967374</v>
      </c>
      <c r="J1022"/>
      <c r="K1022" s="619"/>
    </row>
    <row r="1023" spans="1:11">
      <c r="A1023" s="620"/>
      <c r="B1023" t="s">
        <v>463</v>
      </c>
      <c r="C1023" s="621">
        <v>61.683</v>
      </c>
      <c r="D1023" s="618">
        <f t="shared" si="5"/>
        <v>62.251983125769534</v>
      </c>
      <c r="E1023"/>
      <c r="F1023" s="620"/>
      <c r="G1023" t="s">
        <v>463</v>
      </c>
      <c r="H1023" s="539">
        <v>87.028000000000006</v>
      </c>
      <c r="I1023" s="618">
        <f t="shared" si="6"/>
        <v>83.706525084641441</v>
      </c>
      <c r="J1023"/>
      <c r="K1023" s="620"/>
    </row>
    <row r="1024" spans="1:11">
      <c r="A1024" s="619"/>
      <c r="B1024" t="s">
        <v>464</v>
      </c>
      <c r="C1024" s="621">
        <v>62.41</v>
      </c>
      <c r="D1024" s="618">
        <f t="shared" si="5"/>
        <v>62.985689199281431</v>
      </c>
      <c r="E1024"/>
      <c r="F1024" s="619"/>
      <c r="G1024" t="s">
        <v>464</v>
      </c>
      <c r="H1024" s="539">
        <v>87.418999999999997</v>
      </c>
      <c r="I1024" s="618">
        <f t="shared" si="6"/>
        <v>84.082602339181278</v>
      </c>
      <c r="J1024"/>
      <c r="K1024" s="619"/>
    </row>
    <row r="1025" spans="1:11">
      <c r="A1025" s="620">
        <v>1993</v>
      </c>
      <c r="B1025" t="s">
        <v>461</v>
      </c>
      <c r="C1025" s="621">
        <v>62.375</v>
      </c>
      <c r="D1025" s="618">
        <f t="shared" si="5"/>
        <v>62.950366348424602</v>
      </c>
      <c r="E1025"/>
      <c r="F1025" s="620">
        <v>1993</v>
      </c>
      <c r="G1025" t="s">
        <v>461</v>
      </c>
      <c r="H1025" s="539">
        <v>88.009</v>
      </c>
      <c r="I1025" s="618">
        <f t="shared" si="6"/>
        <v>84.650084641428123</v>
      </c>
      <c r="J1025"/>
      <c r="K1025" s="620">
        <v>1993</v>
      </c>
    </row>
    <row r="1026" spans="1:11">
      <c r="A1026" s="619"/>
      <c r="B1026" t="s">
        <v>462</v>
      </c>
      <c r="C1026" s="621">
        <v>62.774000000000001</v>
      </c>
      <c r="D1026" s="618">
        <f t="shared" si="5"/>
        <v>63.353046848192477</v>
      </c>
      <c r="E1026"/>
      <c r="F1026" s="619"/>
      <c r="G1026" t="s">
        <v>462</v>
      </c>
      <c r="H1026" s="539">
        <v>88.605000000000004</v>
      </c>
      <c r="I1026" s="618">
        <f t="shared" si="6"/>
        <v>85.2233379501385</v>
      </c>
      <c r="J1026"/>
      <c r="K1026" s="619"/>
    </row>
    <row r="1027" spans="1:11">
      <c r="A1027" s="620"/>
      <c r="B1027" t="s">
        <v>463</v>
      </c>
      <c r="C1027" s="621">
        <v>63.084000000000003</v>
      </c>
      <c r="D1027" s="618">
        <f t="shared" si="5"/>
        <v>63.665906384352994</v>
      </c>
      <c r="E1027"/>
      <c r="F1027" s="620"/>
      <c r="G1027" t="s">
        <v>463</v>
      </c>
      <c r="H1027" s="539">
        <v>89.05</v>
      </c>
      <c r="I1027" s="618">
        <f t="shared" si="6"/>
        <v>85.651354262850106</v>
      </c>
      <c r="J1027"/>
      <c r="K1027" s="620"/>
    </row>
    <row r="1028" spans="1:11">
      <c r="A1028" s="617"/>
      <c r="B1028" t="s">
        <v>464</v>
      </c>
      <c r="C1028" s="621">
        <v>64.162000000000006</v>
      </c>
      <c r="D1028" s="618">
        <f t="shared" si="5"/>
        <v>64.753850190743407</v>
      </c>
      <c r="E1028"/>
      <c r="F1028" s="617"/>
      <c r="G1028" t="s">
        <v>464</v>
      </c>
      <c r="H1028" s="539">
        <v>89.701999999999998</v>
      </c>
      <c r="I1028" s="618">
        <f t="shared" si="6"/>
        <v>86.278470298553401</v>
      </c>
      <c r="J1028"/>
      <c r="K1028" s="617"/>
    </row>
    <row r="1029" spans="1:11">
      <c r="A1029" s="619">
        <v>1994</v>
      </c>
      <c r="B1029" t="s">
        <v>461</v>
      </c>
      <c r="C1029" s="621">
        <v>64.915000000000006</v>
      </c>
      <c r="D1029" s="618">
        <f t="shared" si="5"/>
        <v>65.513796096320377</v>
      </c>
      <c r="E1029"/>
      <c r="F1029" s="619">
        <v>1994</v>
      </c>
      <c r="G1029" t="s">
        <v>461</v>
      </c>
      <c r="H1029" s="539">
        <v>90.453000000000003</v>
      </c>
      <c r="I1029" s="618">
        <f t="shared" si="6"/>
        <v>87.000807940904906</v>
      </c>
      <c r="J1029"/>
      <c r="K1029" s="619">
        <v>1994</v>
      </c>
    </row>
    <row r="1030" spans="1:11">
      <c r="A1030" s="619"/>
      <c r="B1030" t="s">
        <v>462</v>
      </c>
      <c r="C1030" s="621">
        <v>65.995000000000005</v>
      </c>
      <c r="D1030" s="618">
        <f t="shared" si="5"/>
        <v>66.603758351331166</v>
      </c>
      <c r="E1030"/>
      <c r="F1030" s="619"/>
      <c r="G1030" t="s">
        <v>462</v>
      </c>
      <c r="H1030" s="539">
        <v>91.421000000000006</v>
      </c>
      <c r="I1030" s="618">
        <f t="shared" si="6"/>
        <v>87.931863650353961</v>
      </c>
      <c r="J1030"/>
      <c r="K1030" s="619"/>
    </row>
    <row r="1031" spans="1:11">
      <c r="A1031" s="619"/>
      <c r="B1031" t="s">
        <v>463</v>
      </c>
      <c r="C1031" s="621">
        <v>66.391000000000005</v>
      </c>
      <c r="D1031" s="618">
        <f t="shared" si="5"/>
        <v>67.003411178168463</v>
      </c>
      <c r="E1031"/>
      <c r="F1031" s="619"/>
      <c r="G1031" t="s">
        <v>463</v>
      </c>
      <c r="H1031" s="539">
        <v>92.522999999999996</v>
      </c>
      <c r="I1031" s="618">
        <f t="shared" si="6"/>
        <v>88.991805170821777</v>
      </c>
      <c r="J1031"/>
      <c r="K1031" s="619"/>
    </row>
    <row r="1032" spans="1:11">
      <c r="A1032" s="620"/>
      <c r="B1032" t="s">
        <v>464</v>
      </c>
      <c r="C1032" s="621">
        <v>67.344999999999999</v>
      </c>
      <c r="D1032" s="618">
        <f t="shared" si="5"/>
        <v>67.966211170094667</v>
      </c>
      <c r="E1032"/>
      <c r="F1032" s="620"/>
      <c r="G1032" t="s">
        <v>464</v>
      </c>
      <c r="H1032" s="539">
        <v>93.067999999999998</v>
      </c>
      <c r="I1032" s="618">
        <f t="shared" si="6"/>
        <v>89.516004924592167</v>
      </c>
      <c r="J1032"/>
      <c r="K1032" s="620"/>
    </row>
    <row r="1033" spans="1:11">
      <c r="A1033" s="619">
        <v>1995</v>
      </c>
      <c r="B1033" t="s">
        <v>461</v>
      </c>
      <c r="C1033" s="621">
        <v>67.53</v>
      </c>
      <c r="D1033" s="618">
        <f t="shared" si="5"/>
        <v>68.152917667480779</v>
      </c>
      <c r="E1033"/>
      <c r="F1033" s="619">
        <v>1995</v>
      </c>
      <c r="G1033" t="s">
        <v>461</v>
      </c>
      <c r="H1033" s="539">
        <v>93.83</v>
      </c>
      <c r="I1033" s="618">
        <f t="shared" si="6"/>
        <v>90.248922745460135</v>
      </c>
      <c r="J1033"/>
      <c r="K1033" s="619">
        <v>1995</v>
      </c>
    </row>
    <row r="1034" spans="1:11">
      <c r="A1034" s="619"/>
      <c r="B1034" t="s">
        <v>462</v>
      </c>
      <c r="C1034" s="621">
        <v>67.753</v>
      </c>
      <c r="D1034" s="618">
        <f t="shared" si="5"/>
        <v>68.377974688654305</v>
      </c>
      <c r="E1034"/>
      <c r="F1034" s="619"/>
      <c r="G1034" t="s">
        <v>462</v>
      </c>
      <c r="H1034" s="539">
        <v>94.305000000000007</v>
      </c>
      <c r="I1034" s="618">
        <f t="shared" si="6"/>
        <v>90.705794090489377</v>
      </c>
      <c r="J1034"/>
      <c r="K1034" s="619"/>
    </row>
    <row r="1035" spans="1:11">
      <c r="A1035" s="619"/>
      <c r="B1035" t="s">
        <v>463</v>
      </c>
      <c r="C1035" s="621">
        <v>68.475999999999999</v>
      </c>
      <c r="D1035" s="618">
        <f t="shared" si="5"/>
        <v>69.107643864925421</v>
      </c>
      <c r="E1035"/>
      <c r="F1035" s="619"/>
      <c r="G1035" t="s">
        <v>463</v>
      </c>
      <c r="H1035" s="539">
        <v>94.712999999999994</v>
      </c>
      <c r="I1035" s="618">
        <f t="shared" si="6"/>
        <v>91.098222530009224</v>
      </c>
      <c r="J1035"/>
      <c r="K1035" s="619"/>
    </row>
    <row r="1036" spans="1:11">
      <c r="A1036" s="620"/>
      <c r="B1036" t="s">
        <v>464</v>
      </c>
      <c r="C1036" s="621">
        <v>69.12</v>
      </c>
      <c r="D1036" s="618">
        <f t="shared" si="5"/>
        <v>69.757584320691123</v>
      </c>
      <c r="E1036"/>
      <c r="F1036" s="620"/>
      <c r="G1036" t="s">
        <v>464</v>
      </c>
      <c r="H1036" s="539">
        <v>94.960999999999999</v>
      </c>
      <c r="I1036" s="618">
        <f t="shared" si="6"/>
        <v>91.336757463835028</v>
      </c>
      <c r="J1036"/>
      <c r="K1036" s="620"/>
    </row>
    <row r="1037" spans="1:11">
      <c r="A1037" s="619">
        <v>1996</v>
      </c>
      <c r="B1037" t="s">
        <v>461</v>
      </c>
      <c r="C1037" s="621">
        <v>69.695999999999998</v>
      </c>
      <c r="D1037" s="618">
        <f t="shared" si="5"/>
        <v>70.338897523363542</v>
      </c>
      <c r="E1037"/>
      <c r="F1037" s="619">
        <v>1996</v>
      </c>
      <c r="G1037" t="s">
        <v>461</v>
      </c>
      <c r="H1037" s="539">
        <v>95.572000000000003</v>
      </c>
      <c r="I1037" s="618">
        <f t="shared" si="6"/>
        <v>91.924438288704224</v>
      </c>
      <c r="J1037"/>
      <c r="K1037" s="619">
        <v>1996</v>
      </c>
    </row>
    <row r="1038" spans="1:11">
      <c r="A1038" s="619"/>
      <c r="B1038" t="s">
        <v>462</v>
      </c>
      <c r="C1038" s="621">
        <v>71.126000000000005</v>
      </c>
      <c r="D1038" s="618">
        <f t="shared" si="5"/>
        <v>71.782088286942667</v>
      </c>
      <c r="E1038"/>
      <c r="F1038" s="619"/>
      <c r="G1038" t="s">
        <v>462</v>
      </c>
      <c r="H1038" s="539">
        <v>96.17</v>
      </c>
      <c r="I1038" s="618">
        <f t="shared" si="6"/>
        <v>92.499615266235764</v>
      </c>
      <c r="J1038"/>
      <c r="K1038" s="619"/>
    </row>
    <row r="1039" spans="1:11">
      <c r="A1039" s="619"/>
      <c r="B1039" t="s">
        <v>463</v>
      </c>
      <c r="C1039" s="621">
        <v>71.933999999999997</v>
      </c>
      <c r="D1039" s="618">
        <f t="shared" si="5"/>
        <v>72.597541529580369</v>
      </c>
      <c r="E1039"/>
      <c r="F1039" s="619"/>
      <c r="G1039" t="s">
        <v>463</v>
      </c>
      <c r="H1039" s="539">
        <v>96.781000000000006</v>
      </c>
      <c r="I1039" s="618">
        <f t="shared" si="6"/>
        <v>93.08729609110496</v>
      </c>
      <c r="J1039"/>
      <c r="K1039" s="619"/>
    </row>
    <row r="1040" spans="1:11">
      <c r="A1040" s="619"/>
      <c r="B1040" t="s">
        <v>464</v>
      </c>
      <c r="C1040" s="621">
        <v>72.858999999999995</v>
      </c>
      <c r="D1040" s="618">
        <f t="shared" si="5"/>
        <v>73.531074016510914</v>
      </c>
      <c r="E1040"/>
      <c r="F1040" s="619"/>
      <c r="G1040" t="s">
        <v>464</v>
      </c>
      <c r="H1040" s="539">
        <v>97.650999999999996</v>
      </c>
      <c r="I1040" s="618">
        <f t="shared" si="6"/>
        <v>93.924092028316409</v>
      </c>
      <c r="J1040"/>
      <c r="K1040" s="619"/>
    </row>
    <row r="1041" spans="1:11">
      <c r="A1041" s="620">
        <v>1997</v>
      </c>
      <c r="B1041" t="s">
        <v>461</v>
      </c>
      <c r="C1041" s="621">
        <v>73.483000000000004</v>
      </c>
      <c r="D1041" s="618">
        <f t="shared" si="5"/>
        <v>74.160829986072713</v>
      </c>
      <c r="E1041"/>
      <c r="F1041" s="620">
        <v>1997</v>
      </c>
      <c r="G1041" t="s">
        <v>461</v>
      </c>
      <c r="H1041" s="539">
        <v>98.471999999999994</v>
      </c>
      <c r="I1041" s="618">
        <f t="shared" si="6"/>
        <v>94.713758079409033</v>
      </c>
      <c r="J1041"/>
      <c r="K1041" s="620">
        <v>1997</v>
      </c>
    </row>
    <row r="1042" spans="1:11">
      <c r="A1042" s="619"/>
      <c r="B1042" t="s">
        <v>462</v>
      </c>
      <c r="C1042" s="621">
        <v>74.820999999999998</v>
      </c>
      <c r="D1042" s="618">
        <f t="shared" si="5"/>
        <v>75.511172113113858</v>
      </c>
      <c r="E1042"/>
      <c r="F1042" s="619"/>
      <c r="G1042" t="s">
        <v>462</v>
      </c>
      <c r="H1042" s="539">
        <v>98.921999999999997</v>
      </c>
      <c r="I1042" s="618">
        <f t="shared" si="6"/>
        <v>95.146583564173582</v>
      </c>
      <c r="J1042"/>
      <c r="K1042" s="619"/>
    </row>
    <row r="1043" spans="1:11">
      <c r="A1043" s="619"/>
      <c r="B1043" t="s">
        <v>463</v>
      </c>
      <c r="C1043" s="621">
        <v>75.921999999999997</v>
      </c>
      <c r="D1043" s="618">
        <f t="shared" si="5"/>
        <v>76.622328078638759</v>
      </c>
      <c r="E1043"/>
      <c r="F1043" s="619"/>
      <c r="G1043" t="s">
        <v>463</v>
      </c>
      <c r="H1043" s="539">
        <v>99.337999999999994</v>
      </c>
      <c r="I1043" s="618">
        <f t="shared" si="6"/>
        <v>95.54670667897814</v>
      </c>
      <c r="J1043"/>
      <c r="K1043" s="619"/>
    </row>
    <row r="1044" spans="1:11">
      <c r="A1044" s="619"/>
      <c r="B1044" t="s">
        <v>464</v>
      </c>
      <c r="C1044" s="621">
        <v>76.558000000000007</v>
      </c>
      <c r="D1044" s="618">
        <f t="shared" si="5"/>
        <v>77.264194739922914</v>
      </c>
      <c r="E1044"/>
      <c r="F1044" s="619"/>
      <c r="G1044" t="s">
        <v>464</v>
      </c>
      <c r="H1044" s="539">
        <v>99.885999999999996</v>
      </c>
      <c r="I1044" s="618">
        <f t="shared" si="6"/>
        <v>96.073791935980296</v>
      </c>
      <c r="J1044"/>
      <c r="K1044" s="619"/>
    </row>
    <row r="1045" spans="1:11">
      <c r="A1045" s="620">
        <v>1998</v>
      </c>
      <c r="B1045" t="s">
        <v>461</v>
      </c>
      <c r="C1045" s="621">
        <v>77.412999999999997</v>
      </c>
      <c r="D1045" s="618">
        <f t="shared" si="5"/>
        <v>78.127081525139772</v>
      </c>
      <c r="E1045"/>
      <c r="F1045" s="620">
        <v>1998</v>
      </c>
      <c r="G1045" t="s">
        <v>461</v>
      </c>
      <c r="H1045" s="539">
        <v>100.386</v>
      </c>
      <c r="I1045" s="618">
        <f t="shared" si="6"/>
        <v>96.554709141274245</v>
      </c>
      <c r="J1045"/>
      <c r="K1045" s="620">
        <v>1998</v>
      </c>
    </row>
    <row r="1046" spans="1:11">
      <c r="A1046" s="617"/>
      <c r="B1046" t="s">
        <v>462</v>
      </c>
      <c r="C1046" s="621">
        <v>78.257999999999996</v>
      </c>
      <c r="D1046" s="618">
        <f t="shared" si="5"/>
        <v>78.979876067254708</v>
      </c>
      <c r="E1046"/>
      <c r="F1046" s="617"/>
      <c r="G1046" t="s">
        <v>462</v>
      </c>
      <c r="H1046" s="539">
        <v>101.062</v>
      </c>
      <c r="I1046" s="618">
        <f t="shared" si="6"/>
        <v>97.204909202831629</v>
      </c>
      <c r="J1046"/>
      <c r="K1046" s="617"/>
    </row>
    <row r="1047" spans="1:11">
      <c r="A1047" s="619"/>
      <c r="B1047" t="s">
        <v>463</v>
      </c>
      <c r="C1047" s="621">
        <v>79.471000000000004</v>
      </c>
      <c r="D1047" s="618">
        <f t="shared" si="5"/>
        <v>80.204065155521477</v>
      </c>
      <c r="E1047"/>
      <c r="F1047" s="619"/>
      <c r="G1047" t="s">
        <v>463</v>
      </c>
      <c r="H1047" s="539">
        <v>101.51300000000001</v>
      </c>
      <c r="I1047" s="618">
        <f t="shared" si="6"/>
        <v>97.638696522006782</v>
      </c>
      <c r="J1047"/>
      <c r="K1047" s="619"/>
    </row>
    <row r="1048" spans="1:11">
      <c r="A1048" s="619"/>
      <c r="B1048" t="s">
        <v>464</v>
      </c>
      <c r="C1048" s="621">
        <v>81.087999999999994</v>
      </c>
      <c r="D1048" s="618">
        <f t="shared" si="5"/>
        <v>81.835980865107075</v>
      </c>
      <c r="E1048"/>
      <c r="F1048" s="619"/>
      <c r="G1048" t="s">
        <v>464</v>
      </c>
      <c r="H1048" s="539">
        <v>101.96299999999999</v>
      </c>
      <c r="I1048" s="618">
        <f t="shared" si="6"/>
        <v>98.071522006771303</v>
      </c>
      <c r="J1048"/>
      <c r="K1048" s="619"/>
    </row>
    <row r="1049" spans="1:11">
      <c r="A1049" s="619">
        <v>1999</v>
      </c>
      <c r="B1049" t="s">
        <v>461</v>
      </c>
      <c r="C1049" s="621">
        <v>81.984999999999999</v>
      </c>
      <c r="D1049" s="618">
        <f t="shared" si="5"/>
        <v>82.741255071352157</v>
      </c>
      <c r="E1049"/>
      <c r="F1049" s="619">
        <v>1999</v>
      </c>
      <c r="G1049" t="s">
        <v>461</v>
      </c>
      <c r="H1049" s="539">
        <v>101.93899999999999</v>
      </c>
      <c r="I1049" s="618">
        <f t="shared" si="6"/>
        <v>98.0484379809172</v>
      </c>
      <c r="J1049"/>
      <c r="K1049" s="619">
        <v>1999</v>
      </c>
    </row>
    <row r="1050" spans="1:11">
      <c r="A1050" s="620"/>
      <c r="B1050" t="s">
        <v>462</v>
      </c>
      <c r="C1050" s="621">
        <v>82.771000000000001</v>
      </c>
      <c r="D1050" s="618">
        <f t="shared" si="5"/>
        <v>83.53450537916558</v>
      </c>
      <c r="E1050"/>
      <c r="F1050" s="620"/>
      <c r="G1050" t="s">
        <v>462</v>
      </c>
      <c r="H1050" s="539">
        <v>102.715</v>
      </c>
      <c r="I1050" s="618">
        <f t="shared" si="6"/>
        <v>98.794821483533397</v>
      </c>
      <c r="J1050"/>
      <c r="K1050" s="620"/>
    </row>
    <row r="1051" spans="1:11">
      <c r="A1051" s="619"/>
      <c r="B1051" t="s">
        <v>463</v>
      </c>
      <c r="C1051" s="621">
        <v>84.004999999999995</v>
      </c>
      <c r="D1051" s="618">
        <f t="shared" si="5"/>
        <v>84.779888177946432</v>
      </c>
      <c r="E1051"/>
      <c r="F1051" s="619"/>
      <c r="G1051" t="s">
        <v>463</v>
      </c>
      <c r="H1051" s="539">
        <v>103.172</v>
      </c>
      <c r="I1051" s="618">
        <f t="shared" si="6"/>
        <v>99.23437980917204</v>
      </c>
      <c r="J1051"/>
      <c r="K1051" s="619"/>
    </row>
    <row r="1052" spans="1:11">
      <c r="A1052" s="619"/>
      <c r="B1052" t="s">
        <v>464</v>
      </c>
      <c r="C1052" s="621">
        <v>85.704999999999998</v>
      </c>
      <c r="D1052" s="618">
        <f t="shared" si="5"/>
        <v>86.49556950527824</v>
      </c>
      <c r="E1052"/>
      <c r="F1052" s="619"/>
      <c r="G1052" t="s">
        <v>464</v>
      </c>
      <c r="H1052" s="539">
        <v>103.718</v>
      </c>
      <c r="I1052" s="618">
        <f t="shared" si="6"/>
        <v>99.759541397353033</v>
      </c>
      <c r="J1052"/>
      <c r="K1052" s="619"/>
    </row>
    <row r="1053" spans="1:11">
      <c r="A1053" s="619">
        <v>2000</v>
      </c>
      <c r="B1053" t="s">
        <v>461</v>
      </c>
      <c r="C1053" s="621">
        <v>85.828000000000003</v>
      </c>
      <c r="D1053" s="618">
        <f t="shared" si="5"/>
        <v>86.619704095432269</v>
      </c>
      <c r="E1053"/>
      <c r="F1053" s="619">
        <v>2000</v>
      </c>
      <c r="G1053" t="s">
        <v>461</v>
      </c>
      <c r="H1053" s="539">
        <v>104.423</v>
      </c>
      <c r="I1053" s="618">
        <f t="shared" si="6"/>
        <v>100.43763465681747</v>
      </c>
      <c r="J1053"/>
      <c r="K1053" s="619">
        <v>2000</v>
      </c>
    </row>
    <row r="1054" spans="1:11">
      <c r="A1054" s="620"/>
      <c r="B1054" t="s">
        <v>462</v>
      </c>
      <c r="C1054" s="621">
        <v>87.713999999999999</v>
      </c>
      <c r="D1054" s="618">
        <f t="shared" si="5"/>
        <v>88.523101144460369</v>
      </c>
      <c r="E1054"/>
      <c r="F1054" s="620"/>
      <c r="G1054" t="s">
        <v>462</v>
      </c>
      <c r="H1054" s="539">
        <v>104.723</v>
      </c>
      <c r="I1054" s="618">
        <f t="shared" si="6"/>
        <v>100.72618497999383</v>
      </c>
      <c r="J1054"/>
      <c r="K1054" s="620"/>
    </row>
    <row r="1055" spans="1:11">
      <c r="A1055" s="617"/>
      <c r="B1055" t="s">
        <v>463</v>
      </c>
      <c r="C1055" s="621">
        <v>87.754000000000005</v>
      </c>
      <c r="D1055" s="618">
        <f t="shared" si="5"/>
        <v>88.563470116868174</v>
      </c>
      <c r="E1055"/>
      <c r="F1055" s="617"/>
      <c r="G1055" t="s">
        <v>463</v>
      </c>
      <c r="H1055" s="539">
        <v>104.809</v>
      </c>
      <c r="I1055" s="618">
        <f t="shared" si="6"/>
        <v>100.8089027393044</v>
      </c>
      <c r="J1055"/>
      <c r="K1055" s="617"/>
    </row>
    <row r="1056" spans="1:11">
      <c r="A1056" s="619"/>
      <c r="B1056" t="s">
        <v>464</v>
      </c>
      <c r="C1056" s="621">
        <v>88.191000000000003</v>
      </c>
      <c r="D1056" s="618">
        <f t="shared" si="5"/>
        <v>89.004501140423471</v>
      </c>
      <c r="E1056"/>
      <c r="F1056" s="619"/>
      <c r="G1056" t="s">
        <v>464</v>
      </c>
      <c r="H1056" s="539">
        <v>104.614</v>
      </c>
      <c r="I1056" s="618">
        <f t="shared" si="6"/>
        <v>100.62134502923976</v>
      </c>
      <c r="J1056"/>
      <c r="K1056" s="619"/>
    </row>
    <row r="1057" spans="1:11">
      <c r="A1057" s="619">
        <v>2001</v>
      </c>
      <c r="B1057" t="s">
        <v>461</v>
      </c>
      <c r="C1057" s="621">
        <v>87.759</v>
      </c>
      <c r="D1057" s="618">
        <f t="shared" si="5"/>
        <v>88.56851623841915</v>
      </c>
      <c r="E1057"/>
      <c r="F1057" s="619">
        <v>2001</v>
      </c>
      <c r="G1057" t="s">
        <v>461</v>
      </c>
      <c r="H1057" s="539">
        <v>105.02</v>
      </c>
      <c r="I1057" s="618">
        <f t="shared" si="6"/>
        <v>101.01184979993845</v>
      </c>
      <c r="J1057"/>
      <c r="K1057" s="619">
        <v>2001</v>
      </c>
    </row>
    <row r="1058" spans="1:11">
      <c r="A1058" s="619"/>
      <c r="B1058" t="s">
        <v>462</v>
      </c>
      <c r="C1058" s="621">
        <v>88.215999999999994</v>
      </c>
      <c r="D1058" s="618">
        <f t="shared" si="5"/>
        <v>89.029731748178335</v>
      </c>
      <c r="E1058"/>
      <c r="F1058" s="619"/>
      <c r="G1058" t="s">
        <v>462</v>
      </c>
      <c r="H1058" s="539">
        <v>104.27800000000001</v>
      </c>
      <c r="I1058" s="618">
        <f t="shared" si="6"/>
        <v>100.29816866728225</v>
      </c>
      <c r="J1058"/>
      <c r="K1058" s="619"/>
    </row>
    <row r="1059" spans="1:11">
      <c r="A1059" s="620"/>
      <c r="B1059" t="s">
        <v>463</v>
      </c>
      <c r="C1059" s="621">
        <v>87.722999999999999</v>
      </c>
      <c r="D1059" s="618">
        <f t="shared" si="5"/>
        <v>88.532184163252111</v>
      </c>
      <c r="E1059"/>
      <c r="F1059" s="620"/>
      <c r="G1059" t="s">
        <v>463</v>
      </c>
      <c r="H1059" s="539">
        <v>103.55200000000001</v>
      </c>
      <c r="I1059" s="618">
        <f t="shared" si="6"/>
        <v>99.599876885195442</v>
      </c>
      <c r="J1059"/>
      <c r="K1059" s="620"/>
    </row>
    <row r="1060" spans="1:11">
      <c r="A1060" s="619"/>
      <c r="B1060" t="s">
        <v>464</v>
      </c>
      <c r="C1060" s="621">
        <v>87.938999999999993</v>
      </c>
      <c r="D1060" s="618">
        <f t="shared" si="5"/>
        <v>88.750176614254286</v>
      </c>
      <c r="E1060"/>
      <c r="F1060" s="619"/>
      <c r="G1060" t="s">
        <v>464</v>
      </c>
      <c r="H1060" s="539">
        <v>102.655</v>
      </c>
      <c r="I1060" s="618">
        <f t="shared" si="6"/>
        <v>98.737111418898124</v>
      </c>
      <c r="J1060"/>
      <c r="K1060" s="619"/>
    </row>
    <row r="1061" spans="1:11">
      <c r="A1061" s="619">
        <v>2002</v>
      </c>
      <c r="B1061" t="s">
        <v>461</v>
      </c>
      <c r="C1061" s="621">
        <v>88.900999999999996</v>
      </c>
      <c r="D1061" s="618">
        <f t="shared" si="5"/>
        <v>89.721050400662051</v>
      </c>
      <c r="E1061"/>
      <c r="F1061" s="619">
        <v>2002</v>
      </c>
      <c r="G1061" t="s">
        <v>461</v>
      </c>
      <c r="H1061" s="539">
        <v>101.77500000000001</v>
      </c>
      <c r="I1061" s="618">
        <f t="shared" si="6"/>
        <v>97.890697137580787</v>
      </c>
      <c r="J1061"/>
      <c r="K1061" s="619">
        <v>2002</v>
      </c>
    </row>
    <row r="1062" spans="1:11">
      <c r="A1062" s="619"/>
      <c r="B1062" t="s">
        <v>462</v>
      </c>
      <c r="C1062" s="621">
        <v>89.367999999999995</v>
      </c>
      <c r="D1062" s="618">
        <f t="shared" si="5"/>
        <v>90.192358153523202</v>
      </c>
      <c r="E1062"/>
      <c r="F1062" s="619"/>
      <c r="G1062" t="s">
        <v>462</v>
      </c>
      <c r="H1062" s="539">
        <v>101.629</v>
      </c>
      <c r="I1062" s="618">
        <f t="shared" si="6"/>
        <v>97.750269313634959</v>
      </c>
      <c r="J1062"/>
      <c r="K1062" s="619"/>
    </row>
    <row r="1063" spans="1:11">
      <c r="A1063" s="620"/>
      <c r="B1063" t="s">
        <v>463</v>
      </c>
      <c r="C1063" s="621">
        <v>89.837999999999994</v>
      </c>
      <c r="D1063" s="618">
        <f t="shared" si="5"/>
        <v>90.666693579314938</v>
      </c>
      <c r="E1063"/>
      <c r="F1063" s="620"/>
      <c r="G1063" t="s">
        <v>463</v>
      </c>
      <c r="H1063" s="539">
        <v>101.425</v>
      </c>
      <c r="I1063" s="618">
        <f t="shared" si="6"/>
        <v>97.554055093875036</v>
      </c>
      <c r="J1063"/>
      <c r="K1063" s="620"/>
    </row>
    <row r="1064" spans="1:11">
      <c r="A1064" s="617"/>
      <c r="B1064" t="s">
        <v>464</v>
      </c>
      <c r="C1064" s="621">
        <v>89.8</v>
      </c>
      <c r="D1064" s="618">
        <f t="shared" si="5"/>
        <v>90.628343055527523</v>
      </c>
      <c r="E1064"/>
      <c r="F1064" s="617"/>
      <c r="G1064" t="s">
        <v>464</v>
      </c>
      <c r="H1064" s="539">
        <v>101.616</v>
      </c>
      <c r="I1064" s="618">
        <f t="shared" si="6"/>
        <v>97.737765466297319</v>
      </c>
      <c r="J1064"/>
      <c r="K1064" s="617"/>
    </row>
    <row r="1065" spans="1:11">
      <c r="A1065" s="619">
        <v>2003</v>
      </c>
      <c r="B1065" t="s">
        <v>461</v>
      </c>
      <c r="C1065" s="621">
        <v>90.218000000000004</v>
      </c>
      <c r="D1065" s="618">
        <f t="shared" si="5"/>
        <v>91.050198817189127</v>
      </c>
      <c r="E1065"/>
      <c r="F1065" s="619">
        <v>2003</v>
      </c>
      <c r="G1065" t="s">
        <v>461</v>
      </c>
      <c r="H1065" s="539">
        <v>101.473</v>
      </c>
      <c r="I1065" s="618">
        <f t="shared" si="6"/>
        <v>97.600223145583243</v>
      </c>
      <c r="J1065"/>
      <c r="K1065" s="619">
        <v>2003</v>
      </c>
    </row>
    <row r="1066" spans="1:11">
      <c r="A1066" s="619"/>
      <c r="B1066" t="s">
        <v>462</v>
      </c>
      <c r="C1066" s="621">
        <v>91.265000000000001</v>
      </c>
      <c r="D1066" s="618">
        <f t="shared" ref="D1066:D1109" si="7">100*C1066/C$1073</f>
        <v>92.106856669963463</v>
      </c>
      <c r="E1066"/>
      <c r="F1066" s="619"/>
      <c r="G1066" t="s">
        <v>462</v>
      </c>
      <c r="H1066" s="539">
        <v>101.033</v>
      </c>
      <c r="I1066" s="618">
        <f t="shared" ref="I1066:I1109" si="8">100*H1066/H$1073</f>
        <v>97.177016004924582</v>
      </c>
      <c r="J1066"/>
      <c r="K1066" s="619"/>
    </row>
    <row r="1067" spans="1:11">
      <c r="A1067" s="619"/>
      <c r="B1067" t="s">
        <v>463</v>
      </c>
      <c r="C1067" s="621">
        <v>93.278999999999996</v>
      </c>
      <c r="D1067" s="618">
        <f t="shared" si="7"/>
        <v>94.139434430696568</v>
      </c>
      <c r="E1067"/>
      <c r="F1067" s="619"/>
      <c r="G1067" t="s">
        <v>463</v>
      </c>
      <c r="H1067" s="539">
        <v>101.40600000000001</v>
      </c>
      <c r="I1067" s="618">
        <f t="shared" si="8"/>
        <v>97.535780240073862</v>
      </c>
      <c r="J1067"/>
      <c r="K1067" s="619"/>
    </row>
    <row r="1068" spans="1:11">
      <c r="A1068" s="620"/>
      <c r="B1068" t="s">
        <v>464</v>
      </c>
      <c r="C1068" s="621">
        <v>94.497</v>
      </c>
      <c r="D1068" s="618">
        <f t="shared" si="7"/>
        <v>95.368669640514312</v>
      </c>
      <c r="E1068"/>
      <c r="F1068" s="620"/>
      <c r="G1068" t="s">
        <v>464</v>
      </c>
      <c r="H1068" s="539">
        <v>101.783</v>
      </c>
      <c r="I1068" s="618">
        <f t="shared" si="8"/>
        <v>97.898391812865484</v>
      </c>
      <c r="J1068"/>
      <c r="K1068" s="620"/>
    </row>
    <row r="1069" spans="1:11">
      <c r="A1069" s="619">
        <v>2004</v>
      </c>
      <c r="B1069" t="s">
        <v>461</v>
      </c>
      <c r="C1069" s="621">
        <v>95.153000000000006</v>
      </c>
      <c r="D1069" s="618">
        <f t="shared" si="7"/>
        <v>96.030720788002355</v>
      </c>
      <c r="E1069"/>
      <c r="F1069" s="619">
        <v>2004</v>
      </c>
      <c r="G1069" t="s">
        <v>461</v>
      </c>
      <c r="H1069" s="539">
        <v>101.958</v>
      </c>
      <c r="I1069" s="618">
        <f t="shared" si="8"/>
        <v>98.066712834718359</v>
      </c>
      <c r="J1069"/>
      <c r="K1069" s="619">
        <v>2004</v>
      </c>
    </row>
    <row r="1070" spans="1:11">
      <c r="A1070" s="619"/>
      <c r="B1070" t="s">
        <v>462</v>
      </c>
      <c r="C1070" s="621">
        <v>95.983000000000004</v>
      </c>
      <c r="D1070" s="618">
        <f t="shared" si="7"/>
        <v>96.86837696546435</v>
      </c>
      <c r="E1070"/>
      <c r="F1070" s="619"/>
      <c r="G1070" t="s">
        <v>462</v>
      </c>
      <c r="H1070" s="539">
        <v>102.551</v>
      </c>
      <c r="I1070" s="618">
        <f t="shared" si="8"/>
        <v>98.637080640196984</v>
      </c>
      <c r="J1070"/>
      <c r="K1070" s="619"/>
    </row>
    <row r="1071" spans="1:11">
      <c r="A1071" s="619"/>
      <c r="B1071" t="s">
        <v>463</v>
      </c>
      <c r="C1071" s="621">
        <v>96.957999999999998</v>
      </c>
      <c r="D1071" s="618">
        <f t="shared" si="7"/>
        <v>97.852370667904637</v>
      </c>
      <c r="E1071"/>
      <c r="F1071" s="619"/>
      <c r="G1071" t="s">
        <v>463</v>
      </c>
      <c r="H1071" s="539">
        <v>103.084</v>
      </c>
      <c r="I1071" s="618">
        <f t="shared" si="8"/>
        <v>99.149738381040308</v>
      </c>
      <c r="J1071"/>
      <c r="K1071" s="619"/>
    </row>
    <row r="1072" spans="1:11">
      <c r="A1072" s="620"/>
      <c r="B1072" t="s">
        <v>464</v>
      </c>
      <c r="C1072" s="621">
        <v>97.86</v>
      </c>
      <c r="D1072" s="618">
        <f t="shared" si="7"/>
        <v>98.762690995700709</v>
      </c>
      <c r="E1072"/>
      <c r="F1072" s="620"/>
      <c r="G1072" t="s">
        <v>464</v>
      </c>
      <c r="H1072" s="539">
        <v>103.482</v>
      </c>
      <c r="I1072" s="618">
        <f t="shared" si="8"/>
        <v>99.532548476454295</v>
      </c>
      <c r="J1072"/>
      <c r="K1072" s="620"/>
    </row>
    <row r="1073" spans="1:11">
      <c r="A1073" s="617">
        <v>2005</v>
      </c>
      <c r="B1073" t="s">
        <v>461</v>
      </c>
      <c r="C1073" s="621">
        <v>99.085999999999999</v>
      </c>
      <c r="D1073" s="618">
        <f t="shared" si="7"/>
        <v>100</v>
      </c>
      <c r="E1073"/>
      <c r="F1073" s="617">
        <v>2005</v>
      </c>
      <c r="G1073" t="s">
        <v>461</v>
      </c>
      <c r="H1073" s="539">
        <v>103.968</v>
      </c>
      <c r="I1073" s="618">
        <f t="shared" si="8"/>
        <v>100</v>
      </c>
      <c r="J1073"/>
      <c r="K1073" s="617">
        <v>2005</v>
      </c>
    </row>
    <row r="1074" spans="1:11">
      <c r="A1074" s="619"/>
      <c r="B1074" t="s">
        <v>462</v>
      </c>
      <c r="C1074" s="621">
        <v>99.674000000000007</v>
      </c>
      <c r="D1074" s="618">
        <f t="shared" si="7"/>
        <v>100.59342389439479</v>
      </c>
      <c r="E1074"/>
      <c r="F1074" s="619"/>
      <c r="G1074" t="s">
        <v>462</v>
      </c>
      <c r="H1074" s="539">
        <v>104.557</v>
      </c>
      <c r="I1074" s="618">
        <f t="shared" si="8"/>
        <v>100.56652046783626</v>
      </c>
      <c r="J1074"/>
      <c r="K1074" s="619"/>
    </row>
    <row r="1075" spans="1:11">
      <c r="A1075" s="619"/>
      <c r="B1075" t="s">
        <v>463</v>
      </c>
      <c r="C1075" s="621">
        <v>100.59699999999999</v>
      </c>
      <c r="D1075" s="618">
        <f t="shared" si="7"/>
        <v>101.52493793270492</v>
      </c>
      <c r="E1075"/>
      <c r="F1075" s="619"/>
      <c r="G1075" t="s">
        <v>463</v>
      </c>
      <c r="H1075" s="539">
        <v>104.834</v>
      </c>
      <c r="I1075" s="618">
        <f t="shared" si="8"/>
        <v>100.83294859956909</v>
      </c>
      <c r="J1075"/>
      <c r="K1075" s="619"/>
    </row>
    <row r="1076" spans="1:11">
      <c r="A1076" s="619"/>
      <c r="B1076" t="s">
        <v>464</v>
      </c>
      <c r="C1076" s="621">
        <v>101.251</v>
      </c>
      <c r="D1076" s="618">
        <f t="shared" si="7"/>
        <v>102.18497063157258</v>
      </c>
      <c r="E1076"/>
      <c r="F1076" s="619"/>
      <c r="G1076" t="s">
        <v>464</v>
      </c>
      <c r="H1076" s="539">
        <v>105.247</v>
      </c>
      <c r="I1076" s="618">
        <f t="shared" si="8"/>
        <v>101.2301862111419</v>
      </c>
      <c r="J1076"/>
      <c r="K1076" s="619"/>
    </row>
    <row r="1077" spans="1:11">
      <c r="A1077" s="620">
        <v>2006</v>
      </c>
      <c r="B1077" t="s">
        <v>461</v>
      </c>
      <c r="C1077" s="621">
        <v>102.78</v>
      </c>
      <c r="D1077" s="618">
        <f t="shared" si="7"/>
        <v>103.72807460186101</v>
      </c>
      <c r="E1077"/>
      <c r="F1077" s="620">
        <v>2006</v>
      </c>
      <c r="G1077" t="s">
        <v>461</v>
      </c>
      <c r="H1077" s="539">
        <v>106.07899999999999</v>
      </c>
      <c r="I1077" s="618">
        <f t="shared" si="8"/>
        <v>102.030432440751</v>
      </c>
      <c r="J1077"/>
      <c r="K1077" s="620">
        <v>2006</v>
      </c>
    </row>
    <row r="1078" spans="1:11">
      <c r="A1078" s="619"/>
      <c r="B1078" t="s">
        <v>462</v>
      </c>
      <c r="C1078" s="621">
        <v>103.127</v>
      </c>
      <c r="D1078" s="618">
        <f t="shared" si="7"/>
        <v>104.07827543749873</v>
      </c>
      <c r="E1078"/>
      <c r="F1078" s="619"/>
      <c r="G1078" t="s">
        <v>462</v>
      </c>
      <c r="H1078" s="539">
        <v>106.536</v>
      </c>
      <c r="I1078" s="618">
        <f t="shared" si="8"/>
        <v>102.46999076638966</v>
      </c>
      <c r="J1078"/>
      <c r="K1078" s="619"/>
    </row>
    <row r="1079" spans="1:11">
      <c r="A1079" s="619"/>
      <c r="B1079" t="s">
        <v>463</v>
      </c>
      <c r="C1079" s="621">
        <v>103.16500000000001</v>
      </c>
      <c r="D1079" s="618">
        <f t="shared" si="7"/>
        <v>104.11662596128616</v>
      </c>
      <c r="E1079"/>
      <c r="F1079" s="619"/>
      <c r="G1079" t="s">
        <v>463</v>
      </c>
      <c r="H1079" s="539">
        <v>106.851</v>
      </c>
      <c r="I1079" s="618">
        <f t="shared" si="8"/>
        <v>102.77296860572484</v>
      </c>
      <c r="J1079"/>
      <c r="K1079" s="619"/>
    </row>
    <row r="1080" spans="1:11">
      <c r="A1080" s="619"/>
      <c r="B1080" t="s">
        <v>464</v>
      </c>
      <c r="C1080" s="621">
        <v>104.20399999999999</v>
      </c>
      <c r="D1080" s="618">
        <f t="shared" si="7"/>
        <v>105.16521001957895</v>
      </c>
      <c r="E1080"/>
      <c r="F1080" s="619"/>
      <c r="G1080" t="s">
        <v>464</v>
      </c>
      <c r="H1080" s="539">
        <v>107.23699999999999</v>
      </c>
      <c r="I1080" s="618">
        <f t="shared" si="8"/>
        <v>103.14423668821175</v>
      </c>
      <c r="J1080"/>
      <c r="K1080" s="619"/>
    </row>
    <row r="1081" spans="1:11">
      <c r="A1081" s="620">
        <v>2007</v>
      </c>
      <c r="B1081" t="s">
        <v>461</v>
      </c>
      <c r="C1081" s="621">
        <v>104.29300000000001</v>
      </c>
      <c r="D1081" s="618">
        <f t="shared" si="7"/>
        <v>105.25503098318633</v>
      </c>
      <c r="E1081"/>
      <c r="F1081" s="620">
        <v>2007</v>
      </c>
      <c r="G1081" t="s">
        <v>461</v>
      </c>
      <c r="H1081" s="539">
        <v>107.532</v>
      </c>
      <c r="I1081" s="618">
        <f t="shared" si="8"/>
        <v>103.42797783933517</v>
      </c>
      <c r="J1081"/>
      <c r="K1081" s="620">
        <v>2007</v>
      </c>
    </row>
    <row r="1082" spans="1:11">
      <c r="A1082" s="617"/>
      <c r="B1082" t="s">
        <v>462</v>
      </c>
      <c r="C1082" s="621">
        <v>105.29</v>
      </c>
      <c r="D1082" s="618">
        <f t="shared" si="7"/>
        <v>106.26122762045092</v>
      </c>
      <c r="E1082"/>
      <c r="F1082" s="617"/>
      <c r="G1082" t="s">
        <v>462</v>
      </c>
      <c r="H1082" s="539">
        <v>107.654</v>
      </c>
      <c r="I1082" s="618">
        <f t="shared" si="8"/>
        <v>103.54532163742689</v>
      </c>
      <c r="J1082"/>
      <c r="K1082" s="617"/>
    </row>
    <row r="1083" spans="1:11">
      <c r="A1083" s="619"/>
      <c r="B1083" t="s">
        <v>463</v>
      </c>
      <c r="C1083" s="621">
        <v>106.089</v>
      </c>
      <c r="D1083" s="618">
        <f t="shared" si="7"/>
        <v>107.06759784429687</v>
      </c>
      <c r="E1083"/>
      <c r="F1083" s="619"/>
      <c r="G1083" t="s">
        <v>463</v>
      </c>
      <c r="H1083" s="539">
        <v>107.423</v>
      </c>
      <c r="I1083" s="618">
        <f t="shared" si="8"/>
        <v>103.32313788858109</v>
      </c>
      <c r="J1083"/>
      <c r="K1083" s="619"/>
    </row>
    <row r="1084" spans="1:11">
      <c r="A1084" s="619"/>
      <c r="B1084" t="s">
        <v>464</v>
      </c>
      <c r="C1084" s="621">
        <v>106.369</v>
      </c>
      <c r="D1084" s="618">
        <f t="shared" si="7"/>
        <v>107.35018065115152</v>
      </c>
      <c r="E1084"/>
      <c r="F1084" s="619"/>
      <c r="G1084" t="s">
        <v>464</v>
      </c>
      <c r="H1084" s="539">
        <v>107.61799999999999</v>
      </c>
      <c r="I1084" s="618">
        <f t="shared" si="8"/>
        <v>103.51069559864573</v>
      </c>
      <c r="J1084"/>
      <c r="K1084" s="619"/>
    </row>
    <row r="1085" spans="1:11">
      <c r="A1085" s="619">
        <v>2008</v>
      </c>
      <c r="B1085" t="s">
        <v>461</v>
      </c>
      <c r="C1085" s="621">
        <v>105.167</v>
      </c>
      <c r="D1085" s="618">
        <f t="shared" si="7"/>
        <v>106.13709303029692</v>
      </c>
      <c r="E1085"/>
      <c r="F1085" s="619">
        <v>2008</v>
      </c>
      <c r="G1085" t="s">
        <v>461</v>
      </c>
      <c r="H1085" s="539">
        <v>107.339</v>
      </c>
      <c r="I1085" s="618">
        <f t="shared" si="8"/>
        <v>103.24234379809171</v>
      </c>
      <c r="J1085"/>
      <c r="K1085" s="619">
        <v>2008</v>
      </c>
    </row>
    <row r="1086" spans="1:11">
      <c r="A1086" s="619"/>
      <c r="B1086" t="s">
        <v>462</v>
      </c>
      <c r="C1086" s="621">
        <v>105.614</v>
      </c>
      <c r="D1086" s="618">
        <f t="shared" si="7"/>
        <v>106.58821629695416</v>
      </c>
      <c r="E1086"/>
      <c r="F1086" s="619"/>
      <c r="G1086" t="s">
        <v>462</v>
      </c>
      <c r="H1086" s="539">
        <v>106.8</v>
      </c>
      <c r="I1086" s="618">
        <f t="shared" si="8"/>
        <v>102.72391505078485</v>
      </c>
      <c r="J1086"/>
      <c r="K1086" s="619"/>
    </row>
    <row r="1087" spans="1:11">
      <c r="A1087" s="619"/>
      <c r="B1087" t="s">
        <v>463</v>
      </c>
      <c r="C1087" s="621">
        <v>104.70699999999999</v>
      </c>
      <c r="D1087" s="618">
        <f t="shared" si="7"/>
        <v>105.67284984760713</v>
      </c>
      <c r="E1087"/>
      <c r="F1087" s="619"/>
      <c r="G1087" t="s">
        <v>463</v>
      </c>
      <c r="H1087" s="539">
        <v>105.96</v>
      </c>
      <c r="I1087" s="618">
        <f t="shared" si="8"/>
        <v>101.91597414589104</v>
      </c>
      <c r="J1087"/>
      <c r="K1087" s="619"/>
    </row>
    <row r="1088" spans="1:11">
      <c r="A1088" s="619"/>
      <c r="B1088" t="s">
        <v>464</v>
      </c>
      <c r="C1088" s="621">
        <v>101.601</v>
      </c>
      <c r="D1088" s="618">
        <f t="shared" si="7"/>
        <v>102.53819914014089</v>
      </c>
      <c r="E1088"/>
      <c r="F1088" s="619"/>
      <c r="G1088" t="s">
        <v>464</v>
      </c>
      <c r="H1088" s="539">
        <v>103.995</v>
      </c>
      <c r="I1088" s="618">
        <f t="shared" si="8"/>
        <v>100.02596952908587</v>
      </c>
      <c r="J1088"/>
      <c r="K1088" s="619"/>
    </row>
    <row r="1089" spans="1:11">
      <c r="A1089" s="619">
        <v>2009</v>
      </c>
      <c r="B1089" t="s">
        <v>461</v>
      </c>
      <c r="C1089" s="621">
        <v>99.712999999999994</v>
      </c>
      <c r="D1089" s="618">
        <f t="shared" si="7"/>
        <v>100.63278364249237</v>
      </c>
      <c r="E1089"/>
      <c r="F1089" s="619">
        <v>2009</v>
      </c>
      <c r="G1089" t="s">
        <v>461</v>
      </c>
      <c r="H1089" s="539">
        <v>101.935</v>
      </c>
      <c r="I1089" s="618">
        <f t="shared" si="8"/>
        <v>98.044590643274844</v>
      </c>
      <c r="J1089"/>
      <c r="K1089" s="619">
        <v>2009</v>
      </c>
    </row>
    <row r="1090" spans="1:11">
      <c r="A1090" s="619"/>
      <c r="B1090" t="s">
        <v>462</v>
      </c>
      <c r="C1090" s="621">
        <v>99.468000000000004</v>
      </c>
      <c r="D1090" s="618">
        <f t="shared" si="7"/>
        <v>100.38552368649458</v>
      </c>
      <c r="E1090"/>
      <c r="F1090" s="619"/>
      <c r="G1090" t="s">
        <v>462</v>
      </c>
      <c r="H1090" s="539">
        <v>100.14400000000001</v>
      </c>
      <c r="I1090" s="618">
        <f t="shared" si="8"/>
        <v>96.321945213911988</v>
      </c>
      <c r="J1090"/>
      <c r="K1090" s="619"/>
    </row>
    <row r="1091" spans="1:11">
      <c r="A1091" s="619"/>
      <c r="B1091" t="s">
        <v>463</v>
      </c>
      <c r="C1091" s="621">
        <v>99.822000000000003</v>
      </c>
      <c r="D1091" s="618">
        <f t="shared" si="7"/>
        <v>100.74278909230367</v>
      </c>
      <c r="E1091"/>
      <c r="F1091" s="619"/>
      <c r="G1091" t="s">
        <v>463</v>
      </c>
      <c r="H1091" s="539">
        <v>99.245999999999995</v>
      </c>
      <c r="I1091" s="618">
        <f t="shared" si="8"/>
        <v>95.458217913204066</v>
      </c>
      <c r="J1091"/>
      <c r="K1091" s="619"/>
    </row>
    <row r="1092" spans="1:11">
      <c r="A1092" s="619"/>
      <c r="B1092" t="s">
        <v>464</v>
      </c>
      <c r="C1092" s="621">
        <v>100.997</v>
      </c>
      <c r="D1092" s="618">
        <f t="shared" si="7"/>
        <v>101.92862765678301</v>
      </c>
      <c r="E1092"/>
      <c r="F1092" s="619"/>
      <c r="G1092" t="s">
        <v>464</v>
      </c>
      <c r="H1092" s="539">
        <v>98.674000000000007</v>
      </c>
      <c r="I1092" s="618">
        <f t="shared" si="8"/>
        <v>94.908048630347807</v>
      </c>
      <c r="J1092"/>
      <c r="K1092" s="619"/>
    </row>
    <row r="1093" spans="1:11">
      <c r="A1093" s="619">
        <v>2010</v>
      </c>
      <c r="B1093" t="s">
        <v>461</v>
      </c>
      <c r="C1093" s="621">
        <v>101.45</v>
      </c>
      <c r="D1093" s="618">
        <f t="shared" si="7"/>
        <v>102.38580626930141</v>
      </c>
      <c r="E1093"/>
      <c r="F1093" s="619">
        <v>2010</v>
      </c>
      <c r="G1093" t="s">
        <v>461</v>
      </c>
      <c r="H1093" s="539">
        <v>98.527000000000001</v>
      </c>
      <c r="I1093" s="618">
        <f t="shared" si="8"/>
        <v>94.76665897199139</v>
      </c>
      <c r="J1093"/>
      <c r="K1093" s="619">
        <v>2010</v>
      </c>
    </row>
    <row r="1094" spans="1:11">
      <c r="A1094" s="619"/>
      <c r="B1094" t="s">
        <v>462</v>
      </c>
      <c r="C1094" s="621">
        <v>102.685</v>
      </c>
      <c r="D1094" s="618">
        <f t="shared" si="7"/>
        <v>103.63219829239247</v>
      </c>
      <c r="E1094"/>
      <c r="F1094" s="619"/>
      <c r="G1094" t="s">
        <v>462</v>
      </c>
      <c r="H1094" s="539">
        <v>98.757999999999996</v>
      </c>
      <c r="I1094" s="618">
        <f t="shared" si="8"/>
        <v>94.98884272083717</v>
      </c>
      <c r="J1094"/>
      <c r="K1094" s="619"/>
    </row>
    <row r="1095" spans="1:11">
      <c r="A1095" s="619"/>
      <c r="B1095" t="s">
        <v>463</v>
      </c>
      <c r="C1095" s="621">
        <v>103.736</v>
      </c>
      <c r="D1095" s="618">
        <f t="shared" si="7"/>
        <v>104.6928930424076</v>
      </c>
      <c r="E1095"/>
      <c r="F1095" s="619"/>
      <c r="G1095" t="s">
        <v>463</v>
      </c>
      <c r="H1095" s="539">
        <v>98.781999999999996</v>
      </c>
      <c r="I1095" s="618">
        <f t="shared" si="8"/>
        <v>95.011926746691273</v>
      </c>
      <c r="J1095"/>
      <c r="K1095" s="619"/>
    </row>
    <row r="1096" spans="1:11">
      <c r="A1096" s="619"/>
      <c r="B1096" t="s">
        <v>464</v>
      </c>
      <c r="C1096" s="621">
        <v>104.69199999999999</v>
      </c>
      <c r="D1096" s="618">
        <f t="shared" si="7"/>
        <v>105.6577114829542</v>
      </c>
      <c r="E1096"/>
      <c r="F1096" s="619"/>
      <c r="G1096" t="s">
        <v>464</v>
      </c>
      <c r="H1096" s="539">
        <v>99.158000000000001</v>
      </c>
      <c r="I1096" s="618">
        <f t="shared" si="8"/>
        <v>95.37357648507232</v>
      </c>
      <c r="J1096"/>
      <c r="K1096" s="619"/>
    </row>
    <row r="1097" spans="1:11">
      <c r="A1097" s="619">
        <v>2011</v>
      </c>
      <c r="B1097" t="s">
        <v>461</v>
      </c>
      <c r="C1097" s="621">
        <v>104.19</v>
      </c>
      <c r="D1097" s="618">
        <f t="shared" si="7"/>
        <v>105.15108087923622</v>
      </c>
      <c r="E1097"/>
      <c r="F1097" s="619">
        <v>2011</v>
      </c>
      <c r="G1097" t="s">
        <v>461</v>
      </c>
      <c r="H1097" s="539">
        <v>99.724999999999994</v>
      </c>
      <c r="I1097" s="618">
        <f t="shared" si="8"/>
        <v>95.91893659587565</v>
      </c>
      <c r="J1097"/>
      <c r="K1097" s="619">
        <v>2011</v>
      </c>
    </row>
    <row r="1098" spans="1:11">
      <c r="A1098" s="619"/>
      <c r="B1098" t="s">
        <v>462</v>
      </c>
      <c r="C1098" s="621">
        <v>105.232</v>
      </c>
      <c r="D1098" s="618">
        <f t="shared" si="7"/>
        <v>106.20269261045961</v>
      </c>
      <c r="E1098"/>
      <c r="F1098" s="619"/>
      <c r="G1098" t="s">
        <v>462</v>
      </c>
      <c r="H1098" s="539">
        <v>100.06399999999999</v>
      </c>
      <c r="I1098" s="618">
        <f t="shared" si="8"/>
        <v>96.244998461064938</v>
      </c>
      <c r="J1098"/>
      <c r="K1098" s="619"/>
    </row>
    <row r="1099" spans="1:11">
      <c r="A1099" s="619"/>
      <c r="B1099" t="s">
        <v>463</v>
      </c>
      <c r="C1099" s="621">
        <v>105.699</v>
      </c>
      <c r="D1099" s="618">
        <f t="shared" si="7"/>
        <v>106.67400036332074</v>
      </c>
      <c r="E1099"/>
      <c r="F1099" s="619"/>
      <c r="G1099" t="s">
        <v>463</v>
      </c>
      <c r="H1099" s="539">
        <v>100.47499999999999</v>
      </c>
      <c r="I1099" s="618">
        <f t="shared" si="8"/>
        <v>96.640312403816552</v>
      </c>
      <c r="J1099"/>
      <c r="K1099" s="619"/>
    </row>
    <row r="1100" spans="1:11">
      <c r="A1100" s="619"/>
      <c r="B1100" t="s">
        <v>464</v>
      </c>
      <c r="C1100" s="621">
        <v>107.346</v>
      </c>
      <c r="D1100" s="618">
        <f t="shared" si="7"/>
        <v>108.33619280221222</v>
      </c>
      <c r="E1100"/>
      <c r="F1100" s="619"/>
      <c r="G1100" t="s">
        <v>464</v>
      </c>
      <c r="H1100" s="539">
        <v>101.011</v>
      </c>
      <c r="I1100" s="618">
        <f t="shared" si="8"/>
        <v>97.155855647891656</v>
      </c>
      <c r="J1100"/>
      <c r="K1100" s="619"/>
    </row>
    <row r="1101" spans="1:11">
      <c r="A1101" s="619">
        <v>2012</v>
      </c>
      <c r="B1101" t="s">
        <v>461</v>
      </c>
      <c r="C1101" s="621">
        <v>108.629</v>
      </c>
      <c r="D1101" s="618">
        <f t="shared" si="7"/>
        <v>109.63102759219264</v>
      </c>
      <c r="E1101"/>
      <c r="F1101" s="619">
        <v>2012</v>
      </c>
      <c r="G1101" t="s">
        <v>461</v>
      </c>
      <c r="H1101" s="539">
        <v>101.658</v>
      </c>
      <c r="I1101" s="618">
        <f t="shared" si="8"/>
        <v>97.778162511542007</v>
      </c>
      <c r="J1101"/>
      <c r="K1101" s="619">
        <v>2012</v>
      </c>
    </row>
    <row r="1102" spans="1:11">
      <c r="A1102" s="619"/>
      <c r="B1102" t="s">
        <v>462</v>
      </c>
      <c r="C1102" s="621">
        <v>109.07</v>
      </c>
      <c r="D1102" s="618">
        <f t="shared" si="7"/>
        <v>110.07609551298872</v>
      </c>
      <c r="E1102"/>
      <c r="F1102" s="619"/>
      <c r="G1102" t="s">
        <v>462</v>
      </c>
      <c r="H1102" s="539">
        <v>102.053</v>
      </c>
      <c r="I1102" s="618">
        <f t="shared" si="8"/>
        <v>98.158087103724213</v>
      </c>
      <c r="J1102"/>
      <c r="K1102" s="619"/>
    </row>
    <row r="1103" spans="1:11">
      <c r="A1103" s="619"/>
      <c r="B1103" t="s">
        <v>463</v>
      </c>
      <c r="C1103" s="621">
        <v>110.026</v>
      </c>
      <c r="D1103" s="618">
        <f t="shared" si="7"/>
        <v>111.04091395353532</v>
      </c>
      <c r="E1103"/>
      <c r="F1103" s="619"/>
      <c r="G1103" t="s">
        <v>463</v>
      </c>
      <c r="H1103" s="539">
        <v>102.495</v>
      </c>
      <c r="I1103" s="618">
        <f t="shared" si="8"/>
        <v>98.583217913204066</v>
      </c>
      <c r="J1103"/>
      <c r="K1103" s="619"/>
    </row>
    <row r="1104" spans="1:11">
      <c r="A1104" s="619"/>
      <c r="B1104" t="s">
        <v>464</v>
      </c>
      <c r="C1104" s="621">
        <v>110.09099999999999</v>
      </c>
      <c r="D1104" s="618">
        <f t="shared" si="7"/>
        <v>111.10651353369799</v>
      </c>
      <c r="E1104"/>
      <c r="F1104" s="619"/>
      <c r="G1104" t="s">
        <v>464</v>
      </c>
      <c r="H1104" s="539">
        <v>102.914</v>
      </c>
      <c r="I1104" s="618">
        <f t="shared" si="8"/>
        <v>98.986226531240376</v>
      </c>
      <c r="J1104"/>
      <c r="K1104" s="619"/>
    </row>
    <row r="1105" spans="1:11">
      <c r="A1105" s="619">
        <v>2013</v>
      </c>
      <c r="B1105" t="s">
        <v>461</v>
      </c>
      <c r="C1105" s="621">
        <v>110.46899999999999</v>
      </c>
      <c r="D1105" s="618">
        <f t="shared" si="7"/>
        <v>111.48800032295178</v>
      </c>
      <c r="E1105"/>
      <c r="F1105" s="619">
        <v>2013</v>
      </c>
      <c r="G1105" t="s">
        <v>461</v>
      </c>
      <c r="H1105" s="539">
        <v>103.246</v>
      </c>
      <c r="I1105" s="618">
        <f t="shared" si="8"/>
        <v>99.305555555555557</v>
      </c>
      <c r="J1105"/>
      <c r="K1105" s="619">
        <v>2013</v>
      </c>
    </row>
    <row r="1106" spans="1:11">
      <c r="A1106" s="619"/>
      <c r="B1106" t="s">
        <v>462</v>
      </c>
      <c r="C1106" s="621">
        <v>111.384</v>
      </c>
      <c r="D1106" s="618">
        <f t="shared" si="7"/>
        <v>112.41144056678037</v>
      </c>
      <c r="E1106"/>
      <c r="F1106" s="619"/>
      <c r="G1106" t="s">
        <v>462</v>
      </c>
      <c r="H1106" s="539">
        <v>103.687</v>
      </c>
      <c r="I1106" s="618">
        <f t="shared" si="8"/>
        <v>99.729724530624793</v>
      </c>
      <c r="J1106"/>
      <c r="K1106" s="619"/>
    </row>
    <row r="1107" spans="1:11">
      <c r="A1107" s="619"/>
      <c r="B1107" t="s">
        <v>463</v>
      </c>
      <c r="C1107" s="621">
        <v>112.91500000000001</v>
      </c>
      <c r="D1107" s="618">
        <f t="shared" si="7"/>
        <v>113.9565629856892</v>
      </c>
      <c r="E1107"/>
      <c r="F1107" s="619"/>
      <c r="G1107" t="s">
        <v>463</v>
      </c>
      <c r="H1107" s="539">
        <v>104.319</v>
      </c>
      <c r="I1107" s="618">
        <f t="shared" si="8"/>
        <v>100.33760387811634</v>
      </c>
      <c r="J1107"/>
      <c r="K1107" s="619"/>
    </row>
    <row r="1108" spans="1:11">
      <c r="A1108" s="619"/>
      <c r="B1108" t="s">
        <v>464</v>
      </c>
      <c r="C1108" s="621">
        <v>113.9</v>
      </c>
      <c r="D1108" s="618">
        <f t="shared" si="7"/>
        <v>114.95064893123146</v>
      </c>
      <c r="E1108"/>
      <c r="F1108" s="619"/>
      <c r="G1108" t="s">
        <v>464</v>
      </c>
      <c r="H1108" s="539">
        <v>104.709</v>
      </c>
      <c r="I1108" s="618">
        <f t="shared" si="8"/>
        <v>100.7127192982456</v>
      </c>
      <c r="J1108"/>
      <c r="K1108" s="619"/>
    </row>
    <row r="1109" spans="1:11">
      <c r="A1109" s="619">
        <v>2014</v>
      </c>
      <c r="B1109" t="s">
        <v>461</v>
      </c>
      <c r="C1109" s="621">
        <v>113.40600000000001</v>
      </c>
      <c r="D1109" s="618">
        <f t="shared" si="7"/>
        <v>114.45209212199504</v>
      </c>
      <c r="E1109"/>
      <c r="F1109" s="619">
        <v>2014</v>
      </c>
      <c r="G1109" t="s">
        <v>461</v>
      </c>
      <c r="H1109" s="539">
        <v>105.20699999999999</v>
      </c>
      <c r="I1109" s="618">
        <f t="shared" si="8"/>
        <v>101.19171283471836</v>
      </c>
      <c r="J1109"/>
      <c r="K1109" s="619">
        <v>2014</v>
      </c>
    </row>
  </sheetData>
  <mergeCells count="2">
    <mergeCell ref="B3:F3"/>
    <mergeCell ref="G3:K3"/>
  </mergeCells>
  <pageMargins left="0.35433070866141736" right="0.35433070866141736" top="0.39370078740157483" bottom="0.39370078740157483" header="0.51181102362204722" footer="0.51181102362204722"/>
  <pageSetup scale="47" orientation="portrait" r:id="rId1"/>
  <headerFooter alignWithMargins="0"/>
</worksheet>
</file>

<file path=xl/worksheets/sheet14.xml><?xml version="1.0" encoding="utf-8"?>
<worksheet xmlns="http://schemas.openxmlformats.org/spreadsheetml/2006/main" xmlns:r="http://schemas.openxmlformats.org/officeDocument/2006/relationships">
  <dimension ref="A1:K117"/>
  <sheetViews>
    <sheetView zoomScaleSheetLayoutView="100" workbookViewId="0">
      <pane ySplit="4" topLeftCell="A83" activePane="bottomLeft" state="frozen"/>
      <selection activeCell="D87" sqref="D87"/>
      <selection pane="bottomLeft" activeCell="D87" sqref="D87"/>
    </sheetView>
  </sheetViews>
  <sheetFormatPr defaultRowHeight="12.75"/>
  <cols>
    <col min="1" max="1" width="9.140625" style="49"/>
    <col min="2" max="11" width="12.140625" style="49" customWidth="1"/>
    <col min="12" max="257" width="9.140625" style="49"/>
    <col min="258" max="267" width="12.140625" style="49" customWidth="1"/>
    <col min="268" max="513" width="9.140625" style="49"/>
    <col min="514" max="523" width="12.140625" style="49" customWidth="1"/>
    <col min="524" max="769" width="9.140625" style="49"/>
    <col min="770" max="779" width="12.140625" style="49" customWidth="1"/>
    <col min="780" max="1025" width="9.140625" style="49"/>
    <col min="1026" max="1035" width="12.140625" style="49" customWidth="1"/>
    <col min="1036" max="1281" width="9.140625" style="49"/>
    <col min="1282" max="1291" width="12.140625" style="49" customWidth="1"/>
    <col min="1292" max="1537" width="9.140625" style="49"/>
    <col min="1538" max="1547" width="12.140625" style="49" customWidth="1"/>
    <col min="1548" max="1793" width="9.140625" style="49"/>
    <col min="1794" max="1803" width="12.140625" style="49" customWidth="1"/>
    <col min="1804" max="2049" width="9.140625" style="49"/>
    <col min="2050" max="2059" width="12.140625" style="49" customWidth="1"/>
    <col min="2060" max="2305" width="9.140625" style="49"/>
    <col min="2306" max="2315" width="12.140625" style="49" customWidth="1"/>
    <col min="2316" max="2561" width="9.140625" style="49"/>
    <col min="2562" max="2571" width="12.140625" style="49" customWidth="1"/>
    <col min="2572" max="2817" width="9.140625" style="49"/>
    <col min="2818" max="2827" width="12.140625" style="49" customWidth="1"/>
    <col min="2828" max="3073" width="9.140625" style="49"/>
    <col min="3074" max="3083" width="12.140625" style="49" customWidth="1"/>
    <col min="3084" max="3329" width="9.140625" style="49"/>
    <col min="3330" max="3339" width="12.140625" style="49" customWidth="1"/>
    <col min="3340" max="3585" width="9.140625" style="49"/>
    <col min="3586" max="3595" width="12.140625" style="49" customWidth="1"/>
    <col min="3596" max="3841" width="9.140625" style="49"/>
    <col min="3842" max="3851" width="12.140625" style="49" customWidth="1"/>
    <col min="3852" max="4097" width="9.140625" style="49"/>
    <col min="4098" max="4107" width="12.140625" style="49" customWidth="1"/>
    <col min="4108" max="4353" width="9.140625" style="49"/>
    <col min="4354" max="4363" width="12.140625" style="49" customWidth="1"/>
    <col min="4364" max="4609" width="9.140625" style="49"/>
    <col min="4610" max="4619" width="12.140625" style="49" customWidth="1"/>
    <col min="4620" max="4865" width="9.140625" style="49"/>
    <col min="4866" max="4875" width="12.140625" style="49" customWidth="1"/>
    <col min="4876" max="5121" width="9.140625" style="49"/>
    <col min="5122" max="5131" width="12.140625" style="49" customWidth="1"/>
    <col min="5132" max="5377" width="9.140625" style="49"/>
    <col min="5378" max="5387" width="12.140625" style="49" customWidth="1"/>
    <col min="5388" max="5633" width="9.140625" style="49"/>
    <col min="5634" max="5643" width="12.140625" style="49" customWidth="1"/>
    <col min="5644" max="5889" width="9.140625" style="49"/>
    <col min="5890" max="5899" width="12.140625" style="49" customWidth="1"/>
    <col min="5900" max="6145" width="9.140625" style="49"/>
    <col min="6146" max="6155" width="12.140625" style="49" customWidth="1"/>
    <col min="6156" max="6401" width="9.140625" style="49"/>
    <col min="6402" max="6411" width="12.140625" style="49" customWidth="1"/>
    <col min="6412" max="6657" width="9.140625" style="49"/>
    <col min="6658" max="6667" width="12.140625" style="49" customWidth="1"/>
    <col min="6668" max="6913" width="9.140625" style="49"/>
    <col min="6914" max="6923" width="12.140625" style="49" customWidth="1"/>
    <col min="6924" max="7169" width="9.140625" style="49"/>
    <col min="7170" max="7179" width="12.140625" style="49" customWidth="1"/>
    <col min="7180" max="7425" width="9.140625" style="49"/>
    <col min="7426" max="7435" width="12.140625" style="49" customWidth="1"/>
    <col min="7436" max="7681" width="9.140625" style="49"/>
    <col min="7682" max="7691" width="12.140625" style="49" customWidth="1"/>
    <col min="7692" max="7937" width="9.140625" style="49"/>
    <col min="7938" max="7947" width="12.140625" style="49" customWidth="1"/>
    <col min="7948" max="8193" width="9.140625" style="49"/>
    <col min="8194" max="8203" width="12.140625" style="49" customWidth="1"/>
    <col min="8204" max="8449" width="9.140625" style="49"/>
    <col min="8450" max="8459" width="12.140625" style="49" customWidth="1"/>
    <col min="8460" max="8705" width="9.140625" style="49"/>
    <col min="8706" max="8715" width="12.140625" style="49" customWidth="1"/>
    <col min="8716" max="8961" width="9.140625" style="49"/>
    <col min="8962" max="8971" width="12.140625" style="49" customWidth="1"/>
    <col min="8972" max="9217" width="9.140625" style="49"/>
    <col min="9218" max="9227" width="12.140625" style="49" customWidth="1"/>
    <col min="9228" max="9473" width="9.140625" style="49"/>
    <col min="9474" max="9483" width="12.140625" style="49" customWidth="1"/>
    <col min="9484" max="9729" width="9.140625" style="49"/>
    <col min="9730" max="9739" width="12.140625" style="49" customWidth="1"/>
    <col min="9740" max="9985" width="9.140625" style="49"/>
    <col min="9986" max="9995" width="12.140625" style="49" customWidth="1"/>
    <col min="9996" max="10241" width="9.140625" style="49"/>
    <col min="10242" max="10251" width="12.140625" style="49" customWidth="1"/>
    <col min="10252" max="10497" width="9.140625" style="49"/>
    <col min="10498" max="10507" width="12.140625" style="49" customWidth="1"/>
    <col min="10508" max="10753" width="9.140625" style="49"/>
    <col min="10754" max="10763" width="12.140625" style="49" customWidth="1"/>
    <col min="10764" max="11009" width="9.140625" style="49"/>
    <col min="11010" max="11019" width="12.140625" style="49" customWidth="1"/>
    <col min="11020" max="11265" width="9.140625" style="49"/>
    <col min="11266" max="11275" width="12.140625" style="49" customWidth="1"/>
    <col min="11276" max="11521" width="9.140625" style="49"/>
    <col min="11522" max="11531" width="12.140625" style="49" customWidth="1"/>
    <col min="11532" max="11777" width="9.140625" style="49"/>
    <col min="11778" max="11787" width="12.140625" style="49" customWidth="1"/>
    <col min="11788" max="12033" width="9.140625" style="49"/>
    <col min="12034" max="12043" width="12.140625" style="49" customWidth="1"/>
    <col min="12044" max="12289" width="9.140625" style="49"/>
    <col min="12290" max="12299" width="12.140625" style="49" customWidth="1"/>
    <col min="12300" max="12545" width="9.140625" style="49"/>
    <col min="12546" max="12555" width="12.140625" style="49" customWidth="1"/>
    <col min="12556" max="12801" width="9.140625" style="49"/>
    <col min="12802" max="12811" width="12.140625" style="49" customWidth="1"/>
    <col min="12812" max="13057" width="9.140625" style="49"/>
    <col min="13058" max="13067" width="12.140625" style="49" customWidth="1"/>
    <col min="13068" max="13313" width="9.140625" style="49"/>
    <col min="13314" max="13323" width="12.140625" style="49" customWidth="1"/>
    <col min="13324" max="13569" width="9.140625" style="49"/>
    <col min="13570" max="13579" width="12.140625" style="49" customWidth="1"/>
    <col min="13580" max="13825" width="9.140625" style="49"/>
    <col min="13826" max="13835" width="12.140625" style="49" customWidth="1"/>
    <col min="13836" max="14081" width="9.140625" style="49"/>
    <col min="14082" max="14091" width="12.140625" style="49" customWidth="1"/>
    <col min="14092" max="14337" width="9.140625" style="49"/>
    <col min="14338" max="14347" width="12.140625" style="49" customWidth="1"/>
    <col min="14348" max="14593" width="9.140625" style="49"/>
    <col min="14594" max="14603" width="12.140625" style="49" customWidth="1"/>
    <col min="14604" max="14849" width="9.140625" style="49"/>
    <col min="14850" max="14859" width="12.140625" style="49" customWidth="1"/>
    <col min="14860" max="15105" width="9.140625" style="49"/>
    <col min="15106" max="15115" width="12.140625" style="49" customWidth="1"/>
    <col min="15116" max="15361" width="9.140625" style="49"/>
    <col min="15362" max="15371" width="12.140625" style="49" customWidth="1"/>
    <col min="15372" max="15617" width="9.140625" style="49"/>
    <col min="15618" max="15627" width="12.140625" style="49" customWidth="1"/>
    <col min="15628" max="15873" width="9.140625" style="49"/>
    <col min="15874" max="15883" width="12.140625" style="49" customWidth="1"/>
    <col min="15884" max="16129" width="9.140625" style="49"/>
    <col min="16130" max="16139" width="12.140625" style="49" customWidth="1"/>
    <col min="16140" max="16384" width="9.140625" style="49"/>
  </cols>
  <sheetData>
    <row r="1" spans="1:11" ht="15.75">
      <c r="A1" s="134" t="s">
        <v>482</v>
      </c>
      <c r="C1" s="30"/>
      <c r="D1" s="30"/>
      <c r="E1" s="30"/>
      <c r="F1" s="30"/>
      <c r="G1" s="30"/>
      <c r="H1" s="30"/>
      <c r="I1" s="30"/>
      <c r="J1" s="30"/>
      <c r="K1" s="30"/>
    </row>
    <row r="2" spans="1:11" ht="15.75">
      <c r="A2" s="203"/>
      <c r="B2" s="30"/>
      <c r="C2" s="134"/>
      <c r="D2" s="30"/>
      <c r="E2" s="30"/>
      <c r="F2" s="30"/>
      <c r="G2" s="30"/>
      <c r="H2" s="30"/>
      <c r="I2" s="30"/>
      <c r="J2" s="30"/>
      <c r="K2" s="30"/>
    </row>
    <row r="3" spans="1:11">
      <c r="A3" s="197"/>
      <c r="B3" s="717" t="s">
        <v>79</v>
      </c>
      <c r="C3" s="718"/>
      <c r="D3" s="718"/>
      <c r="E3" s="718"/>
      <c r="F3" s="719"/>
      <c r="G3" s="717" t="s">
        <v>80</v>
      </c>
      <c r="H3" s="718"/>
      <c r="I3" s="718"/>
      <c r="J3" s="718"/>
      <c r="K3" s="719"/>
    </row>
    <row r="4" spans="1:11" ht="25.5">
      <c r="A4" s="331" t="s">
        <v>246</v>
      </c>
      <c r="B4" s="230" t="s">
        <v>235</v>
      </c>
      <c r="C4" s="136" t="s">
        <v>236</v>
      </c>
      <c r="D4" s="135" t="s">
        <v>237</v>
      </c>
      <c r="E4" s="136" t="s">
        <v>238</v>
      </c>
      <c r="F4" s="135" t="s">
        <v>239</v>
      </c>
      <c r="G4" s="136" t="s">
        <v>235</v>
      </c>
      <c r="H4" s="136" t="s">
        <v>236</v>
      </c>
      <c r="I4" s="135" t="s">
        <v>237</v>
      </c>
      <c r="J4" s="230" t="s">
        <v>238</v>
      </c>
      <c r="K4" s="135" t="s">
        <v>239</v>
      </c>
    </row>
    <row r="5" spans="1:11">
      <c r="A5" s="332"/>
      <c r="B5" s="170" t="s">
        <v>26</v>
      </c>
      <c r="C5" s="170" t="s">
        <v>27</v>
      </c>
      <c r="D5" s="140" t="s">
        <v>28</v>
      </c>
      <c r="E5" s="170" t="s">
        <v>29</v>
      </c>
      <c r="F5" s="140" t="s">
        <v>30</v>
      </c>
      <c r="G5" s="170" t="s">
        <v>61</v>
      </c>
      <c r="H5" s="170" t="s">
        <v>32</v>
      </c>
      <c r="I5" s="140" t="s">
        <v>62</v>
      </c>
      <c r="J5" s="231" t="s">
        <v>63</v>
      </c>
      <c r="K5" s="140" t="s">
        <v>98</v>
      </c>
    </row>
    <row r="6" spans="1:11">
      <c r="A6" s="395" t="s">
        <v>137</v>
      </c>
      <c r="B6" s="351">
        <f>(T6B!B10-T6B!B6)/T6B!B6*100</f>
        <v>6.972132904608797</v>
      </c>
      <c r="C6" s="396">
        <f>(T6B!C10-T6B!C6)/T6B!C6*100</f>
        <v>4.7651348143123586</v>
      </c>
      <c r="D6" s="353">
        <f>(T6B!D10-T6B!D6)/T6B!D6*100</f>
        <v>4.5052883438918858</v>
      </c>
      <c r="E6" s="400">
        <f>(T6B!E10-T6B!E6)/T6B!E6*100</f>
        <v>2.1066150434571345</v>
      </c>
      <c r="F6" s="398">
        <f>(T6B!F10-T6B!F6)/T6B!F6*100</f>
        <v>2.3612735371798967</v>
      </c>
      <c r="G6" s="494" t="e">
        <f>(T6B!T158-T6B!T154)/T6B!T154*100</f>
        <v>#DIV/0!</v>
      </c>
      <c r="H6" s="397" t="e">
        <f>(T6B!U158-T6B!U154)/T6B!U154*100</f>
        <v>#DIV/0!</v>
      </c>
      <c r="I6" s="399" t="e">
        <f>(T6B!V158-T6B!V154)/T6B!V154*100</f>
        <v>#DIV/0!</v>
      </c>
      <c r="J6" s="400" t="e">
        <f>(T6B!W158-T6B!W154)/T6B!W154*100</f>
        <v>#DIV/0!</v>
      </c>
      <c r="K6" s="398" t="e">
        <f>(T6B!X158-T6B!X154)/T6B!X154*100</f>
        <v>#DIV/0!</v>
      </c>
    </row>
    <row r="7" spans="1:11">
      <c r="A7" s="333" t="s">
        <v>138</v>
      </c>
      <c r="B7" s="58">
        <f>(T6B!B11-T6B!B7)/T6B!B7*100</f>
        <v>6.4770263839687106</v>
      </c>
      <c r="C7" s="205">
        <f>(T6B!C11-T6B!C7)/T6B!C7*100</f>
        <v>3.9798432562606982</v>
      </c>
      <c r="D7" s="59">
        <f>(T6B!D11-T6B!D7)/T6B!D7*100</f>
        <v>4.3181453124163305</v>
      </c>
      <c r="E7" s="228">
        <f>(T6B!E11-T6B!E7)/T6B!E7*100</f>
        <v>2.4016030891233662</v>
      </c>
      <c r="F7" s="201">
        <f>(T6B!F11-T6B!F7)/T6B!F7*100</f>
        <v>2.0698372570706378</v>
      </c>
      <c r="G7" s="495" t="e">
        <f>(T6B!T159-T6B!T155)/T6B!T155*100</f>
        <v>#DIV/0!</v>
      </c>
      <c r="H7" s="180" t="e">
        <f>(T6B!U159-T6B!U155)/T6B!U155*100</f>
        <v>#DIV/0!</v>
      </c>
      <c r="I7" s="182" t="e">
        <f>(T6B!V159-T6B!V155)/T6B!V155*100</f>
        <v>#DIV/0!</v>
      </c>
      <c r="J7" s="228" t="e">
        <f>(T6B!W159-T6B!W155)/T6B!W155*100</f>
        <v>#DIV/0!</v>
      </c>
      <c r="K7" s="201" t="e">
        <f>(T6B!X159-T6B!X155)/T6B!X155*100</f>
        <v>#DIV/0!</v>
      </c>
    </row>
    <row r="8" spans="1:11">
      <c r="A8" s="333" t="s">
        <v>139</v>
      </c>
      <c r="B8" s="58">
        <f>(T6B!B12-T6B!B8)/T6B!B8*100</f>
        <v>4.2783335925215571</v>
      </c>
      <c r="C8" s="205">
        <f>(T6B!C12-T6B!C8)/T6B!C8*100</f>
        <v>3.3059559573353936</v>
      </c>
      <c r="D8" s="59">
        <f>(T6B!D12-T6B!D8)/T6B!D8*100</f>
        <v>3.1869397698836135</v>
      </c>
      <c r="E8" s="228">
        <f>(T6B!E12-T6B!E8)/T6B!E8*100</f>
        <v>0.94125999432960206</v>
      </c>
      <c r="F8" s="201">
        <f>(T6B!F12-T6B!F8)/T6B!F8*100</f>
        <v>1.0570824524312761</v>
      </c>
      <c r="G8" s="495" t="e">
        <f>(T6B!T160-T6B!T156)/T6B!T156*100</f>
        <v>#DIV/0!</v>
      </c>
      <c r="H8" s="180" t="e">
        <f>(T6B!U160-T6B!U156)/T6B!U156*100</f>
        <v>#DIV/0!</v>
      </c>
      <c r="I8" s="182" t="e">
        <f>(T6B!V160-T6B!V156)/T6B!V156*100</f>
        <v>#DIV/0!</v>
      </c>
      <c r="J8" s="228" t="e">
        <f>(T6B!W160-T6B!W156)/T6B!W156*100</f>
        <v>#DIV/0!</v>
      </c>
      <c r="K8" s="201" t="e">
        <f>(T6B!X160-T6B!X156)/T6B!X156*100</f>
        <v>#DIV/0!</v>
      </c>
    </row>
    <row r="9" spans="1:11">
      <c r="A9" s="333" t="s">
        <v>140</v>
      </c>
      <c r="B9" s="58">
        <f>(T6B!B13-T6B!B9)/T6B!B9*100</f>
        <v>3.4438167835023505</v>
      </c>
      <c r="C9" s="205">
        <f>(T6B!C13-T6B!C9)/T6B!C9*100</f>
        <v>2.7777399545213135</v>
      </c>
      <c r="D9" s="59">
        <f>(T6B!D13-T6B!D9)/T6B!D9*100</f>
        <v>2.4750075337709667</v>
      </c>
      <c r="E9" s="228">
        <f>(T6B!E13-T6B!E9)/T6B!E9*100</f>
        <v>0.64807499102020072</v>
      </c>
      <c r="F9" s="201">
        <f>(T6B!F13-T6B!F9)/T6B!F9*100</f>
        <v>0.94540543348396922</v>
      </c>
      <c r="G9" s="495" t="e">
        <f>(T6B!T161-T6B!T157)/T6B!T157*100</f>
        <v>#DIV/0!</v>
      </c>
      <c r="H9" s="180" t="e">
        <f>(T6B!U161-T6B!U157)/T6B!U157*100</f>
        <v>#DIV/0!</v>
      </c>
      <c r="I9" s="182" t="e">
        <f>(T6B!V161-T6B!V157)/T6B!V157*100</f>
        <v>#DIV/0!</v>
      </c>
      <c r="J9" s="228" t="e">
        <f>(T6B!W161-T6B!W157)/T6B!W157*100</f>
        <v>#DIV/0!</v>
      </c>
      <c r="K9" s="201" t="e">
        <f>(T6B!X161-T6B!X157)/T6B!X157*100</f>
        <v>#DIV/0!</v>
      </c>
    </row>
    <row r="10" spans="1:11">
      <c r="A10" s="333" t="s">
        <v>141</v>
      </c>
      <c r="B10" s="58">
        <f>(T6B!B14-T6B!B10)/T6B!B10*100</f>
        <v>2.6752166725114059</v>
      </c>
      <c r="C10" s="205">
        <f>(T6B!C14-T6B!C10)/T6B!C10*100</f>
        <v>3.0524981115787426</v>
      </c>
      <c r="D10" s="59">
        <f>(T6B!D14-T6B!D10)/T6B!D10*100</f>
        <v>2.4378187116245185</v>
      </c>
      <c r="E10" s="228">
        <f>(T6B!E14-T6B!E10)/T6B!E10*100</f>
        <v>-0.36610605854390738</v>
      </c>
      <c r="F10" s="201">
        <f>(T6B!F14-T6B!F10)/T6B!F10*100</f>
        <v>0.23106546854939519</v>
      </c>
      <c r="G10" s="495" t="e">
        <f>(T6B!T162-T6B!T158)/T6B!T158*100</f>
        <v>#DIV/0!</v>
      </c>
      <c r="H10" s="180" t="e">
        <f>(T6B!U162-T6B!U158)/T6B!U158*100</f>
        <v>#DIV/0!</v>
      </c>
      <c r="I10" s="182" t="e">
        <f>(T6B!V162-T6B!V158)/T6B!V158*100</f>
        <v>#DIV/0!</v>
      </c>
      <c r="J10" s="228" t="e">
        <f>(T6B!W162-T6B!W158)/T6B!W158*100</f>
        <v>#DIV/0!</v>
      </c>
      <c r="K10" s="201" t="e">
        <f>(T6B!X162-T6B!X158)/T6B!X158*100</f>
        <v>#DIV/0!</v>
      </c>
    </row>
    <row r="11" spans="1:11">
      <c r="A11" s="333" t="s">
        <v>142</v>
      </c>
      <c r="B11" s="58">
        <f>(T6B!B15-T6B!B11)/T6B!B11*100</f>
        <v>2.2147184427450615</v>
      </c>
      <c r="C11" s="205">
        <f>(T6B!C15-T6B!C11)/T6B!C11*100</f>
        <v>2.2678590553710971</v>
      </c>
      <c r="D11" s="59">
        <f>(T6B!D15-T6B!D11)/T6B!D11*100</f>
        <v>1.6154694998331978</v>
      </c>
      <c r="E11" s="228">
        <f>(T6B!E15-T6B!E11)/T6B!E11*100</f>
        <v>-5.1962183541214534E-2</v>
      </c>
      <c r="F11" s="201">
        <f>(T6B!F15-T6B!F11)/T6B!F11*100</f>
        <v>0.59081527347781093</v>
      </c>
      <c r="G11" s="495" t="e">
        <f>(T6B!T163-T6B!T159)/T6B!T159*100</f>
        <v>#DIV/0!</v>
      </c>
      <c r="H11" s="180" t="e">
        <f>(T6B!U163-T6B!U159)/T6B!U159*100</f>
        <v>#DIV/0!</v>
      </c>
      <c r="I11" s="182" t="e">
        <f>(T6B!V163-T6B!V159)/T6B!V159*100</f>
        <v>#DIV/0!</v>
      </c>
      <c r="J11" s="228" t="e">
        <f>(T6B!W163-T6B!W159)/T6B!W159*100</f>
        <v>#DIV/0!</v>
      </c>
      <c r="K11" s="201" t="e">
        <f>(T6B!X163-T6B!X159)/T6B!X159*100</f>
        <v>#DIV/0!</v>
      </c>
    </row>
    <row r="12" spans="1:11">
      <c r="A12" s="333" t="s">
        <v>143</v>
      </c>
      <c r="B12" s="58">
        <f>(T6B!B16-T6B!B12)/T6B!B12*100</f>
        <v>2.5617657293410021</v>
      </c>
      <c r="C12" s="205">
        <f>(T6B!C16-T6B!C12)/T6B!C12*100</f>
        <v>2.5305142399786544</v>
      </c>
      <c r="D12" s="59">
        <f>(T6B!D16-T6B!D12)/T6B!D12*100</f>
        <v>2.5329124643929579</v>
      </c>
      <c r="E12" s="228">
        <f>(T6B!E16-T6B!E12)/T6B!E12*100</f>
        <v>3.0480183966704121E-2</v>
      </c>
      <c r="F12" s="201">
        <f>(T6B!F16-T6B!F12)/T6B!F12*100</f>
        <v>2.8410558396612929E-2</v>
      </c>
      <c r="G12" s="495" t="e">
        <f>(T6B!T164-T6B!T160)/T6B!T160*100</f>
        <v>#DIV/0!</v>
      </c>
      <c r="H12" s="180" t="e">
        <f>(T6B!U164-T6B!U160)/T6B!U160*100</f>
        <v>#DIV/0!</v>
      </c>
      <c r="I12" s="182" t="e">
        <f>(T6B!V164-T6B!V160)/T6B!V160*100</f>
        <v>#DIV/0!</v>
      </c>
      <c r="J12" s="228" t="e">
        <f>(T6B!W164-T6B!W160)/T6B!W160*100</f>
        <v>#DIV/0!</v>
      </c>
      <c r="K12" s="201" t="e">
        <f>(T6B!X164-T6B!X160)/T6B!X160*100</f>
        <v>#DIV/0!</v>
      </c>
    </row>
    <row r="13" spans="1:11">
      <c r="A13" s="333" t="s">
        <v>144</v>
      </c>
      <c r="B13" s="58">
        <f>(T6B!B17-T6B!B13)/T6B!B13*100</f>
        <v>1.2681755378643325</v>
      </c>
      <c r="C13" s="205">
        <f>(T6B!C17-T6B!C13)/T6B!C13*100</f>
        <v>2.0137518050900201</v>
      </c>
      <c r="D13" s="59">
        <f>(T6B!D17-T6B!D13)/T6B!D13*100</f>
        <v>1.6135631360916467</v>
      </c>
      <c r="E13" s="228">
        <f>(T6B!E17-T6B!E13)/T6B!E13*100</f>
        <v>-0.73085858919314339</v>
      </c>
      <c r="F13" s="201">
        <f>(T6B!F17-T6B!F13)/T6B!F13*100</f>
        <v>-0.33962846704060123</v>
      </c>
      <c r="G13" s="495" t="e">
        <f>(T6B!T165-T6B!T161)/T6B!T161*100</f>
        <v>#DIV/0!</v>
      </c>
      <c r="H13" s="180" t="e">
        <f>(T6B!U165-T6B!U161)/T6B!U161*100</f>
        <v>#DIV/0!</v>
      </c>
      <c r="I13" s="182" t="e">
        <f>(T6B!V165-T6B!V161)/T6B!V161*100</f>
        <v>#DIV/0!</v>
      </c>
      <c r="J13" s="228" t="e">
        <f>(T6B!W165-T6B!W161)/T6B!W161*100</f>
        <v>#DIV/0!</v>
      </c>
      <c r="K13" s="201" t="e">
        <f>(T6B!X165-T6B!X161)/T6B!X161*100</f>
        <v>#DIV/0!</v>
      </c>
    </row>
    <row r="14" spans="1:11">
      <c r="A14" s="333" t="s">
        <v>145</v>
      </c>
      <c r="B14" s="58">
        <f>(T6B!B18-T6B!B14)/T6B!B14*100</f>
        <v>1.0262665690818844</v>
      </c>
      <c r="C14" s="205">
        <f>(T6B!C18-T6B!C14)/T6B!C14*100</f>
        <v>1.1623188785193452</v>
      </c>
      <c r="D14" s="59">
        <f>(T6B!D18-T6B!D14)/T6B!D14*100</f>
        <v>1.512457775633036</v>
      </c>
      <c r="E14" s="228">
        <f>(T6B!E18-T6B!E14)/T6B!E14*100</f>
        <v>-0.1344891170405513</v>
      </c>
      <c r="F14" s="201">
        <f>(T6B!F18-T6B!F14)/T6B!F14*100</f>
        <v>-0.47899590163931582</v>
      </c>
      <c r="G14" s="495" t="e">
        <f>(T6B!T166-T6B!T162)/T6B!T162*100</f>
        <v>#DIV/0!</v>
      </c>
      <c r="H14" s="180" t="e">
        <f>(T6B!U166-T6B!U162)/T6B!U162*100</f>
        <v>#DIV/0!</v>
      </c>
      <c r="I14" s="182" t="e">
        <f>(T6B!V166-T6B!V162)/T6B!V162*100</f>
        <v>#DIV/0!</v>
      </c>
      <c r="J14" s="228" t="e">
        <f>(T6B!W166-T6B!W162)/T6B!W162*100</f>
        <v>#DIV/0!</v>
      </c>
      <c r="K14" s="201" t="e">
        <f>(T6B!X166-T6B!X162)/T6B!X162*100</f>
        <v>#DIV/0!</v>
      </c>
    </row>
    <row r="15" spans="1:11">
      <c r="A15" s="333" t="s">
        <v>146</v>
      </c>
      <c r="B15" s="58">
        <f>(T6B!B19-T6B!B15)/T6B!B15*100</f>
        <v>-0.51658245886774035</v>
      </c>
      <c r="C15" s="205">
        <f>(T6B!C19-T6B!C15)/T6B!C15*100</f>
        <v>0.92420473884017373</v>
      </c>
      <c r="D15" s="59">
        <f>(T6B!D19-T6B!D15)/T6B!D15*100</f>
        <v>0.55560466202820313</v>
      </c>
      <c r="E15" s="228">
        <f>(T6B!E19-T6B!E15)/T6B!E15*100</f>
        <v>-1.4275933126609408</v>
      </c>
      <c r="F15" s="201">
        <f>(T6B!F19-T6B!F15)/T6B!F15*100</f>
        <v>-1.0695324322244606</v>
      </c>
      <c r="G15" s="495" t="e">
        <f>(T6B!T167-T6B!T163)/T6B!T163*100</f>
        <v>#DIV/0!</v>
      </c>
      <c r="H15" s="180" t="e">
        <f>(T6B!U167-T6B!U163)/T6B!U163*100</f>
        <v>#DIV/0!</v>
      </c>
      <c r="I15" s="182" t="e">
        <f>(T6B!V167-T6B!V163)/T6B!V163*100</f>
        <v>#DIV/0!</v>
      </c>
      <c r="J15" s="228" t="e">
        <f>(T6B!W167-T6B!W163)/T6B!W163*100</f>
        <v>#DIV/0!</v>
      </c>
      <c r="K15" s="201" t="e">
        <f>(T6B!X167-T6B!X163)/T6B!X163*100</f>
        <v>#DIV/0!</v>
      </c>
    </row>
    <row r="16" spans="1:11">
      <c r="A16" s="333" t="s">
        <v>147</v>
      </c>
      <c r="B16" s="58">
        <f>(T6B!B20-T6B!B16)/T6B!B16*100</f>
        <v>-1.9936990063817834</v>
      </c>
      <c r="C16" s="205">
        <f>(T6B!C20-T6B!C16)/T6B!C16*100</f>
        <v>-0.29923759465014099</v>
      </c>
      <c r="D16" s="59">
        <f>(T6B!D20-T6B!D16)/T6B!D16*100</f>
        <v>-0.54187315412726655</v>
      </c>
      <c r="E16" s="228">
        <f>(T6B!E20-T6B!E16)/T6B!E16*100</f>
        <v>-1.6995470955804153</v>
      </c>
      <c r="F16" s="201">
        <f>(T6B!F20-T6B!F16)/T6B!F16*100</f>
        <v>-1.4601461437165932</v>
      </c>
      <c r="G16" s="495" t="e">
        <f>(T6B!T168-T6B!T164)/T6B!T164*100</f>
        <v>#DIV/0!</v>
      </c>
      <c r="H16" s="180" t="e">
        <f>(T6B!U168-T6B!U164)/T6B!U164*100</f>
        <v>#DIV/0!</v>
      </c>
      <c r="I16" s="182" t="e">
        <f>(T6B!V168-T6B!V164)/T6B!V164*100</f>
        <v>#DIV/0!</v>
      </c>
      <c r="J16" s="228" t="e">
        <f>(T6B!W168-T6B!W164)/T6B!W164*100</f>
        <v>#DIV/0!</v>
      </c>
      <c r="K16" s="201" t="e">
        <f>(T6B!X168-T6B!X164)/T6B!X164*100</f>
        <v>#DIV/0!</v>
      </c>
    </row>
    <row r="17" spans="1:11">
      <c r="A17" s="333" t="s">
        <v>148</v>
      </c>
      <c r="B17" s="58">
        <f>(T6B!B21-T6B!B17)/T6B!B17*100</f>
        <v>-2.9074016924651098</v>
      </c>
      <c r="C17" s="205">
        <f>(T6B!C21-T6B!C17)/T6B!C17*100</f>
        <v>-1.3467357566784945</v>
      </c>
      <c r="D17" s="59">
        <f>(T6B!D21-T6B!D17)/T6B!D17*100</f>
        <v>-1.7099932053250273</v>
      </c>
      <c r="E17" s="228">
        <f>(T6B!E21-T6B!E17)/T6B!E17*100</f>
        <v>-1.5819709036057228</v>
      </c>
      <c r="F17" s="201">
        <f>(T6B!F21-T6B!F17)/T6B!F17*100</f>
        <v>-1.2185676666494498</v>
      </c>
      <c r="G17" s="495" t="e">
        <f>(T6B!T169-T6B!T165)/T6B!T165*100</f>
        <v>#DIV/0!</v>
      </c>
      <c r="H17" s="180" t="e">
        <f>(T6B!U169-T6B!U165)/T6B!U165*100</f>
        <v>#DIV/0!</v>
      </c>
      <c r="I17" s="182" t="e">
        <f>(T6B!V169-T6B!V165)/T6B!V165*100</f>
        <v>#DIV/0!</v>
      </c>
      <c r="J17" s="228" t="e">
        <f>(T6B!W169-T6B!W165)/T6B!W165*100</f>
        <v>#DIV/0!</v>
      </c>
      <c r="K17" s="201" t="e">
        <f>(T6B!X169-T6B!X165)/T6B!X165*100</f>
        <v>#DIV/0!</v>
      </c>
    </row>
    <row r="18" spans="1:11">
      <c r="A18" s="333" t="s">
        <v>149</v>
      </c>
      <c r="B18" s="58">
        <f>(T6B!B22-T6B!B18)/T6B!B18*100</f>
        <v>-6.0467512396162082</v>
      </c>
      <c r="C18" s="205">
        <f>(T6B!C22-T6B!C18)/T6B!C18*100</f>
        <v>-3.076843453620917</v>
      </c>
      <c r="D18" s="59">
        <f>(T6B!D22-T6B!D18)/T6B!D18*100</f>
        <v>-4.332161577242049</v>
      </c>
      <c r="E18" s="228">
        <f>(T6B!E22-T6B!E18)/T6B!E18*100</f>
        <v>-3.0641880555903658</v>
      </c>
      <c r="F18" s="201">
        <f>(T6B!F22-T6B!F18)/T6B!F18*100</f>
        <v>-1.7926543638844026</v>
      </c>
      <c r="G18" s="495" t="e">
        <f>(T6B!T170-T6B!T166)/T6B!T166*100</f>
        <v>#DIV/0!</v>
      </c>
      <c r="H18" s="180" t="e">
        <f>(T6B!U170-T6B!U166)/T6B!U166*100</f>
        <v>#DIV/0!</v>
      </c>
      <c r="I18" s="182" t="e">
        <f>(T6B!V170-T6B!V166)/T6B!V166*100</f>
        <v>#DIV/0!</v>
      </c>
      <c r="J18" s="228" t="e">
        <f>(T6B!W170-T6B!W166)/T6B!W166*100</f>
        <v>#DIV/0!</v>
      </c>
      <c r="K18" s="201" t="e">
        <f>(T6B!X170-T6B!X166)/T6B!X166*100</f>
        <v>#DIV/0!</v>
      </c>
    </row>
    <row r="19" spans="1:11">
      <c r="A19" s="333" t="s">
        <v>150</v>
      </c>
      <c r="B19" s="58">
        <f>(T6B!B23-T6B!B19)/T6B!B19*100</f>
        <v>-4.9094135073982947</v>
      </c>
      <c r="C19" s="205">
        <f>(T6B!C23-T6B!C19)/T6B!C19*100</f>
        <v>-2.6953408737158995</v>
      </c>
      <c r="D19" s="59">
        <f>(T6B!D23-T6B!D19)/T6B!D19*100</f>
        <v>-4.2557733602903323</v>
      </c>
      <c r="E19" s="228">
        <f>(T6B!E23-T6B!E19)/T6B!E19*100</f>
        <v>-2.2754024869548477</v>
      </c>
      <c r="F19" s="201">
        <f>(T6B!F23-T6B!F19)/T6B!F19*100</f>
        <v>-0.68054547340039673</v>
      </c>
      <c r="G19" s="495" t="e">
        <f>(T6B!T171-T6B!T167)/T6B!T167*100</f>
        <v>#DIV/0!</v>
      </c>
      <c r="H19" s="180" t="e">
        <f>(T6B!U171-T6B!U167)/T6B!U167*100</f>
        <v>#DIV/0!</v>
      </c>
      <c r="I19" s="182" t="e">
        <f>(T6B!V171-T6B!V167)/T6B!V167*100</f>
        <v>#DIV/0!</v>
      </c>
      <c r="J19" s="228" t="e">
        <f>(T6B!W171-T6B!W167)/T6B!W167*100</f>
        <v>#DIV/0!</v>
      </c>
      <c r="K19" s="201" t="e">
        <f>(T6B!X171-T6B!X167)/T6B!X167*100</f>
        <v>#DIV/0!</v>
      </c>
    </row>
    <row r="20" spans="1:11">
      <c r="A20" s="333" t="s">
        <v>151</v>
      </c>
      <c r="B20" s="58">
        <f>(T6B!B24-T6B!B20)/T6B!B20*100</f>
        <v>-3.259095629811569</v>
      </c>
      <c r="C20" s="205">
        <f>(T6B!C24-T6B!C20)/T6B!C20*100</f>
        <v>-2.4036955840901859</v>
      </c>
      <c r="D20" s="59">
        <f>(T6B!D24-T6B!D20)/T6B!D20*100</f>
        <v>-4.3107895564642744</v>
      </c>
      <c r="E20" s="228">
        <f>(T6B!E24-T6B!E20)/T6B!E20*100</f>
        <v>-0.8764676601647361</v>
      </c>
      <c r="F20" s="201">
        <f>(T6B!F24-T6B!F20)/T6B!F20*100</f>
        <v>1.0992178390346625</v>
      </c>
      <c r="G20" s="495" t="e">
        <f>(T6B!T172-T6B!T168)/T6B!T168*100</f>
        <v>#DIV/0!</v>
      </c>
      <c r="H20" s="180" t="e">
        <f>(T6B!U172-T6B!U168)/T6B!U168*100</f>
        <v>#DIV/0!</v>
      </c>
      <c r="I20" s="182" t="e">
        <f>(T6B!V172-T6B!V168)/T6B!V168*100</f>
        <v>#DIV/0!</v>
      </c>
      <c r="J20" s="228" t="e">
        <f>(T6B!W172-T6B!W168)/T6B!W168*100</f>
        <v>#DIV/0!</v>
      </c>
      <c r="K20" s="201" t="e">
        <f>(T6B!X172-T6B!X168)/T6B!X168*100</f>
        <v>#DIV/0!</v>
      </c>
    </row>
    <row r="21" spans="1:11">
      <c r="A21" s="333" t="s">
        <v>152</v>
      </c>
      <c r="B21" s="58">
        <f>(T6B!B25-T6B!B21)/T6B!B21*100</f>
        <v>-2.0827408535055474</v>
      </c>
      <c r="C21" s="205">
        <f>(T6B!C25-T6B!C21)/T6B!C21*100</f>
        <v>-2.1102100995208004</v>
      </c>
      <c r="D21" s="59">
        <f>(T6B!D25-T6B!D21)/T6B!D21*100</f>
        <v>-3.2183319464891467</v>
      </c>
      <c r="E21" s="228">
        <f>(T6B!E25-T6B!E21)/T6B!E21*100</f>
        <v>2.8061400523166784E-2</v>
      </c>
      <c r="F21" s="201">
        <f>(T6B!F25-T6B!F21)/T6B!F21*100</f>
        <v>1.173488056034701</v>
      </c>
      <c r="G21" s="495" t="e">
        <f>(T6B!T173-T6B!T169)/T6B!T169*100</f>
        <v>#DIV/0!</v>
      </c>
      <c r="H21" s="180" t="e">
        <f>(T6B!U173-T6B!U169)/T6B!U169*100</f>
        <v>#DIV/0!</v>
      </c>
      <c r="I21" s="182" t="e">
        <f>(T6B!V173-T6B!V169)/T6B!V169*100</f>
        <v>#DIV/0!</v>
      </c>
      <c r="J21" s="228" t="e">
        <f>(T6B!W173-T6B!W169)/T6B!W169*100</f>
        <v>#DIV/0!</v>
      </c>
      <c r="K21" s="201" t="e">
        <f>(T6B!X173-T6B!X169)/T6B!X169*100</f>
        <v>#DIV/0!</v>
      </c>
    </row>
    <row r="22" spans="1:11">
      <c r="A22" s="333" t="s">
        <v>153</v>
      </c>
      <c r="B22" s="58">
        <f>(T6B!B26-T6B!B22)/T6B!B22*100</f>
        <v>0.19019876627826179</v>
      </c>
      <c r="C22" s="205">
        <f>(T6B!C26-T6B!C22)/T6B!C22*100</f>
        <v>-1.6192980816724223</v>
      </c>
      <c r="D22" s="59">
        <f>(T6B!D26-T6B!D22)/T6B!D22*100</f>
        <v>-1.7051546930983181</v>
      </c>
      <c r="E22" s="228">
        <f>(T6B!E26-T6B!E22)/T6B!E22*100</f>
        <v>1.8392802782123612</v>
      </c>
      <c r="F22" s="201">
        <f>(T6B!F26-T6B!F22)/T6B!F22*100</f>
        <v>1.9288980907577948</v>
      </c>
      <c r="G22" s="495" t="e">
        <f>(T6B!T174-T6B!T170)/T6B!T170*100</f>
        <v>#DIV/0!</v>
      </c>
      <c r="H22" s="180" t="e">
        <f>(T6B!U174-T6B!U170)/T6B!U170*100</f>
        <v>#DIV/0!</v>
      </c>
      <c r="I22" s="182" t="e">
        <f>(T6B!V174-T6B!V170)/T6B!V170*100</f>
        <v>#DIV/0!</v>
      </c>
      <c r="J22" s="228" t="e">
        <f>(T6B!W174-T6B!W170)/T6B!W170*100</f>
        <v>#DIV/0!</v>
      </c>
      <c r="K22" s="201" t="e">
        <f>(T6B!X174-T6B!X170)/T6B!X170*100</f>
        <v>#DIV/0!</v>
      </c>
    </row>
    <row r="23" spans="1:11">
      <c r="A23" s="333" t="s">
        <v>154</v>
      </c>
      <c r="B23" s="58">
        <f>(T6B!B27-T6B!B23)/T6B!B23*100</f>
        <v>0.2944348391735287</v>
      </c>
      <c r="C23" s="205">
        <f>(T6B!C27-T6B!C23)/T6B!C23*100</f>
        <v>-1.9515316324082079</v>
      </c>
      <c r="D23" s="59">
        <f>(T6B!D27-T6B!D23)/T6B!D23*100</f>
        <v>-2.0329468548344654</v>
      </c>
      <c r="E23" s="228">
        <f>(T6B!E27-T6B!E23)/T6B!E23*100</f>
        <v>2.2906696136867999</v>
      </c>
      <c r="F23" s="201">
        <f>(T6B!F27-T6B!F23)/T6B!F23*100</f>
        <v>2.3740847570446024</v>
      </c>
      <c r="G23" s="495" t="e">
        <f>(T6B!T175-T6B!T171)/T6B!T171*100</f>
        <v>#DIV/0!</v>
      </c>
      <c r="H23" s="180" t="e">
        <f>(T6B!U175-T6B!U171)/T6B!U171*100</f>
        <v>#DIV/0!</v>
      </c>
      <c r="I23" s="182" t="e">
        <f>(T6B!V175-T6B!V171)/T6B!V171*100</f>
        <v>#DIV/0!</v>
      </c>
      <c r="J23" s="228" t="e">
        <f>(T6B!W175-T6B!W171)/T6B!W171*100</f>
        <v>#DIV/0!</v>
      </c>
      <c r="K23" s="201" t="e">
        <f>(T6B!X175-T6B!X171)/T6B!X171*100</f>
        <v>#DIV/0!</v>
      </c>
    </row>
    <row r="24" spans="1:11">
      <c r="A24" s="333" t="s">
        <v>155</v>
      </c>
      <c r="B24" s="58">
        <f>(T6B!B28-T6B!B24)/T6B!B24*100</f>
        <v>0.27264671801513257</v>
      </c>
      <c r="C24" s="205">
        <f>(T6B!C28-T6B!C24)/T6B!C24*100</f>
        <v>-1.8866158577350116</v>
      </c>
      <c r="D24" s="59">
        <f>(T6B!D28-T6B!D24)/T6B!D24*100</f>
        <v>-2.2998330024063476</v>
      </c>
      <c r="E24" s="228">
        <f>(T6B!E28-T6B!E24)/T6B!E24*100</f>
        <v>2.2007828948385053</v>
      </c>
      <c r="F24" s="201">
        <f>(T6B!F28-T6B!F24)/T6B!F24*100</f>
        <v>2.6332840888474092</v>
      </c>
      <c r="G24" s="495" t="e">
        <f>(T6B!T176-T6B!T172)/T6B!T172*100</f>
        <v>#DIV/0!</v>
      </c>
      <c r="H24" s="180" t="e">
        <f>(T6B!U176-T6B!U172)/T6B!U172*100</f>
        <v>#DIV/0!</v>
      </c>
      <c r="I24" s="182" t="e">
        <f>(T6B!V176-T6B!V172)/T6B!V172*100</f>
        <v>#DIV/0!</v>
      </c>
      <c r="J24" s="228" t="e">
        <f>(T6B!W176-T6B!W172)/T6B!W172*100</f>
        <v>#DIV/0!</v>
      </c>
      <c r="K24" s="201" t="e">
        <f>(T6B!X176-T6B!X172)/T6B!X172*100</f>
        <v>#DIV/0!</v>
      </c>
    </row>
    <row r="25" spans="1:11">
      <c r="A25" s="333" t="s">
        <v>156</v>
      </c>
      <c r="B25" s="58">
        <f>(T6B!B29-T6B!B25)/T6B!B25*100</f>
        <v>0.8764436547529777</v>
      </c>
      <c r="C25" s="205">
        <f>(T6B!C29-T6B!C25)/T6B!C25*100</f>
        <v>-1.1054181627466098</v>
      </c>
      <c r="D25" s="59">
        <f>(T6B!D29-T6B!D25)/T6B!D25*100</f>
        <v>-1.1798785730347432</v>
      </c>
      <c r="E25" s="228">
        <f>(T6B!E29-T6B!E25)/T6B!E25*100</f>
        <v>2.0040145584123552</v>
      </c>
      <c r="F25" s="201">
        <f>(T6B!F29-T6B!F25)/T6B!F25*100</f>
        <v>2.082095528402796</v>
      </c>
      <c r="G25" s="495" t="e">
        <f>(T6B!T177-T6B!T173)/T6B!T173*100</f>
        <v>#DIV/0!</v>
      </c>
      <c r="H25" s="180" t="e">
        <f>(T6B!U177-T6B!U173)/T6B!U173*100</f>
        <v>#DIV/0!</v>
      </c>
      <c r="I25" s="182" t="e">
        <f>(T6B!V177-T6B!V173)/T6B!V173*100</f>
        <v>#DIV/0!</v>
      </c>
      <c r="J25" s="228" t="e">
        <f>(T6B!W177-T6B!W173)/T6B!W173*100</f>
        <v>#DIV/0!</v>
      </c>
      <c r="K25" s="201" t="e">
        <f>(T6B!X177-T6B!X173)/T6B!X173*100</f>
        <v>#DIV/0!</v>
      </c>
    </row>
    <row r="26" spans="1:11">
      <c r="A26" s="333" t="s">
        <v>157</v>
      </c>
      <c r="B26" s="58">
        <f>(T6B!B30-T6B!B26)/T6B!B26*100</f>
        <v>2.0027021942501602</v>
      </c>
      <c r="C26" s="205">
        <f>(T6B!C30-T6B!C26)/T6B!C26*100</f>
        <v>0.11940946591401636</v>
      </c>
      <c r="D26" s="59">
        <f>(T6B!D30-T6B!D26)/T6B!D26*100</f>
        <v>-6.9176533191445705E-2</v>
      </c>
      <c r="E26" s="228">
        <f>(T6B!E30-T6B!E26)/T6B!E26*100</f>
        <v>1.8810465806605934</v>
      </c>
      <c r="F26" s="201">
        <f>(T6B!F30-T6B!F26)/T6B!F26*100</f>
        <v>2.0736645882882274</v>
      </c>
      <c r="G26" s="495" t="e">
        <f>(T6B!T178-T6B!T174)/T6B!T174*100</f>
        <v>#DIV/0!</v>
      </c>
      <c r="H26" s="180" t="e">
        <f>(T6B!U178-T6B!U174)/T6B!U174*100</f>
        <v>#DIV/0!</v>
      </c>
      <c r="I26" s="182" t="e">
        <f>(T6B!V178-T6B!V174)/T6B!V174*100</f>
        <v>#DIV/0!</v>
      </c>
      <c r="J26" s="228" t="e">
        <f>(T6B!W178-T6B!W174)/T6B!W174*100</f>
        <v>#DIV/0!</v>
      </c>
      <c r="K26" s="201" t="e">
        <f>(T6B!X178-T6B!X174)/T6B!X174*100</f>
        <v>#DIV/0!</v>
      </c>
    </row>
    <row r="27" spans="1:11">
      <c r="A27" s="333" t="s">
        <v>158</v>
      </c>
      <c r="B27" s="58">
        <f>(T6B!B31-T6B!B27)/T6B!B27*100</f>
        <v>2.9578931198689111</v>
      </c>
      <c r="C27" s="205">
        <f>(T6B!C31-T6B!C27)/T6B!C27*100</f>
        <v>0.58188541751636036</v>
      </c>
      <c r="D27" s="59">
        <f>(T6B!D31-T6B!D27)/T6B!D27*100</f>
        <v>0.96393284601171481</v>
      </c>
      <c r="E27" s="228">
        <f>(T6B!E31-T6B!E27)/T6B!E27*100</f>
        <v>2.3622620439950301</v>
      </c>
      <c r="F27" s="201">
        <f>(T6B!F31-T6B!F27)/T6B!F27*100</f>
        <v>1.9760830209847171</v>
      </c>
      <c r="G27" s="495" t="e">
        <f>(T6B!T179-T6B!T175)/T6B!T175*100</f>
        <v>#DIV/0!</v>
      </c>
      <c r="H27" s="180" t="e">
        <f>(T6B!U179-T6B!U175)/T6B!U175*100</f>
        <v>#DIV/0!</v>
      </c>
      <c r="I27" s="182" t="e">
        <f>(T6B!V179-T6B!V175)/T6B!V175*100</f>
        <v>#DIV/0!</v>
      </c>
      <c r="J27" s="228" t="e">
        <f>(T6B!W179-T6B!W175)/T6B!W175*100</f>
        <v>#DIV/0!</v>
      </c>
      <c r="K27" s="201" t="e">
        <f>(T6B!X179-T6B!X175)/T6B!X175*100</f>
        <v>#DIV/0!</v>
      </c>
    </row>
    <row r="28" spans="1:11">
      <c r="A28" s="333" t="s">
        <v>159</v>
      </c>
      <c r="B28" s="58">
        <f>(T6B!B32-T6B!B28)/T6B!B28*100</f>
        <v>3.8576575351777498</v>
      </c>
      <c r="C28" s="205">
        <f>(T6B!C32-T6B!C28)/T6B!C28*100</f>
        <v>1.7171125253819186</v>
      </c>
      <c r="D28" s="59">
        <f>(T6B!D32-T6B!D28)/T6B!D28*100</f>
        <v>1.6944818304172147</v>
      </c>
      <c r="E28" s="228">
        <f>(T6B!E32-T6B!E28)/T6B!E28*100</f>
        <v>2.1044099234154738</v>
      </c>
      <c r="F28" s="201">
        <f>(T6B!F32-T6B!F28)/T6B!F28*100</f>
        <v>2.1275789792671689</v>
      </c>
      <c r="G28" s="495" t="e">
        <f>(T6B!T180-T6B!T176)/T6B!T176*100</f>
        <v>#DIV/0!</v>
      </c>
      <c r="H28" s="180" t="e">
        <f>(T6B!U180-T6B!U176)/T6B!U176*100</f>
        <v>#DIV/0!</v>
      </c>
      <c r="I28" s="182" t="e">
        <f>(T6B!V180-T6B!V176)/T6B!V176*100</f>
        <v>#DIV/0!</v>
      </c>
      <c r="J28" s="228" t="e">
        <f>(T6B!W180-T6B!W176)/T6B!W176*100</f>
        <v>#DIV/0!</v>
      </c>
      <c r="K28" s="201" t="e">
        <f>(T6B!X180-T6B!X176)/T6B!X176*100</f>
        <v>#DIV/0!</v>
      </c>
    </row>
    <row r="29" spans="1:11">
      <c r="A29" s="333" t="s">
        <v>160</v>
      </c>
      <c r="B29" s="58">
        <f>(T6B!B33-T6B!B29)/T6B!B29*100</f>
        <v>4.2425268862731746</v>
      </c>
      <c r="C29" s="205">
        <f>(T6B!C33-T6B!C29)/T6B!C29*100</f>
        <v>2.0206965011762392</v>
      </c>
      <c r="D29" s="59">
        <f>(T6B!D33-T6B!D29)/T6B!D29*100</f>
        <v>2.1536896491721098</v>
      </c>
      <c r="E29" s="228">
        <f>(T6B!E33-T6B!E29)/T6B!E29*100</f>
        <v>2.1778231881325341</v>
      </c>
      <c r="F29" s="201">
        <f>(T6B!F33-T6B!F29)/T6B!F29*100</f>
        <v>2.0434243490143436</v>
      </c>
      <c r="G29" s="495" t="e">
        <f>(T6B!T181-T6B!T177)/T6B!T177*100</f>
        <v>#DIV/0!</v>
      </c>
      <c r="H29" s="180" t="e">
        <f>(T6B!U181-T6B!U177)/T6B!U177*100</f>
        <v>#DIV/0!</v>
      </c>
      <c r="I29" s="182" t="e">
        <f>(T6B!V181-T6B!V177)/T6B!V177*100</f>
        <v>#DIV/0!</v>
      </c>
      <c r="J29" s="228" t="e">
        <f>(T6B!W181-T6B!W177)/T6B!W177*100</f>
        <v>#DIV/0!</v>
      </c>
      <c r="K29" s="201" t="e">
        <f>(T6B!X181-T6B!X177)/T6B!X177*100</f>
        <v>#DIV/0!</v>
      </c>
    </row>
    <row r="30" spans="1:11">
      <c r="A30" s="333" t="s">
        <v>161</v>
      </c>
      <c r="B30" s="58">
        <f>(T6B!B34-T6B!B30)/T6B!B30*100</f>
        <v>5.4525334495825017</v>
      </c>
      <c r="C30" s="205">
        <f>(T6B!C34-T6B!C30)/T6B!C30*100</f>
        <v>1.4976146590046624</v>
      </c>
      <c r="D30" s="59">
        <f>(T6B!D34-T6B!D30)/T6B!D30*100</f>
        <v>1.6068052930056822</v>
      </c>
      <c r="E30" s="228">
        <f>(T6B!E34-T6B!E30)/T6B!E30*100</f>
        <v>3.8965632875855629</v>
      </c>
      <c r="F30" s="201">
        <f>(T6B!F34-T6B!F30)/T6B!F30*100</f>
        <v>3.7859895715257288</v>
      </c>
      <c r="G30" s="495" t="e">
        <f>(T6B!T182-T6B!T178)/T6B!T178*100</f>
        <v>#DIV/0!</v>
      </c>
      <c r="H30" s="180" t="e">
        <f>(T6B!U182-T6B!U178)/T6B!U178*100</f>
        <v>#DIV/0!</v>
      </c>
      <c r="I30" s="182" t="e">
        <f>(T6B!V182-T6B!V178)/T6B!V178*100</f>
        <v>#DIV/0!</v>
      </c>
      <c r="J30" s="228" t="e">
        <f>(T6B!W182-T6B!W178)/T6B!W178*100</f>
        <v>#DIV/0!</v>
      </c>
      <c r="K30" s="201" t="e">
        <f>(T6B!X182-T6B!X178)/T6B!X178*100</f>
        <v>#DIV/0!</v>
      </c>
    </row>
    <row r="31" spans="1:11">
      <c r="A31" s="333" t="s">
        <v>162</v>
      </c>
      <c r="B31" s="58">
        <f>(T6B!B35-T6B!B31)/T6B!B31*100</f>
        <v>6.1453532707801308</v>
      </c>
      <c r="C31" s="205">
        <f>(T6B!C35-T6B!C31)/T6B!C31*100</f>
        <v>2.7236354789002735</v>
      </c>
      <c r="D31" s="59">
        <f>(T6B!D35-T6B!D31)/T6B!D31*100</f>
        <v>2.8801018378550469</v>
      </c>
      <c r="E31" s="228">
        <f>(T6B!E35-T6B!E31)/T6B!E31*100</f>
        <v>3.3309936665770423</v>
      </c>
      <c r="F31" s="201">
        <f>(T6B!F35-T6B!F31)/T6B!F31*100</f>
        <v>3.1729759463919467</v>
      </c>
      <c r="G31" s="495" t="e">
        <f>(T6B!T183-T6B!T179)/T6B!T179*100</f>
        <v>#DIV/0!</v>
      </c>
      <c r="H31" s="180" t="e">
        <f>(T6B!U183-T6B!U179)/T6B!U179*100</f>
        <v>#DIV/0!</v>
      </c>
      <c r="I31" s="182" t="e">
        <f>(T6B!V183-T6B!V179)/T6B!V179*100</f>
        <v>#DIV/0!</v>
      </c>
      <c r="J31" s="228" t="e">
        <f>(T6B!W183-T6B!W179)/T6B!W179*100</f>
        <v>#DIV/0!</v>
      </c>
      <c r="K31" s="201" t="e">
        <f>(T6B!X183-T6B!X179)/T6B!X179*100</f>
        <v>#DIV/0!</v>
      </c>
    </row>
    <row r="32" spans="1:11">
      <c r="A32" s="333" t="s">
        <v>163</v>
      </c>
      <c r="B32" s="58">
        <f>(T6B!B36-T6B!B32)/T6B!B32*100</f>
        <v>6.7136826259122291</v>
      </c>
      <c r="C32" s="205">
        <f>(T6B!C36-T6B!C32)/T6B!C32*100</f>
        <v>3.3722316751296479</v>
      </c>
      <c r="D32" s="59">
        <f>(T6B!D36-T6B!D32)/T6B!D32*100</f>
        <v>4.3595071401156797</v>
      </c>
      <c r="E32" s="228">
        <f>(T6B!E36-T6B!E32)/T6B!E32*100</f>
        <v>3.2324454030206304</v>
      </c>
      <c r="F32" s="201">
        <f>(T6B!F36-T6B!F32)/T6B!F32*100</f>
        <v>2.256345585598952</v>
      </c>
      <c r="G32" s="495" t="e">
        <f>(T6B!T184-T6B!T180)/T6B!T180*100</f>
        <v>#DIV/0!</v>
      </c>
      <c r="H32" s="180" t="e">
        <f>(T6B!U184-T6B!U180)/T6B!U180*100</f>
        <v>#DIV/0!</v>
      </c>
      <c r="I32" s="182" t="e">
        <f>(T6B!V184-T6B!V180)/T6B!V180*100</f>
        <v>#DIV/0!</v>
      </c>
      <c r="J32" s="228" t="e">
        <f>(T6B!W184-T6B!W180)/T6B!W180*100</f>
        <v>#DIV/0!</v>
      </c>
      <c r="K32" s="201" t="e">
        <f>(T6B!X184-T6B!X180)/T6B!X180*100</f>
        <v>#DIV/0!</v>
      </c>
    </row>
    <row r="33" spans="1:11">
      <c r="A33" s="333" t="s">
        <v>164</v>
      </c>
      <c r="B33" s="58">
        <f>(T6B!B37-T6B!B33)/T6B!B33*100</f>
        <v>6.9601949634443505</v>
      </c>
      <c r="C33" s="205">
        <f>(T6B!C37-T6B!C33)/T6B!C33*100</f>
        <v>3.4495168277240951</v>
      </c>
      <c r="D33" s="59">
        <f>(T6B!D37-T6B!D33)/T6B!D33*100</f>
        <v>4.4904216567520265</v>
      </c>
      <c r="E33" s="228">
        <f>(T6B!E37-T6B!E33)/T6B!E33*100</f>
        <v>3.3936148213883381</v>
      </c>
      <c r="F33" s="201">
        <f>(T6B!F37-T6B!F33)/T6B!F33*100</f>
        <v>2.3633275056107439</v>
      </c>
      <c r="G33" s="495" t="e">
        <f>(T6B!T185-T6B!T181)/T6B!T181*100</f>
        <v>#DIV/0!</v>
      </c>
      <c r="H33" s="180" t="e">
        <f>(T6B!U185-T6B!U181)/T6B!U181*100</f>
        <v>#DIV/0!</v>
      </c>
      <c r="I33" s="182" t="e">
        <f>(T6B!V185-T6B!V181)/T6B!V181*100</f>
        <v>#DIV/0!</v>
      </c>
      <c r="J33" s="228" t="e">
        <f>(T6B!W185-T6B!W181)/T6B!W181*100</f>
        <v>#DIV/0!</v>
      </c>
      <c r="K33" s="201" t="e">
        <f>(T6B!X185-T6B!X181)/T6B!X181*100</f>
        <v>#DIV/0!</v>
      </c>
    </row>
    <row r="34" spans="1:11">
      <c r="A34" s="333" t="s">
        <v>165</v>
      </c>
      <c r="B34" s="58">
        <f>(T6B!B38-T6B!B34)/T6B!B34*100</f>
        <v>5.8336248290774897</v>
      </c>
      <c r="C34" s="205">
        <f>(T6B!C38-T6B!C34)/T6B!C34*100</f>
        <v>4.0099347033609751</v>
      </c>
      <c r="D34" s="59">
        <f>(T6B!D38-T6B!D34)/T6B!D34*100</f>
        <v>4.2961021945627138</v>
      </c>
      <c r="E34" s="228">
        <f>(T6B!E38-T6B!E34)/T6B!E34*100</f>
        <v>1.7533807043699434</v>
      </c>
      <c r="F34" s="201">
        <f>(T6B!F38-T6B!F34)/T6B!F34*100</f>
        <v>1.4732294548808391</v>
      </c>
      <c r="G34" s="495" t="e">
        <f>(T6B!T186-T6B!T182)/T6B!T182*100</f>
        <v>#DIV/0!</v>
      </c>
      <c r="H34" s="180" t="e">
        <f>(T6B!U186-T6B!U182)/T6B!U182*100</f>
        <v>#DIV/0!</v>
      </c>
      <c r="I34" s="182" t="e">
        <f>(T6B!V186-T6B!V182)/T6B!V182*100</f>
        <v>#DIV/0!</v>
      </c>
      <c r="J34" s="228" t="e">
        <f>(T6B!W186-T6B!W182)/T6B!W182*100</f>
        <v>#DIV/0!</v>
      </c>
      <c r="K34" s="201" t="e">
        <f>(T6B!X186-T6B!X182)/T6B!X182*100</f>
        <v>#DIV/0!</v>
      </c>
    </row>
    <row r="35" spans="1:11">
      <c r="A35" s="333" t="s">
        <v>166</v>
      </c>
      <c r="B35" s="58">
        <f>(T6B!B39-T6B!B35)/T6B!B35*100</f>
        <v>3.9388402130284916</v>
      </c>
      <c r="C35" s="205">
        <f>(T6B!C39-T6B!C35)/T6B!C35*100</f>
        <v>2.257983867784255</v>
      </c>
      <c r="D35" s="59">
        <f>(T6B!D39-T6B!D35)/T6B!D35*100</f>
        <v>2.4360064960173275</v>
      </c>
      <c r="E35" s="228">
        <f>(T6B!E39-T6B!E35)/T6B!E35*100</f>
        <v>1.6437409399910643</v>
      </c>
      <c r="F35" s="201">
        <f>(T6B!F39-T6B!F35)/T6B!F35*100</f>
        <v>1.4674163293992297</v>
      </c>
      <c r="G35" s="495" t="e">
        <f>(T6B!T187-T6B!T183)/T6B!T183*100</f>
        <v>#DIV/0!</v>
      </c>
      <c r="H35" s="180" t="e">
        <f>(T6B!U187-T6B!U183)/T6B!U183*100</f>
        <v>#DIV/0!</v>
      </c>
      <c r="I35" s="182" t="e">
        <f>(T6B!V187-T6B!V183)/T6B!V183*100</f>
        <v>#DIV/0!</v>
      </c>
      <c r="J35" s="228" t="e">
        <f>(T6B!W187-T6B!W183)/T6B!W183*100</f>
        <v>#DIV/0!</v>
      </c>
      <c r="K35" s="201" t="e">
        <f>(T6B!X187-T6B!X183)/T6B!X183*100</f>
        <v>#DIV/0!</v>
      </c>
    </row>
    <row r="36" spans="1:11">
      <c r="A36" s="333" t="s">
        <v>167</v>
      </c>
      <c r="B36" s="58">
        <f>(T6B!B40-T6B!B36)/T6B!B36*100</f>
        <v>2.0746124476746908</v>
      </c>
      <c r="C36" s="205">
        <f>(T6B!C40-T6B!C36)/T6B!C36*100</f>
        <v>1.2623775208667942</v>
      </c>
      <c r="D36" s="59">
        <f>(T6B!D40-T6B!D36)/T6B!D36*100</f>
        <v>1.40895083256187</v>
      </c>
      <c r="E36" s="228">
        <f>(T6B!E40-T6B!E36)/T6B!E36*100</f>
        <v>0.80210927956983813</v>
      </c>
      <c r="F36" s="201">
        <f>(T6B!F40-T6B!F36)/T6B!F36*100</f>
        <v>0.65410842965613081</v>
      </c>
      <c r="G36" s="495" t="e">
        <f>(T6B!T188-T6B!T184)/T6B!T184*100</f>
        <v>#DIV/0!</v>
      </c>
      <c r="H36" s="180" t="e">
        <f>(T6B!U188-T6B!U184)/T6B!U184*100</f>
        <v>#DIV/0!</v>
      </c>
      <c r="I36" s="182" t="e">
        <f>(T6B!V188-T6B!V184)/T6B!V184*100</f>
        <v>#DIV/0!</v>
      </c>
      <c r="J36" s="228" t="e">
        <f>(T6B!W188-T6B!W184)/T6B!W184*100</f>
        <v>#DIV/0!</v>
      </c>
      <c r="K36" s="201" t="e">
        <f>(T6B!X188-T6B!X184)/T6B!X184*100</f>
        <v>#DIV/0!</v>
      </c>
    </row>
    <row r="37" spans="1:11">
      <c r="A37" s="333" t="s">
        <v>168</v>
      </c>
      <c r="B37" s="58">
        <f>(T6B!B41-T6B!B37)/T6B!B37*100</f>
        <v>1.7225142023878297</v>
      </c>
      <c r="C37" s="205">
        <f>(T6B!C41-T6B!C37)/T6B!C37*100</f>
        <v>1.3490008117196877</v>
      </c>
      <c r="D37" s="59">
        <f>(T6B!D41-T6B!D37)/T6B!D37*100</f>
        <v>0.49282086651200607</v>
      </c>
      <c r="E37" s="228">
        <f>(T6B!E41-T6B!E37)/T6B!E37*100</f>
        <v>0.3685417593430681</v>
      </c>
      <c r="F37" s="201">
        <f>(T6B!F41-T6B!F37)/T6B!F37*100</f>
        <v>1.2246381200411829</v>
      </c>
      <c r="G37" s="495" t="e">
        <f>(T6B!T189-T6B!T185)/T6B!T185*100</f>
        <v>#DIV/0!</v>
      </c>
      <c r="H37" s="180" t="e">
        <f>(T6B!U189-T6B!U185)/T6B!U185*100</f>
        <v>#DIV/0!</v>
      </c>
      <c r="I37" s="182" t="e">
        <f>(T6B!V189-T6B!V185)/T6B!V185*100</f>
        <v>#DIV/0!</v>
      </c>
      <c r="J37" s="228" t="e">
        <f>(T6B!W189-T6B!W185)/T6B!W185*100</f>
        <v>#DIV/0!</v>
      </c>
      <c r="K37" s="201" t="e">
        <f>(T6B!X189-T6B!X185)/T6B!X185*100</f>
        <v>#DIV/0!</v>
      </c>
    </row>
    <row r="38" spans="1:11">
      <c r="A38" s="333" t="s">
        <v>169</v>
      </c>
      <c r="B38" s="58">
        <f>(T6B!B42-T6B!B38)/T6B!B38*100</f>
        <v>0.89989934347911926</v>
      </c>
      <c r="C38" s="205">
        <f>(T6B!C42-T6B!C38)/T6B!C38*100</f>
        <v>1.8602680634724811</v>
      </c>
      <c r="D38" s="59">
        <f>(T6B!D42-T6B!D38)/T6B!D38*100</f>
        <v>2.0099492487814778</v>
      </c>
      <c r="E38" s="228">
        <f>(T6B!E42-T6B!E38)/T6B!E38*100</f>
        <v>-0.94282956274465168</v>
      </c>
      <c r="F38" s="201">
        <f>(T6B!F42-T6B!F38)/T6B!F38*100</f>
        <v>-1.0882824272285891</v>
      </c>
      <c r="G38" s="495" t="e">
        <f>(T6B!T190-T6B!T186)/T6B!T186*100</f>
        <v>#DIV/0!</v>
      </c>
      <c r="H38" s="180" t="e">
        <f>(T6B!U190-T6B!U186)/T6B!U186*100</f>
        <v>#DIV/0!</v>
      </c>
      <c r="I38" s="182" t="e">
        <f>(T6B!V190-T6B!V186)/T6B!V186*100</f>
        <v>#DIV/0!</v>
      </c>
      <c r="J38" s="228" t="e">
        <f>(T6B!W190-T6B!W186)/T6B!W186*100</f>
        <v>#DIV/0!</v>
      </c>
      <c r="K38" s="201" t="e">
        <f>(T6B!X190-T6B!X186)/T6B!X186*100</f>
        <v>#DIV/0!</v>
      </c>
    </row>
    <row r="39" spans="1:11">
      <c r="A39" s="333" t="s">
        <v>170</v>
      </c>
      <c r="B39" s="58">
        <f>(T6B!B43-T6B!B39)/T6B!B39*100</f>
        <v>1.5176330934170832</v>
      </c>
      <c r="C39" s="205">
        <f>(T6B!C43-T6B!C39)/T6B!C39*100</f>
        <v>2.5709984172532341</v>
      </c>
      <c r="D39" s="59">
        <f>(T6B!D43-T6B!D39)/T6B!D39*100</f>
        <v>2.7442246715989596</v>
      </c>
      <c r="E39" s="228">
        <f>(T6B!E43-T6B!E39)/T6B!E39*100</f>
        <v>-1.0269621433839515</v>
      </c>
      <c r="F39" s="201">
        <f>(T6B!F43-T6B!F39)/T6B!F39*100</f>
        <v>-1.1930210062457358</v>
      </c>
      <c r="G39" s="495" t="e">
        <f>(T6B!T191-T6B!T187)/T6B!T187*100</f>
        <v>#DIV/0!</v>
      </c>
      <c r="H39" s="180" t="e">
        <f>(T6B!U191-T6B!U187)/T6B!U187*100</f>
        <v>#DIV/0!</v>
      </c>
      <c r="I39" s="182" t="e">
        <f>(T6B!V191-T6B!V187)/T6B!V187*100</f>
        <v>#DIV/0!</v>
      </c>
      <c r="J39" s="228" t="e">
        <f>(T6B!W191-T6B!W187)/T6B!W187*100</f>
        <v>#DIV/0!</v>
      </c>
      <c r="K39" s="201" t="e">
        <f>(T6B!X191-T6B!X187)/T6B!X187*100</f>
        <v>#DIV/0!</v>
      </c>
    </row>
    <row r="40" spans="1:11">
      <c r="A40" s="333" t="s">
        <v>171</v>
      </c>
      <c r="B40" s="58">
        <f>(T6B!B44-T6B!B40)/T6B!B40*100</f>
        <v>3.0449151269340486</v>
      </c>
      <c r="C40" s="205">
        <f>(T6B!C44-T6B!C40)/T6B!C40*100</f>
        <v>2.1374632023550482</v>
      </c>
      <c r="D40" s="59">
        <f>(T6B!D44-T6B!D40)/T6B!D40*100</f>
        <v>3.130158571357085</v>
      </c>
      <c r="E40" s="228">
        <f>(T6B!E44-T6B!E40)/T6B!E40*100</f>
        <v>0.88846138931525531</v>
      </c>
      <c r="F40" s="201">
        <f>(T6B!F44-T6B!F40)/T6B!F40*100</f>
        <v>-8.1682662854794974E-2</v>
      </c>
      <c r="G40" s="495" t="e">
        <f>(T6B!T192-T6B!T188)/T6B!T188*100</f>
        <v>#DIV/0!</v>
      </c>
      <c r="H40" s="180" t="e">
        <f>(T6B!U192-T6B!U188)/T6B!U188*100</f>
        <v>#DIV/0!</v>
      </c>
      <c r="I40" s="182" t="e">
        <f>(T6B!V192-T6B!V188)/T6B!V188*100</f>
        <v>#DIV/0!</v>
      </c>
      <c r="J40" s="228" t="e">
        <f>(T6B!W192-T6B!W188)/T6B!W188*100</f>
        <v>#DIV/0!</v>
      </c>
      <c r="K40" s="201" t="e">
        <f>(T6B!X192-T6B!X188)/T6B!X188*100</f>
        <v>#DIV/0!</v>
      </c>
    </row>
    <row r="41" spans="1:11">
      <c r="A41" s="333" t="s">
        <v>172</v>
      </c>
      <c r="B41" s="58">
        <f>(T6B!B45-T6B!B41)/T6B!B41*100</f>
        <v>3.5838012184923924</v>
      </c>
      <c r="C41" s="205">
        <f>(T6B!C45-T6B!C41)/T6B!C41*100</f>
        <v>1.7569285532672372</v>
      </c>
      <c r="D41" s="59">
        <f>(T6B!D45-T6B!D41)/T6B!D41*100</f>
        <v>3.001073148818294</v>
      </c>
      <c r="E41" s="228">
        <f>(T6B!E45-T6B!E41)/T6B!E41*100</f>
        <v>1.7953299998327228</v>
      </c>
      <c r="F41" s="201">
        <f>(T6B!F45-T6B!F41)/T6B!F41*100</f>
        <v>0.56482301414449743</v>
      </c>
      <c r="G41" s="495" t="e">
        <f>(T6B!T193-T6B!T189)/T6B!T189*100</f>
        <v>#DIV/0!</v>
      </c>
      <c r="H41" s="180" t="e">
        <f>(T6B!U193-T6B!U189)/T6B!U189*100</f>
        <v>#DIV/0!</v>
      </c>
      <c r="I41" s="182" t="e">
        <f>(T6B!V193-T6B!V189)/T6B!V189*100</f>
        <v>#DIV/0!</v>
      </c>
      <c r="J41" s="228" t="e">
        <f>(T6B!W193-T6B!W189)/T6B!W189*100</f>
        <v>#DIV/0!</v>
      </c>
      <c r="K41" s="201" t="e">
        <f>(T6B!X193-T6B!X189)/T6B!X189*100</f>
        <v>#DIV/0!</v>
      </c>
    </row>
    <row r="42" spans="1:11">
      <c r="A42" s="333" t="s">
        <v>173</v>
      </c>
      <c r="B42" s="58">
        <f>(T6B!B46-T6B!B42)/T6B!B42*100</f>
        <v>4.4042762276287135</v>
      </c>
      <c r="C42" s="205">
        <f>(T6B!C46-T6B!C42)/T6B!C42*100</f>
        <v>2.016611840032287</v>
      </c>
      <c r="D42" s="59">
        <f>(T6B!D46-T6B!D42)/T6B!D42*100</f>
        <v>2.1328998571499067</v>
      </c>
      <c r="E42" s="228">
        <f>(T6B!E46-T6B!E42)/T6B!E42*100</f>
        <v>2.3404662677294472</v>
      </c>
      <c r="F42" s="201">
        <f>(T6B!F46-T6B!F42)/T6B!F42*100</f>
        <v>2.223485031677717</v>
      </c>
      <c r="G42" s="495" t="e">
        <f>(T6B!T194-T6B!T190)/T6B!T190*100</f>
        <v>#DIV/0!</v>
      </c>
      <c r="H42" s="180" t="e">
        <f>(T6B!U194-T6B!U190)/T6B!U190*100</f>
        <v>#DIV/0!</v>
      </c>
      <c r="I42" s="182" t="e">
        <f>(T6B!V194-T6B!V190)/T6B!V190*100</f>
        <v>#DIV/0!</v>
      </c>
      <c r="J42" s="228" t="e">
        <f>(T6B!W194-T6B!W190)/T6B!W190*100</f>
        <v>#DIV/0!</v>
      </c>
      <c r="K42" s="201" t="e">
        <f>(T6B!X194-T6B!X190)/T6B!X190*100</f>
        <v>#DIV/0!</v>
      </c>
    </row>
    <row r="43" spans="1:11">
      <c r="A43" s="333" t="s">
        <v>174</v>
      </c>
      <c r="B43" s="58">
        <f>(T6B!B47-T6B!B43)/T6B!B43*100</f>
        <v>5.4913337576412307</v>
      </c>
      <c r="C43" s="205">
        <f>(T6B!C47-T6B!C43)/T6B!C43*100</f>
        <v>2.2129944424232435</v>
      </c>
      <c r="D43" s="59">
        <f>(T6B!D47-T6B!D43)/T6B!D43*100</f>
        <v>2.4162043670475346</v>
      </c>
      <c r="E43" s="228">
        <f>(T6B!E47-T6B!E43)/T6B!E43*100</f>
        <v>3.2073606033180768</v>
      </c>
      <c r="F43" s="201">
        <f>(T6B!F47-T6B!F43)/T6B!F43*100</f>
        <v>3.0022480601416444</v>
      </c>
      <c r="G43" s="495" t="e">
        <f>(T6B!T195-T6B!T191)/T6B!T191*100</f>
        <v>#DIV/0!</v>
      </c>
      <c r="H43" s="180" t="e">
        <f>(T6B!U195-T6B!U191)/T6B!U191*100</f>
        <v>#DIV/0!</v>
      </c>
      <c r="I43" s="182" t="e">
        <f>(T6B!V195-T6B!V191)/T6B!V191*100</f>
        <v>#DIV/0!</v>
      </c>
      <c r="J43" s="228" t="e">
        <f>(T6B!W195-T6B!W191)/T6B!W191*100</f>
        <v>#DIV/0!</v>
      </c>
      <c r="K43" s="201" t="e">
        <f>(T6B!X195-T6B!X191)/T6B!X191*100</f>
        <v>#DIV/0!</v>
      </c>
    </row>
    <row r="44" spans="1:11">
      <c r="A44" s="333" t="s">
        <v>175</v>
      </c>
      <c r="B44" s="58">
        <f>(T6B!B48-T6B!B44)/T6B!B44*100</f>
        <v>5.5425164365788628</v>
      </c>
      <c r="C44" s="205">
        <f>(T6B!C48-T6B!C44)/T6B!C44*100</f>
        <v>3.8032581453634076</v>
      </c>
      <c r="D44" s="59">
        <f>(T6B!D48-T6B!D44)/T6B!D44*100</f>
        <v>3.0872955242703375</v>
      </c>
      <c r="E44" s="228">
        <f>(T6B!E48-T6B!E44)/T6B!E44*100</f>
        <v>1.6755334295767792</v>
      </c>
      <c r="F44" s="201">
        <f>(T6B!F48-T6B!F44)/T6B!F44*100</f>
        <v>2.3815534797610121</v>
      </c>
      <c r="G44" s="495" t="e">
        <f>(T6B!T196-T6B!T192)/T6B!T192*100</f>
        <v>#DIV/0!</v>
      </c>
      <c r="H44" s="180" t="e">
        <f>(T6B!U196-T6B!U192)/T6B!U192*100</f>
        <v>#DIV/0!</v>
      </c>
      <c r="I44" s="182" t="e">
        <f>(T6B!V196-T6B!V192)/T6B!V192*100</f>
        <v>#DIV/0!</v>
      </c>
      <c r="J44" s="228" t="e">
        <f>(T6B!W196-T6B!W192)/T6B!W192*100</f>
        <v>#DIV/0!</v>
      </c>
      <c r="K44" s="201" t="e">
        <f>(T6B!X196-T6B!X192)/T6B!X192*100</f>
        <v>#DIV/0!</v>
      </c>
    </row>
    <row r="45" spans="1:11">
      <c r="A45" s="333" t="s">
        <v>176</v>
      </c>
      <c r="B45" s="58">
        <f>(T6B!B49-T6B!B45)/T6B!B45*100</f>
        <v>5.9119478722177456</v>
      </c>
      <c r="C45" s="205">
        <f>(T6B!C49-T6B!C45)/T6B!C45*100</f>
        <v>4.4401689113215523</v>
      </c>
      <c r="D45" s="59">
        <f>(T6B!D49-T6B!D45)/T6B!D45*100</f>
        <v>3.8925166276970584</v>
      </c>
      <c r="E45" s="228">
        <f>(T6B!E49-T6B!E45)/T6B!E45*100</f>
        <v>1.4092077562090732</v>
      </c>
      <c r="F45" s="201">
        <f>(T6B!F49-T6B!F45)/T6B!F45*100</f>
        <v>1.9431685666008236</v>
      </c>
      <c r="G45" s="495" t="e">
        <f>(T6B!T197-T6B!T193)/T6B!T193*100</f>
        <v>#DIV/0!</v>
      </c>
      <c r="H45" s="180" t="e">
        <f>(T6B!U197-T6B!U193)/T6B!U193*100</f>
        <v>#DIV/0!</v>
      </c>
      <c r="I45" s="182" t="e">
        <f>(T6B!V197-T6B!V193)/T6B!V193*100</f>
        <v>#DIV/0!</v>
      </c>
      <c r="J45" s="228" t="e">
        <f>(T6B!W197-T6B!W193)/T6B!W193*100</f>
        <v>#DIV/0!</v>
      </c>
      <c r="K45" s="201" t="e">
        <f>(T6B!X197-T6B!X193)/T6B!X193*100</f>
        <v>#DIV/0!</v>
      </c>
    </row>
    <row r="46" spans="1:11">
      <c r="A46" s="333" t="s">
        <v>177</v>
      </c>
      <c r="B46" s="58">
        <f>(T6B!B50-T6B!B46)/T6B!B46*100</f>
        <v>6.4960068454078703</v>
      </c>
      <c r="C46" s="205">
        <f>(T6B!C50-T6B!C46)/T6B!C46*100</f>
        <v>2.7637414907154447</v>
      </c>
      <c r="D46" s="59">
        <f>(T6B!D50-T6B!D46)/T6B!D46*100</f>
        <v>3.1204784412076787</v>
      </c>
      <c r="E46" s="228">
        <f>(T6B!E50-T6B!E46)/T6B!E46*100</f>
        <v>3.6318893225871967</v>
      </c>
      <c r="F46" s="201">
        <f>(T6B!F50-T6B!F46)/T6B!F46*100</f>
        <v>3.2739186487988889</v>
      </c>
      <c r="G46" s="495" t="e">
        <f>(T6B!T198-T6B!T194)/T6B!T194*100</f>
        <v>#DIV/0!</v>
      </c>
      <c r="H46" s="180" t="e">
        <f>(T6B!U198-T6B!U194)/T6B!U194*100</f>
        <v>#DIV/0!</v>
      </c>
      <c r="I46" s="182" t="e">
        <f>(T6B!V198-T6B!V194)/T6B!V194*100</f>
        <v>#DIV/0!</v>
      </c>
      <c r="J46" s="228" t="e">
        <f>(T6B!W198-T6B!W194)/T6B!W194*100</f>
        <v>#DIV/0!</v>
      </c>
      <c r="K46" s="201" t="e">
        <f>(T6B!X198-T6B!X194)/T6B!X194*100</f>
        <v>#DIV/0!</v>
      </c>
    </row>
    <row r="47" spans="1:11">
      <c r="A47" s="333" t="s">
        <v>178</v>
      </c>
      <c r="B47" s="58">
        <f>(T6B!B51-T6B!B47)/T6B!B47*100</f>
        <v>5.1437471061160851</v>
      </c>
      <c r="C47" s="205">
        <f>(T6B!C51-T6B!C47)/T6B!C47*100</f>
        <v>3.1604786744400157</v>
      </c>
      <c r="D47" s="59">
        <f>(T6B!D51-T6B!D47)/T6B!D47*100</f>
        <v>2.7573837139782533</v>
      </c>
      <c r="E47" s="228">
        <f>(T6B!E51-T6B!E47)/T6B!E47*100</f>
        <v>1.9225079770470961</v>
      </c>
      <c r="F47" s="201">
        <f>(T6B!F51-T6B!F47)/T6B!F47*100</f>
        <v>2.323343737532555</v>
      </c>
      <c r="G47" s="495" t="e">
        <f>(T6B!T199-T6B!T195)/T6B!T195*100</f>
        <v>#DIV/0!</v>
      </c>
      <c r="H47" s="180" t="e">
        <f>(T6B!U199-T6B!U195)/T6B!U195*100</f>
        <v>#DIV/0!</v>
      </c>
      <c r="I47" s="182" t="e">
        <f>(T6B!V199-T6B!V195)/T6B!V195*100</f>
        <v>#DIV/0!</v>
      </c>
      <c r="J47" s="228" t="e">
        <f>(T6B!W199-T6B!W195)/T6B!W195*100</f>
        <v>#DIV/0!</v>
      </c>
      <c r="K47" s="201" t="e">
        <f>(T6B!X199-T6B!X195)/T6B!X195*100</f>
        <v>#DIV/0!</v>
      </c>
    </row>
    <row r="48" spans="1:11">
      <c r="A48" s="333" t="s">
        <v>179</v>
      </c>
      <c r="B48" s="58">
        <f>(T6B!B52-T6B!B48)/T6B!B48*100</f>
        <v>4.6064172157074017</v>
      </c>
      <c r="C48" s="205">
        <f>(T6B!C52-T6B!C48)/T6B!C48*100</f>
        <v>2.211625520613282</v>
      </c>
      <c r="D48" s="59">
        <f>(T6B!D52-T6B!D48)/T6B!D48*100</f>
        <v>1.6973874583887039</v>
      </c>
      <c r="E48" s="228">
        <f>(T6B!E52-T6B!E48)/T6B!E48*100</f>
        <v>2.3429738866751046</v>
      </c>
      <c r="F48" s="201">
        <f>(T6B!F52-T6B!F48)/T6B!F48*100</f>
        <v>2.8604307085319509</v>
      </c>
      <c r="G48" s="495" t="e">
        <f>(T6B!T200-T6B!T196)/T6B!T196*100</f>
        <v>#DIV/0!</v>
      </c>
      <c r="H48" s="180" t="e">
        <f>(T6B!U200-T6B!U196)/T6B!U196*100</f>
        <v>#DIV/0!</v>
      </c>
      <c r="I48" s="182" t="e">
        <f>(T6B!V200-T6B!V196)/T6B!V196*100</f>
        <v>#DIV/0!</v>
      </c>
      <c r="J48" s="228" t="e">
        <f>(T6B!W200-T6B!W196)/T6B!W196*100</f>
        <v>#DIV/0!</v>
      </c>
      <c r="K48" s="201" t="e">
        <f>(T6B!X200-T6B!X196)/T6B!X196*100</f>
        <v>#DIV/0!</v>
      </c>
    </row>
    <row r="49" spans="1:11">
      <c r="A49" s="333" t="s">
        <v>180</v>
      </c>
      <c r="B49" s="58">
        <f>(T6B!B53-T6B!B49)/T6B!B49*100</f>
        <v>4.7788863330112266</v>
      </c>
      <c r="C49" s="205">
        <f>(T6B!C53-T6B!C49)/T6B!C49*100</f>
        <v>2.1256997942485185</v>
      </c>
      <c r="D49" s="59">
        <f>(T6B!D53-T6B!D49)/T6B!D49*100</f>
        <v>1.6616913102290138</v>
      </c>
      <c r="E49" s="228">
        <f>(T6B!E53-T6B!E49)/T6B!E49*100</f>
        <v>2.5979616728287347</v>
      </c>
      <c r="F49" s="201">
        <f>(T6B!F53-T6B!F49)/T6B!F49*100</f>
        <v>3.0675491123017053</v>
      </c>
      <c r="G49" s="495" t="e">
        <f>(T6B!T201-T6B!T197)/T6B!T197*100</f>
        <v>#DIV/0!</v>
      </c>
      <c r="H49" s="180" t="e">
        <f>(T6B!U201-T6B!U197)/T6B!U197*100</f>
        <v>#DIV/0!</v>
      </c>
      <c r="I49" s="182" t="e">
        <f>(T6B!V201-T6B!V197)/T6B!V197*100</f>
        <v>#DIV/0!</v>
      </c>
      <c r="J49" s="228" t="e">
        <f>(T6B!W201-T6B!W197)/T6B!W197*100</f>
        <v>#DIV/0!</v>
      </c>
      <c r="K49" s="201" t="e">
        <f>(T6B!X201-T6B!X197)/T6B!X197*100</f>
        <v>#DIV/0!</v>
      </c>
    </row>
    <row r="50" spans="1:11">
      <c r="A50" s="333" t="s">
        <v>181</v>
      </c>
      <c r="B50" s="58">
        <f>(T6B!B54-T6B!B50)/T6B!B50*100</f>
        <v>5.0177435554067618</v>
      </c>
      <c r="C50" s="205">
        <f>(T6B!C54-T6B!C50)/T6B!C50*100</f>
        <v>3.0488831181322018</v>
      </c>
      <c r="D50" s="59">
        <f>(T6B!D54-T6B!D50)/T6B!D50*100</f>
        <v>2.3408633833777381</v>
      </c>
      <c r="E50" s="228">
        <f>(T6B!E54-T6B!E50)/T6B!E50*100</f>
        <v>1.9106082256297032</v>
      </c>
      <c r="F50" s="201">
        <f>(T6B!F54-T6B!F50)/T6B!F50*100</f>
        <v>2.6146710187253044</v>
      </c>
      <c r="G50" s="495" t="e">
        <f>(T6B!T202-T6B!T198)/T6B!T198*100</f>
        <v>#DIV/0!</v>
      </c>
      <c r="H50" s="180" t="e">
        <f>(T6B!U202-T6B!U198)/T6B!U198*100</f>
        <v>#DIV/0!</v>
      </c>
      <c r="I50" s="182" t="e">
        <f>(T6B!V202-T6B!V198)/T6B!V198*100</f>
        <v>#DIV/0!</v>
      </c>
      <c r="J50" s="228" t="e">
        <f>(T6B!W202-T6B!W198)/T6B!W198*100</f>
        <v>#DIV/0!</v>
      </c>
      <c r="K50" s="201" t="e">
        <f>(T6B!X202-T6B!X198)/T6B!X198*100</f>
        <v>#DIV/0!</v>
      </c>
    </row>
    <row r="51" spans="1:11">
      <c r="A51" s="333" t="s">
        <v>182</v>
      </c>
      <c r="B51" s="58">
        <f>(T6B!B55-T6B!B51)/T6B!B51*100</f>
        <v>5.8288962728692342</v>
      </c>
      <c r="C51" s="205">
        <f>(T6B!C55-T6B!C51)/T6B!C51*100</f>
        <v>2.7971445568114173</v>
      </c>
      <c r="D51" s="59">
        <f>(T6B!D55-T6B!D51)/T6B!D51*100</f>
        <v>3.1570005585551999</v>
      </c>
      <c r="E51" s="228">
        <f>(T6B!E55-T6B!E51)/T6B!E51*100</f>
        <v>2.9492567416425635</v>
      </c>
      <c r="F51" s="201">
        <f>(T6B!F55-T6B!F51)/T6B!F51*100</f>
        <v>2.5882433889130989</v>
      </c>
      <c r="G51" s="495" t="e">
        <f>(T6B!T203-T6B!T199)/T6B!T199*100</f>
        <v>#DIV/0!</v>
      </c>
      <c r="H51" s="180" t="e">
        <f>(T6B!U203-T6B!U199)/T6B!U199*100</f>
        <v>#DIV/0!</v>
      </c>
      <c r="I51" s="182" t="e">
        <f>(T6B!V203-T6B!V199)/T6B!V199*100</f>
        <v>#DIV/0!</v>
      </c>
      <c r="J51" s="228" t="e">
        <f>(T6B!W203-T6B!W199)/T6B!W199*100</f>
        <v>#DIV/0!</v>
      </c>
      <c r="K51" s="201" t="e">
        <f>(T6B!X203-T6B!X199)/T6B!X199*100</f>
        <v>#DIV/0!</v>
      </c>
    </row>
    <row r="52" spans="1:11">
      <c r="A52" s="333" t="s">
        <v>183</v>
      </c>
      <c r="B52" s="58">
        <f>(T6B!B56-T6B!B52)/T6B!B52*100</f>
        <v>6.4990625082525666</v>
      </c>
      <c r="C52" s="205">
        <f>(T6B!C56-T6B!C52)/T6B!C52*100</f>
        <v>3.1747906504305194</v>
      </c>
      <c r="D52" s="59">
        <f>(T6B!D56-T6B!D52)/T6B!D52*100</f>
        <v>2.6626260756916835</v>
      </c>
      <c r="E52" s="228">
        <f>(T6B!E56-T6B!E52)/T6B!E52*100</f>
        <v>3.2219807153136069</v>
      </c>
      <c r="F52" s="201">
        <f>(T6B!F56-T6B!F52)/T6B!F52*100</f>
        <v>3.7375282540697392</v>
      </c>
      <c r="G52" s="495" t="e">
        <f>(T6B!T204-T6B!T200)/T6B!T200*100</f>
        <v>#DIV/0!</v>
      </c>
      <c r="H52" s="180" t="e">
        <f>(T6B!U204-T6B!U200)/T6B!U200*100</f>
        <v>#DIV/0!</v>
      </c>
      <c r="I52" s="182" t="e">
        <f>(T6B!V204-T6B!V200)/T6B!V200*100</f>
        <v>#DIV/0!</v>
      </c>
      <c r="J52" s="228" t="e">
        <f>(T6B!W204-T6B!W200)/T6B!W200*100</f>
        <v>#DIV/0!</v>
      </c>
      <c r="K52" s="201" t="e">
        <f>(T6B!X204-T6B!X200)/T6B!X200*100</f>
        <v>#DIV/0!</v>
      </c>
    </row>
    <row r="53" spans="1:11">
      <c r="A53" s="333" t="s">
        <v>184</v>
      </c>
      <c r="B53" s="58">
        <f>(T6B!B57-T6B!B53)/T6B!B53*100</f>
        <v>6.5770329955832612</v>
      </c>
      <c r="C53" s="205">
        <f>(T6B!C57-T6B!C53)/T6B!C53*100</f>
        <v>2.8463331498248841</v>
      </c>
      <c r="D53" s="59">
        <f>(T6B!D57-T6B!D53)/T6B!D53*100</f>
        <v>3.3963822392493919</v>
      </c>
      <c r="E53" s="228">
        <f>(T6B!E57-T6B!E53)/T6B!E53*100</f>
        <v>3.6274505191386348</v>
      </c>
      <c r="F53" s="201">
        <f>(T6B!F57-T6B!F53)/T6B!F53*100</f>
        <v>3.0759125244906658</v>
      </c>
      <c r="G53" s="495" t="e">
        <f>(T6B!T205-T6B!T201)/T6B!T201*100</f>
        <v>#DIV/0!</v>
      </c>
      <c r="H53" s="180" t="e">
        <f>(T6B!U205-T6B!U201)/T6B!U201*100</f>
        <v>#DIV/0!</v>
      </c>
      <c r="I53" s="182" t="e">
        <f>(T6B!V205-T6B!V201)/T6B!V201*100</f>
        <v>#DIV/0!</v>
      </c>
      <c r="J53" s="228" t="e">
        <f>(T6B!W205-T6B!W201)/T6B!W201*100</f>
        <v>#DIV/0!</v>
      </c>
      <c r="K53" s="201" t="e">
        <f>(T6B!X205-T6B!X201)/T6B!X201*100</f>
        <v>#DIV/0!</v>
      </c>
    </row>
    <row r="54" spans="1:11">
      <c r="A54" s="333" t="s">
        <v>185</v>
      </c>
      <c r="B54" s="58">
        <f>(T6B!B58-T6B!B54)/T6B!B54*100</f>
        <v>6.618040855882275</v>
      </c>
      <c r="C54" s="205">
        <f>(T6B!C58-T6B!C54)/T6B!C54*100</f>
        <v>2.923676412254717</v>
      </c>
      <c r="D54" s="59">
        <f>(T6B!D58-T6B!D54)/T6B!D54*100</f>
        <v>3.2321824372186816</v>
      </c>
      <c r="E54" s="228">
        <f>(T6B!E58-T6B!E54)/T6B!E54*100</f>
        <v>3.5894213774778074</v>
      </c>
      <c r="F54" s="201">
        <f>(T6B!F58-T6B!F54)/T6B!F54*100</f>
        <v>3.2802071474809806</v>
      </c>
      <c r="G54" s="495" t="e">
        <f>(T6B!T206-T6B!T202)/T6B!T202*100</f>
        <v>#DIV/0!</v>
      </c>
      <c r="H54" s="180" t="e">
        <f>(T6B!U206-T6B!U202)/T6B!U202*100</f>
        <v>#DIV/0!</v>
      </c>
      <c r="I54" s="182" t="e">
        <f>(T6B!V206-T6B!V202)/T6B!V202*100</f>
        <v>#DIV/0!</v>
      </c>
      <c r="J54" s="228" t="e">
        <f>(T6B!W206-T6B!W202)/T6B!W202*100</f>
        <v>#DIV/0!</v>
      </c>
      <c r="K54" s="201" t="e">
        <f>(T6B!X206-T6B!X202)/T6B!X202*100</f>
        <v>#DIV/0!</v>
      </c>
    </row>
    <row r="55" spans="1:11">
      <c r="A55" s="333" t="s">
        <v>186</v>
      </c>
      <c r="B55" s="58">
        <f>(T6B!B59-T6B!B55)/T6B!B55*100</f>
        <v>6.8331126662883657</v>
      </c>
      <c r="C55" s="205">
        <f>(T6B!C59-T6B!C55)/T6B!C55*100</f>
        <v>2.7997361141653485</v>
      </c>
      <c r="D55" s="59">
        <f>(T6B!D59-T6B!D55)/T6B!D55*100</f>
        <v>2.4873377026249455</v>
      </c>
      <c r="E55" s="228">
        <f>(T6B!E59-T6B!E55)/T6B!E55*100</f>
        <v>3.9235281184415847</v>
      </c>
      <c r="F55" s="201">
        <f>(T6B!F59-T6B!F55)/T6B!F55*100</f>
        <v>4.239931141640306</v>
      </c>
      <c r="G55" s="495" t="e">
        <f>(T6B!T207-T6B!T203)/T6B!T203*100</f>
        <v>#DIV/0!</v>
      </c>
      <c r="H55" s="180" t="e">
        <f>(T6B!U207-T6B!U203)/T6B!U203*100</f>
        <v>#DIV/0!</v>
      </c>
      <c r="I55" s="182" t="e">
        <f>(T6B!V207-T6B!V203)/T6B!V203*100</f>
        <v>#DIV/0!</v>
      </c>
      <c r="J55" s="228" t="e">
        <f>(T6B!W207-T6B!W203)/T6B!W203*100</f>
        <v>#DIV/0!</v>
      </c>
      <c r="K55" s="201" t="e">
        <f>(T6B!X207-T6B!X203)/T6B!X203*100</f>
        <v>#DIV/0!</v>
      </c>
    </row>
    <row r="56" spans="1:11">
      <c r="A56" s="333" t="s">
        <v>187</v>
      </c>
      <c r="B56" s="58">
        <f>(T6B!B60-T6B!B56)/T6B!B56*100</f>
        <v>6.3330688355484925</v>
      </c>
      <c r="C56" s="205">
        <f>(T6B!C60-T6B!C56)/T6B!C56*100</f>
        <v>2.0594127411138259</v>
      </c>
      <c r="D56" s="59">
        <f>(T6B!D60-T6B!D56)/T6B!D56*100</f>
        <v>2.4268234976002265</v>
      </c>
      <c r="E56" s="228">
        <f>(T6B!E60-T6B!E56)/T6B!E56*100</f>
        <v>4.1874198367918423</v>
      </c>
      <c r="F56" s="201">
        <f>(T6B!F60-T6B!F56)/T6B!F56*100</f>
        <v>3.8130557267365202</v>
      </c>
      <c r="G56" s="495" t="e">
        <f>(T6B!T208-T6B!T204)/T6B!T204*100</f>
        <v>#DIV/0!</v>
      </c>
      <c r="H56" s="180" t="e">
        <f>(T6B!U208-T6B!U204)/T6B!U204*100</f>
        <v>#DIV/0!</v>
      </c>
      <c r="I56" s="182" t="e">
        <f>(T6B!V208-T6B!V204)/T6B!V204*100</f>
        <v>#DIV/0!</v>
      </c>
      <c r="J56" s="228" t="e">
        <f>(T6B!W208-T6B!W204)/T6B!W204*100</f>
        <v>#DIV/0!</v>
      </c>
      <c r="K56" s="201" t="e">
        <f>(T6B!X208-T6B!X204)/T6B!X204*100</f>
        <v>#DIV/0!</v>
      </c>
    </row>
    <row r="57" spans="1:11">
      <c r="A57" s="333" t="s">
        <v>188</v>
      </c>
      <c r="B57" s="58">
        <f>(T6B!B61-T6B!B57)/T6B!B57*100</f>
        <v>4.6085589264166238</v>
      </c>
      <c r="C57" s="205">
        <f>(T6B!C61-T6B!C57)/T6B!C57*100</f>
        <v>2.5579991572042049</v>
      </c>
      <c r="D57" s="59">
        <f>(T6B!D61-T6B!D57)/T6B!D57*100</f>
        <v>1.9203035211111437</v>
      </c>
      <c r="E57" s="228">
        <f>(T6B!E61-T6B!E57)/T6B!E57*100</f>
        <v>1.9994147565898359</v>
      </c>
      <c r="F57" s="201">
        <f>(T6B!F61-T6B!F57)/T6B!F57*100</f>
        <v>2.638026698895771</v>
      </c>
      <c r="G57" s="495" t="e">
        <f>(T6B!T209-T6B!T205)/T6B!T205*100</f>
        <v>#DIV/0!</v>
      </c>
      <c r="H57" s="180" t="e">
        <f>(T6B!U209-T6B!U205)/T6B!U205*100</f>
        <v>#DIV/0!</v>
      </c>
      <c r="I57" s="182" t="e">
        <f>(T6B!V209-T6B!V205)/T6B!V205*100</f>
        <v>#DIV/0!</v>
      </c>
      <c r="J57" s="228" t="e">
        <f>(T6B!W209-T6B!W205)/T6B!W205*100</f>
        <v>#DIV/0!</v>
      </c>
      <c r="K57" s="201" t="e">
        <f>(T6B!X209-T6B!X205)/T6B!X205*100</f>
        <v>#DIV/0!</v>
      </c>
    </row>
    <row r="58" spans="1:11">
      <c r="A58" s="333" t="s">
        <v>189</v>
      </c>
      <c r="B58" s="58">
        <f>(T6B!B62-T6B!B58)/T6B!B58*100</f>
        <v>2.8034253456441771</v>
      </c>
      <c r="C58" s="205">
        <f>(T6B!C62-T6B!C58)/T6B!C58*100</f>
        <v>1.7331670822942524</v>
      </c>
      <c r="D58" s="59">
        <f>(T6B!D62-T6B!D58)/T6B!D58*100</f>
        <v>1.7066017375906084</v>
      </c>
      <c r="E58" s="228">
        <f>(T6B!E62-T6B!E58)/T6B!E58*100</f>
        <v>1.0520249138456199</v>
      </c>
      <c r="F58" s="201">
        <f>(T6B!F62-T6B!F58)/T6B!F58*100</f>
        <v>1.0784875239093465</v>
      </c>
      <c r="G58" s="495" t="e">
        <f>(T6B!T210-T6B!T206)/T6B!T206*100</f>
        <v>#DIV/0!</v>
      </c>
      <c r="H58" s="180" t="e">
        <f>(T6B!U210-T6B!U206)/T6B!U206*100</f>
        <v>#DIV/0!</v>
      </c>
      <c r="I58" s="182" t="e">
        <f>(T6B!V210-T6B!V206)/T6B!V206*100</f>
        <v>#DIV/0!</v>
      </c>
      <c r="J58" s="228" t="e">
        <f>(T6B!W210-T6B!W206)/T6B!W206*100</f>
        <v>#DIV/0!</v>
      </c>
      <c r="K58" s="201" t="e">
        <f>(T6B!X210-T6B!X206)/T6B!X206*100</f>
        <v>#DIV/0!</v>
      </c>
    </row>
    <row r="59" spans="1:11">
      <c r="A59" s="333" t="s">
        <v>190</v>
      </c>
      <c r="B59" s="58">
        <f>(T6B!B63-T6B!B59)/T6B!B59*100</f>
        <v>1.6783910108115769</v>
      </c>
      <c r="C59" s="205">
        <f>(T6B!C63-T6B!C59)/T6B!C59*100</f>
        <v>1.0560684530511197</v>
      </c>
      <c r="D59" s="59">
        <f>(T6B!D63-T6B!D59)/T6B!D59*100</f>
        <v>0.42815946463557097</v>
      </c>
      <c r="E59" s="228">
        <f>(T6B!E63-T6B!E59)/T6B!E59*100</f>
        <v>0.61581908665839102</v>
      </c>
      <c r="F59" s="201">
        <f>(T6B!F63-T6B!F59)/T6B!F59*100</f>
        <v>1.2460858748337931</v>
      </c>
      <c r="G59" s="495" t="e">
        <f>(T6B!T211-T6B!T207)/T6B!T207*100</f>
        <v>#DIV/0!</v>
      </c>
      <c r="H59" s="180" t="e">
        <f>(T6B!U211-T6B!U207)/T6B!U207*100</f>
        <v>#DIV/0!</v>
      </c>
      <c r="I59" s="182" t="e">
        <f>(T6B!V211-T6B!V207)/T6B!V207*100</f>
        <v>#DIV/0!</v>
      </c>
      <c r="J59" s="228" t="e">
        <f>(T6B!W211-T6B!W207)/T6B!W207*100</f>
        <v>#DIV/0!</v>
      </c>
      <c r="K59" s="201" t="e">
        <f>(T6B!X211-T6B!X207)/T6B!X207*100</f>
        <v>#DIV/0!</v>
      </c>
    </row>
    <row r="60" spans="1:11">
      <c r="A60" s="333" t="s">
        <v>191</v>
      </c>
      <c r="B60" s="58">
        <f>(T6B!B64-T6B!B60)/T6B!B60*100</f>
        <v>0.26001585746933609</v>
      </c>
      <c r="C60" s="205">
        <f>(T6B!C64-T6B!C60)/T6B!C60*100</f>
        <v>-0.24452071696163877</v>
      </c>
      <c r="D60" s="59">
        <f>(T6B!D64-T6B!D60)/T6B!D60*100</f>
        <v>-0.18369412178810873</v>
      </c>
      <c r="E60" s="228">
        <f>(T6B!E64-T6B!E60)/T6B!E60*100</f>
        <v>0.50577329491790557</v>
      </c>
      <c r="F60" s="201">
        <f>(T6B!F64-T6B!F60)/T6B!F60*100</f>
        <v>0.44521237690407056</v>
      </c>
      <c r="G60" s="495" t="e">
        <f>(T6B!T212-T6B!T208)/T6B!T208*100</f>
        <v>#DIV/0!</v>
      </c>
      <c r="H60" s="180" t="e">
        <f>(T6B!U212-T6B!U208)/T6B!U208*100</f>
        <v>#DIV/0!</v>
      </c>
      <c r="I60" s="182" t="e">
        <f>(T6B!V212-T6B!V208)/T6B!V208*100</f>
        <v>#DIV/0!</v>
      </c>
      <c r="J60" s="228" t="e">
        <f>(T6B!W212-T6B!W208)/T6B!W208*100</f>
        <v>#DIV/0!</v>
      </c>
      <c r="K60" s="201" t="e">
        <f>(T6B!X212-T6B!X208)/T6B!X208*100</f>
        <v>#DIV/0!</v>
      </c>
    </row>
    <row r="61" spans="1:11">
      <c r="A61" s="333" t="s">
        <v>192</v>
      </c>
      <c r="B61" s="58">
        <f>(T6B!B65-T6B!B61)/T6B!B61*100</f>
        <v>0.77251118568232757</v>
      </c>
      <c r="C61" s="205">
        <f>(T6B!C65-T6B!C61)/T6B!C61*100</f>
        <v>-1.293740074848142</v>
      </c>
      <c r="D61" s="59">
        <f>(T6B!D65-T6B!D61)/T6B!D61*100</f>
        <v>-2.188891186746925</v>
      </c>
      <c r="E61" s="228">
        <f>(T6B!E65-T6B!E61)/T6B!E61*100</f>
        <v>2.093333555640013</v>
      </c>
      <c r="F61" s="201">
        <f>(T6B!F65-T6B!F61)/T6B!F61*100</f>
        <v>3.0273186606148883</v>
      </c>
      <c r="G61" s="495" t="e">
        <f>(T6B!T213-T6B!T209)/T6B!T209*100</f>
        <v>#DIV/0!</v>
      </c>
      <c r="H61" s="180" t="e">
        <f>(T6B!U213-T6B!U209)/T6B!U209*100</f>
        <v>#DIV/0!</v>
      </c>
      <c r="I61" s="182" t="e">
        <f>(T6B!V213-T6B!V209)/T6B!V209*100</f>
        <v>#DIV/0!</v>
      </c>
      <c r="J61" s="228" t="e">
        <f>(T6B!W213-T6B!W209)/T6B!W209*100</f>
        <v>#DIV/0!</v>
      </c>
      <c r="K61" s="201" t="e">
        <f>(T6B!X213-T6B!X209)/T6B!X209*100</f>
        <v>#DIV/0!</v>
      </c>
    </row>
    <row r="62" spans="1:11">
      <c r="A62" s="333" t="s">
        <v>193</v>
      </c>
      <c r="B62" s="58">
        <f>(T6B!B66-T6B!B62)/T6B!B62*100</f>
        <v>2.0533761459351303</v>
      </c>
      <c r="C62" s="205">
        <f>(T6B!C66-T6B!C62)/T6B!C62*100</f>
        <v>0.53928177472731809</v>
      </c>
      <c r="D62" s="59">
        <f>(T6B!D66-T6B!D62)/T6B!D62*100</f>
        <v>-0.85095269704126864</v>
      </c>
      <c r="E62" s="228">
        <f>(T6B!E66-T6B!E62)/T6B!E62*100</f>
        <v>1.5059729336443344</v>
      </c>
      <c r="F62" s="201">
        <f>(T6B!F66-T6B!F62)/T6B!F62*100</f>
        <v>2.9293847222964806</v>
      </c>
      <c r="G62" s="495" t="e">
        <f>(T6B!T214-T6B!T210)/T6B!T210*100</f>
        <v>#DIV/0!</v>
      </c>
      <c r="H62" s="180" t="e">
        <f>(T6B!U214-T6B!U210)/T6B!U210*100</f>
        <v>#DIV/0!</v>
      </c>
      <c r="I62" s="182" t="e">
        <f>(T6B!V214-T6B!V210)/T6B!V210*100</f>
        <v>#DIV/0!</v>
      </c>
      <c r="J62" s="228" t="e">
        <f>(T6B!W214-T6B!W210)/T6B!W210*100</f>
        <v>#DIV/0!</v>
      </c>
      <c r="K62" s="201" t="e">
        <f>(T6B!X214-T6B!X210)/T6B!X210*100</f>
        <v>#DIV/0!</v>
      </c>
    </row>
    <row r="63" spans="1:11">
      <c r="A63" s="333" t="s">
        <v>194</v>
      </c>
      <c r="B63" s="58">
        <f>(T6B!B67-T6B!B63)/T6B!B63*100</f>
        <v>2.3448564065655892</v>
      </c>
      <c r="C63" s="205">
        <f>(T6B!C67-T6B!C63)/T6B!C63*100</f>
        <v>1.548608480581116</v>
      </c>
      <c r="D63" s="59">
        <f>(T6B!D67-T6B!D63)/T6B!D63*100</f>
        <v>0.86910776717118532</v>
      </c>
      <c r="E63" s="228">
        <f>(T6B!E67-T6B!E63)/T6B!E63*100</f>
        <v>0.78410520626358426</v>
      </c>
      <c r="F63" s="201">
        <f>(T6B!F67-T6B!F63)/T6B!F63*100</f>
        <v>1.4627068019573295</v>
      </c>
      <c r="G63" s="495" t="e">
        <f>(T6B!T215-T6B!T211)/T6B!T211*100</f>
        <v>#DIV/0!</v>
      </c>
      <c r="H63" s="180" t="e">
        <f>(T6B!U215-T6B!U211)/T6B!U211*100</f>
        <v>#DIV/0!</v>
      </c>
      <c r="I63" s="182" t="e">
        <f>(T6B!V215-T6B!V211)/T6B!V211*100</f>
        <v>#DIV/0!</v>
      </c>
      <c r="J63" s="228" t="e">
        <f>(T6B!W215-T6B!W211)/T6B!W211*100</f>
        <v>#DIV/0!</v>
      </c>
      <c r="K63" s="201" t="e">
        <f>(T6B!X215-T6B!X211)/T6B!X211*100</f>
        <v>#DIV/0!</v>
      </c>
    </row>
    <row r="64" spans="1:11">
      <c r="A64" s="333" t="s">
        <v>195</v>
      </c>
      <c r="B64" s="58">
        <f>(T6B!B68-T6B!B64)/T6B!B64*100</f>
        <v>3.5098328817146807</v>
      </c>
      <c r="C64" s="205">
        <f>(T6B!C68-T6B!C64)/T6B!C64*100</f>
        <v>3.3316092470990188</v>
      </c>
      <c r="D64" s="59">
        <f>(T6B!D68-T6B!D64)/T6B!D64*100</f>
        <v>1.9725604716513256</v>
      </c>
      <c r="E64" s="228">
        <f>(T6B!E68-T6B!E64)/T6B!E64*100</f>
        <v>0.17247736284592929</v>
      </c>
      <c r="F64" s="201">
        <f>(T6B!F68-T6B!F64)/T6B!F64*100</f>
        <v>1.508068005529942</v>
      </c>
      <c r="G64" s="495" t="e">
        <f>(T6B!T216-T6B!T212)/T6B!T212*100</f>
        <v>#DIV/0!</v>
      </c>
      <c r="H64" s="180" t="e">
        <f>(T6B!U216-T6B!U212)/T6B!U212*100</f>
        <v>#DIV/0!</v>
      </c>
      <c r="I64" s="182" t="e">
        <f>(T6B!V216-T6B!V212)/T6B!V212*100</f>
        <v>#DIV/0!</v>
      </c>
      <c r="J64" s="228" t="e">
        <f>(T6B!W216-T6B!W212)/T6B!W212*100</f>
        <v>#DIV/0!</v>
      </c>
      <c r="K64" s="201" t="e">
        <f>(T6B!X216-T6B!X212)/T6B!X212*100</f>
        <v>#DIV/0!</v>
      </c>
    </row>
    <row r="65" spans="1:11">
      <c r="A65" s="333" t="s">
        <v>196</v>
      </c>
      <c r="B65" s="58">
        <f>(T6B!B69-T6B!B65)/T6B!B65*100</f>
        <v>3.4166984633528679</v>
      </c>
      <c r="C65" s="205">
        <f>(T6B!C69-T6B!C65)/T6B!C65*100</f>
        <v>4.3922415732865243</v>
      </c>
      <c r="D65" s="59">
        <f>(T6B!D69-T6B!D65)/T6B!D65*100</f>
        <v>3.4241392357169693</v>
      </c>
      <c r="E65" s="228">
        <f>(T6B!E69-T6B!E65)/T6B!E65*100</f>
        <v>-0.93449771288682326</v>
      </c>
      <c r="F65" s="201">
        <f>(T6B!F69-T6B!F65)/T6B!F65*100</f>
        <v>-7.2731806658181486E-3</v>
      </c>
      <c r="G65" s="495" t="e">
        <f>(T6B!T217-T6B!T213)/T6B!T213*100</f>
        <v>#DIV/0!</v>
      </c>
      <c r="H65" s="180" t="e">
        <f>(T6B!U217-T6B!U213)/T6B!U213*100</f>
        <v>#DIV/0!</v>
      </c>
      <c r="I65" s="182" t="e">
        <f>(T6B!V217-T6B!V213)/T6B!V213*100</f>
        <v>#DIV/0!</v>
      </c>
      <c r="J65" s="228" t="e">
        <f>(T6B!W217-T6B!W213)/T6B!W213*100</f>
        <v>#DIV/0!</v>
      </c>
      <c r="K65" s="201" t="e">
        <f>(T6B!X217-T6B!X213)/T6B!X213*100</f>
        <v>#DIV/0!</v>
      </c>
    </row>
    <row r="66" spans="1:11">
      <c r="A66" s="333" t="s">
        <v>197</v>
      </c>
      <c r="B66" s="58">
        <f>(T6B!B70-T6B!B66)/T6B!B66*100</f>
        <v>2.3711539996124058</v>
      </c>
      <c r="C66" s="205">
        <f>(T6B!C70-T6B!C66)/T6B!C66*100</f>
        <v>3.3280507131537087</v>
      </c>
      <c r="D66" s="59">
        <f>(T6B!D70-T6B!D66)/T6B!D66*100</f>
        <v>2.5517203533995483</v>
      </c>
      <c r="E66" s="228">
        <f>(T6B!E70-T6B!E66)/T6B!E66*100</f>
        <v>-0.92607642062048268</v>
      </c>
      <c r="F66" s="201">
        <f>(T6B!F70-T6B!F66)/T6B!F66*100</f>
        <v>-0.17553882108546118</v>
      </c>
      <c r="G66" s="495" t="e">
        <f>(T6B!T218-T6B!T214)/T6B!T214*100</f>
        <v>#DIV/0!</v>
      </c>
      <c r="H66" s="180" t="e">
        <f>(T6B!U218-T6B!U214)/T6B!U214*100</f>
        <v>#DIV/0!</v>
      </c>
      <c r="I66" s="182" t="e">
        <f>(T6B!V218-T6B!V214)/T6B!V214*100</f>
        <v>#DIV/0!</v>
      </c>
      <c r="J66" s="228" t="e">
        <f>(T6B!W218-T6B!W214)/T6B!W214*100</f>
        <v>#DIV/0!</v>
      </c>
      <c r="K66" s="201" t="e">
        <f>(T6B!X218-T6B!X214)/T6B!X214*100</f>
        <v>#DIV/0!</v>
      </c>
    </row>
    <row r="67" spans="1:11">
      <c r="A67" s="333" t="s">
        <v>198</v>
      </c>
      <c r="B67" s="58">
        <f>(T6B!B71-T6B!B67)/T6B!B67*100</f>
        <v>1.6741147381076644</v>
      </c>
      <c r="C67" s="205">
        <f>(T6B!C71-T6B!C67)/T6B!C67*100</f>
        <v>1.4262518102426827</v>
      </c>
      <c r="D67" s="59">
        <f>(T6B!D71-T6B!D67)/T6B!D67*100</f>
        <v>-0.15428745273587471</v>
      </c>
      <c r="E67" s="228">
        <f>(T6B!E71-T6B!E67)/T6B!E67*100</f>
        <v>0.24437748949719326</v>
      </c>
      <c r="F67" s="201">
        <f>(T6B!F71-T6B!F67)/T6B!F67*100</f>
        <v>1.8320371626911625</v>
      </c>
      <c r="G67" s="495" t="e">
        <f>(T6B!T219-T6B!T215)/T6B!T215*100</f>
        <v>#DIV/0!</v>
      </c>
      <c r="H67" s="180" t="e">
        <f>(T6B!U219-T6B!U215)/T6B!U215*100</f>
        <v>#DIV/0!</v>
      </c>
      <c r="I67" s="182" t="e">
        <f>(T6B!V219-T6B!V215)/T6B!V215*100</f>
        <v>#DIV/0!</v>
      </c>
      <c r="J67" s="228" t="e">
        <f>(T6B!W219-T6B!W215)/T6B!W215*100</f>
        <v>#DIV/0!</v>
      </c>
      <c r="K67" s="201" t="e">
        <f>(T6B!X219-T6B!X215)/T6B!X215*100</f>
        <v>#DIV/0!</v>
      </c>
    </row>
    <row r="68" spans="1:11">
      <c r="A68" s="333" t="s">
        <v>199</v>
      </c>
      <c r="B68" s="58">
        <f>(T6B!B72-T6B!B68)/T6B!B68*100</f>
        <v>1.1886972641986586</v>
      </c>
      <c r="C68" s="205">
        <f>(T6B!C72-T6B!C68)/T6B!C68*100</f>
        <v>1.7334247380276187</v>
      </c>
      <c r="D68" s="59">
        <f>(T6B!D72-T6B!D68)/T6B!D68*100</f>
        <v>1.0396066353271756</v>
      </c>
      <c r="E68" s="228">
        <f>(T6B!E72-T6B!E68)/T6B!E68*100</f>
        <v>-0.53544592176235595</v>
      </c>
      <c r="F68" s="201">
        <f>(T6B!F72-T6B!F68)/T6B!F68*100</f>
        <v>0.14763063231655463</v>
      </c>
      <c r="G68" s="495" t="e">
        <f>(T6B!T220-T6B!T216)/T6B!T216*100</f>
        <v>#DIV/0!</v>
      </c>
      <c r="H68" s="180" t="e">
        <f>(T6B!U220-T6B!U216)/T6B!U216*100</f>
        <v>#DIV/0!</v>
      </c>
      <c r="I68" s="182" t="e">
        <f>(T6B!V220-T6B!V216)/T6B!V216*100</f>
        <v>#DIV/0!</v>
      </c>
      <c r="J68" s="228" t="e">
        <f>(T6B!W220-T6B!W216)/T6B!W216*100</f>
        <v>#DIV/0!</v>
      </c>
      <c r="K68" s="201" t="e">
        <f>(T6B!X220-T6B!X216)/T6B!X216*100</f>
        <v>#DIV/0!</v>
      </c>
    </row>
    <row r="69" spans="1:11">
      <c r="A69" s="333" t="s">
        <v>200</v>
      </c>
      <c r="B69" s="58">
        <f>(T6B!B73-T6B!B69)/T6B!B69*100</f>
        <v>1.4288589253371078</v>
      </c>
      <c r="C69" s="205">
        <f>(T6B!C73-T6B!C69)/T6B!C69*100</f>
        <v>1.6790964348838318</v>
      </c>
      <c r="D69" s="59">
        <f>(T6B!D73-T6B!D69)/T6B!D69*100</f>
        <v>1.6182657441978185</v>
      </c>
      <c r="E69" s="228">
        <f>(T6B!E73-T6B!E69)/T6B!E69*100</f>
        <v>-0.24610516647044556</v>
      </c>
      <c r="F69" s="201">
        <f>(T6B!F73-T6B!F69)/T6B!F69*100</f>
        <v>-0.18599914793684286</v>
      </c>
      <c r="G69" s="495" t="e">
        <f>(T6B!T221-T6B!T217)/T6B!T217*100</f>
        <v>#DIV/0!</v>
      </c>
      <c r="H69" s="180" t="e">
        <f>(T6B!U221-T6B!U217)/T6B!U217*100</f>
        <v>#DIV/0!</v>
      </c>
      <c r="I69" s="182" t="e">
        <f>(T6B!V221-T6B!V217)/T6B!V217*100</f>
        <v>#DIV/0!</v>
      </c>
      <c r="J69" s="228" t="e">
        <f>(T6B!W221-T6B!W217)/T6B!W217*100</f>
        <v>#DIV/0!</v>
      </c>
      <c r="K69" s="201" t="e">
        <f>(T6B!X221-T6B!X217)/T6B!X217*100</f>
        <v>#DIV/0!</v>
      </c>
    </row>
    <row r="70" spans="1:11">
      <c r="A70" s="333" t="s">
        <v>201</v>
      </c>
      <c r="B70" s="58">
        <f>(T6B!B74-T6B!B70)/T6B!B70*100</f>
        <v>1.7505372991392103</v>
      </c>
      <c r="C70" s="205">
        <f>(T6B!C74-T6B!C70)/T6B!C70*100</f>
        <v>1.1047234973615414</v>
      </c>
      <c r="D70" s="59">
        <f>(T6B!D74-T6B!D70)/T6B!D70*100</f>
        <v>2.1350599315068628</v>
      </c>
      <c r="E70" s="228">
        <f>(T6B!E74-T6B!E70)/T6B!E70*100</f>
        <v>0.63875729979571094</v>
      </c>
      <c r="F70" s="201">
        <f>(T6B!F74-T6B!F70)/T6B!F70*100</f>
        <v>-0.37666742971300948</v>
      </c>
      <c r="G70" s="495" t="e">
        <f>(T6B!T222-T6B!T218)/T6B!T218*100</f>
        <v>#DIV/0!</v>
      </c>
      <c r="H70" s="180" t="e">
        <f>(T6B!U222-T6B!U218)/T6B!U218*100</f>
        <v>#DIV/0!</v>
      </c>
      <c r="I70" s="182" t="e">
        <f>(T6B!V222-T6B!V218)/T6B!V218*100</f>
        <v>#DIV/0!</v>
      </c>
      <c r="J70" s="228" t="e">
        <f>(T6B!W222-T6B!W218)/T6B!W218*100</f>
        <v>#DIV/0!</v>
      </c>
      <c r="K70" s="201" t="e">
        <f>(T6B!X222-T6B!X218)/T6B!X218*100</f>
        <v>#DIV/0!</v>
      </c>
    </row>
    <row r="71" spans="1:11" ht="12" customHeight="1">
      <c r="A71" s="333" t="s">
        <v>202</v>
      </c>
      <c r="B71" s="58">
        <f>(T6B!B75-T6B!B71)/T6B!B71*100</f>
        <v>3.2730193436112498</v>
      </c>
      <c r="C71" s="205">
        <f>(T6B!C75-T6B!C71)/T6B!C71*100</f>
        <v>2.5679300796123266</v>
      </c>
      <c r="D71" s="59">
        <f>(T6B!D75-T6B!D71)/T6B!D71*100</f>
        <v>4.8185953381069337</v>
      </c>
      <c r="E71" s="228">
        <f>(T6B!E75-T6B!E71)/T6B!E71*100</f>
        <v>0.68743637845830541</v>
      </c>
      <c r="F71" s="201">
        <f>(T6B!F75-T6B!F71)/T6B!F71*100</f>
        <v>-1.4751409533572541</v>
      </c>
      <c r="G71" s="495" t="e">
        <f>(T6B!T223-T6B!T219)/T6B!T219*100</f>
        <v>#DIV/0!</v>
      </c>
      <c r="H71" s="180" t="e">
        <f>(T6B!U223-T6B!U219)/T6B!U219*100</f>
        <v>#DIV/0!</v>
      </c>
      <c r="I71" s="182" t="e">
        <f>(T6B!V223-T6B!V219)/T6B!V219*100</f>
        <v>#DIV/0!</v>
      </c>
      <c r="J71" s="228" t="e">
        <f>(T6B!W223-T6B!W219)/T6B!W219*100</f>
        <v>#DIV/0!</v>
      </c>
      <c r="K71" s="201" t="e">
        <f>(T6B!X223-T6B!X219)/T6B!X219*100</f>
        <v>#DIV/0!</v>
      </c>
    </row>
    <row r="72" spans="1:11">
      <c r="A72" s="333" t="s">
        <v>203</v>
      </c>
      <c r="B72" s="58">
        <f>(T6B!B76-T6B!B72)/T6B!B72*100</f>
        <v>4.1160076835104205</v>
      </c>
      <c r="C72" s="205">
        <f>(T6B!C76-T6B!C72)/T6B!C72*100</f>
        <v>2.219441235613731</v>
      </c>
      <c r="D72" s="59">
        <f>(T6B!D76-T6B!D72)/T6B!D72*100</f>
        <v>3.48888199621378</v>
      </c>
      <c r="E72" s="228">
        <f>(T6B!E76-T6B!E72)/T6B!E72*100</f>
        <v>1.8553872188805405</v>
      </c>
      <c r="F72" s="201">
        <f>(T6B!F76-T6B!F72)/T6B!F72*100</f>
        <v>0.60522381861971186</v>
      </c>
      <c r="G72" s="495" t="e">
        <f>(T6B!T224-T6B!T220)/T6B!T220*100</f>
        <v>#DIV/0!</v>
      </c>
      <c r="H72" s="180" t="e">
        <f>(T6B!U224-T6B!U220)/T6B!U220*100</f>
        <v>#DIV/0!</v>
      </c>
      <c r="I72" s="182" t="e">
        <f>(T6B!V224-T6B!V220)/T6B!V220*100</f>
        <v>#DIV/0!</v>
      </c>
      <c r="J72" s="228" t="e">
        <f>(T6B!W224-T6B!W220)/T6B!W220*100</f>
        <v>#DIV/0!</v>
      </c>
      <c r="K72" s="201" t="e">
        <f>(T6B!X224-T6B!X220)/T6B!X220*100</f>
        <v>#DIV/0!</v>
      </c>
    </row>
    <row r="73" spans="1:11">
      <c r="A73" s="333" t="s">
        <v>204</v>
      </c>
      <c r="B73" s="58">
        <f>(T6B!B77-T6B!B73)/T6B!B73*100</f>
        <v>4.1424162257495345</v>
      </c>
      <c r="C73" s="205">
        <f>(T6B!C77-T6B!C73)/T6B!C73*100</f>
        <v>1.2782735887053966</v>
      </c>
      <c r="D73" s="59">
        <f>(T6B!D77-T6B!D73)/T6B!D73*100</f>
        <v>2.6418051099605178</v>
      </c>
      <c r="E73" s="228">
        <f>(T6B!E77-T6B!E73)/T6B!E73*100</f>
        <v>2.827993147548614</v>
      </c>
      <c r="F73" s="201">
        <f>(T6B!F77-T6B!F73)/T6B!F73*100</f>
        <v>1.4616169397655514</v>
      </c>
      <c r="G73" s="495" t="e">
        <f>(T6B!T225-T6B!T221)/T6B!T221*100</f>
        <v>#DIV/0!</v>
      </c>
      <c r="H73" s="180" t="e">
        <f>(T6B!U225-T6B!U221)/T6B!U221*100</f>
        <v>#DIV/0!</v>
      </c>
      <c r="I73" s="182" t="e">
        <f>(T6B!V225-T6B!V221)/T6B!V221*100</f>
        <v>#DIV/0!</v>
      </c>
      <c r="J73" s="228" t="e">
        <f>(T6B!W225-T6B!W221)/T6B!W221*100</f>
        <v>#DIV/0!</v>
      </c>
      <c r="K73" s="201" t="e">
        <f>(T6B!X225-T6B!X221)/T6B!X221*100</f>
        <v>#DIV/0!</v>
      </c>
    </row>
    <row r="74" spans="1:11" ht="12" customHeight="1">
      <c r="A74" s="333" t="s">
        <v>205</v>
      </c>
      <c r="B74" s="58">
        <f>(T6B!B78-T6B!B74)/T6B!B74*100</f>
        <v>3.679423899839124</v>
      </c>
      <c r="C74" s="205">
        <f>(T6B!C78-T6B!C74)/T6B!C74*100</f>
        <v>1.8872127808541743</v>
      </c>
      <c r="D74" s="59">
        <f>(T6B!D78-T6B!D74)/T6B!D74*100</f>
        <v>1.1767171373186125</v>
      </c>
      <c r="E74" s="228">
        <f>(T6B!E78-T6B!E74)/T6B!E74*100</f>
        <v>1.7590147674760173</v>
      </c>
      <c r="F74" s="201">
        <f>(T6B!F78-T6B!F74)/T6B!F74*100</f>
        <v>2.473262032085553</v>
      </c>
      <c r="G74" s="495" t="e">
        <f>(T6B!T226-T6B!T222)/T6B!T222*100</f>
        <v>#DIV/0!</v>
      </c>
      <c r="H74" s="180" t="e">
        <f>(T6B!U226-T6B!U222)/T6B!U222*100</f>
        <v>#DIV/0!</v>
      </c>
      <c r="I74" s="182" t="e">
        <f>(T6B!V226-T6B!V222)/T6B!V222*100</f>
        <v>#DIV/0!</v>
      </c>
      <c r="J74" s="228" t="e">
        <f>(T6B!W226-T6B!W222)/T6B!W222*100</f>
        <v>#DIV/0!</v>
      </c>
      <c r="K74" s="201" t="e">
        <f>(T6B!X226-T6B!X222)/T6B!X222*100</f>
        <v>#DIV/0!</v>
      </c>
    </row>
    <row r="75" spans="1:11" ht="12" customHeight="1">
      <c r="A75" s="333" t="s">
        <v>206</v>
      </c>
      <c r="B75" s="58">
        <f>(T6B!B79-T6B!B75)/T6B!B75*100</f>
        <v>3.1163584514345084</v>
      </c>
      <c r="C75" s="205">
        <f>(T6B!C79-T6B!C75)/T6B!C75*100</f>
        <v>1.7474847609204605</v>
      </c>
      <c r="D75" s="59">
        <f>(T6B!D79-T6B!D75)/T6B!D75*100</f>
        <v>0.8440439359647911</v>
      </c>
      <c r="E75" s="228">
        <f>(T6B!E79-T6B!E75)/T6B!E75*100</f>
        <v>1.3453636654808221</v>
      </c>
      <c r="F75" s="201">
        <f>(T6B!F79-T6B!F75)/T6B!F75*100</f>
        <v>2.2536442238661669</v>
      </c>
      <c r="G75" s="495" t="e">
        <f>(T6B!T227-T6B!T223)/T6B!T223*100</f>
        <v>#DIV/0!</v>
      </c>
      <c r="H75" s="180" t="e">
        <f>(T6B!U227-T6B!U223)/T6B!U223*100</f>
        <v>#DIV/0!</v>
      </c>
      <c r="I75" s="182" t="e">
        <f>(T6B!V227-T6B!V223)/T6B!V223*100</f>
        <v>#DIV/0!</v>
      </c>
      <c r="J75" s="228" t="e">
        <f>(T6B!W227-T6B!W223)/T6B!W223*100</f>
        <v>#DIV/0!</v>
      </c>
      <c r="K75" s="201" t="e">
        <f>(T6B!X227-T6B!X223)/T6B!X223*100</f>
        <v>#DIV/0!</v>
      </c>
    </row>
    <row r="76" spans="1:11">
      <c r="A76" s="333" t="s">
        <v>207</v>
      </c>
      <c r="B76" s="58">
        <f>(T6B!B80-T6B!B76)/T6B!B76*100</f>
        <v>3.2462408019622373</v>
      </c>
      <c r="C76" s="205">
        <f>(T6B!C80-T6B!C76)/T6B!C76*100</f>
        <v>1.2085761821549386</v>
      </c>
      <c r="D76" s="59">
        <f>(T6B!D80-T6B!D76)/T6B!D76*100</f>
        <v>0.46300602527929186</v>
      </c>
      <c r="E76" s="228">
        <f>(T6B!E80-T6B!E76)/T6B!E76*100</f>
        <v>2.0133319691603151</v>
      </c>
      <c r="F76" s="201">
        <f>(T6B!F80-T6B!F76)/T6B!F76*100</f>
        <v>2.769551444108501</v>
      </c>
      <c r="G76" s="495" t="e">
        <f>(T6B!T228-T6B!T224)/T6B!T224*100</f>
        <v>#DIV/0!</v>
      </c>
      <c r="H76" s="180" t="e">
        <f>(T6B!U228-T6B!U224)/T6B!U224*100</f>
        <v>#DIV/0!</v>
      </c>
      <c r="I76" s="182" t="e">
        <f>(T6B!V228-T6B!V224)/T6B!V224*100</f>
        <v>#DIV/0!</v>
      </c>
      <c r="J76" s="228" t="e">
        <f>(T6B!W228-T6B!W224)/T6B!W224*100</f>
        <v>#DIV/0!</v>
      </c>
      <c r="K76" s="201" t="e">
        <f>(T6B!X228-T6B!X224)/T6B!X224*100</f>
        <v>#DIV/0!</v>
      </c>
    </row>
    <row r="77" spans="1:11">
      <c r="A77" s="333" t="s">
        <v>208</v>
      </c>
      <c r="B77" s="58">
        <f>(T6B!B81-T6B!B77)/T6B!B77*100</f>
        <v>3.4103177459302776</v>
      </c>
      <c r="C77" s="205">
        <f>(T6B!C81-T6B!C77)/T6B!C77*100</f>
        <v>1.0360850636302645</v>
      </c>
      <c r="D77" s="59">
        <f>(T6B!D81-T6B!D77)/T6B!D77*100</f>
        <v>0.22901235841463868</v>
      </c>
      <c r="E77" s="228">
        <f>(T6B!E81-T6B!E77)/T6B!E77*100</f>
        <v>2.3498858658317805</v>
      </c>
      <c r="F77" s="201">
        <f>(T6B!F81-T6B!F77)/T6B!F77*100</f>
        <v>3.1745706018755904</v>
      </c>
      <c r="G77" s="495" t="e">
        <f>(T6B!T229-T6B!T225)/T6B!T225*100</f>
        <v>#DIV/0!</v>
      </c>
      <c r="H77" s="180" t="e">
        <f>(T6B!U229-T6B!U225)/T6B!U225*100</f>
        <v>#DIV/0!</v>
      </c>
      <c r="I77" s="182" t="e">
        <f>(T6B!V229-T6B!V225)/T6B!V225*100</f>
        <v>#DIV/0!</v>
      </c>
      <c r="J77" s="228" t="e">
        <f>(T6B!W229-T6B!W225)/T6B!W225*100</f>
        <v>#DIV/0!</v>
      </c>
      <c r="K77" s="201" t="e">
        <f>(T6B!X229-T6B!X225)/T6B!X225*100</f>
        <v>#DIV/0!</v>
      </c>
    </row>
    <row r="78" spans="1:11">
      <c r="A78" s="333" t="s">
        <v>209</v>
      </c>
      <c r="B78" s="58">
        <f>(T6B!B82-T6B!B78)/T6B!B78*100</f>
        <v>4.0312450519871197</v>
      </c>
      <c r="C78" s="205">
        <f>(T6B!C82-T6B!C78)/T6B!C78*100</f>
        <v>1.2514966942578989</v>
      </c>
      <c r="D78" s="59">
        <f>(T6B!D82-T6B!D78)/T6B!D78*100</f>
        <v>1.2127426003023971</v>
      </c>
      <c r="E78" s="228">
        <f>(T6B!E82-T6B!E78)/T6B!E78*100</f>
        <v>2.7453898939618169</v>
      </c>
      <c r="F78" s="201">
        <f>(T6B!F82-T6B!F78)/T6B!F78*100</f>
        <v>2.7845727332028596</v>
      </c>
      <c r="G78" s="495" t="e">
        <f>(T6B!T230-T6B!T226)/T6B!T226*100</f>
        <v>#DIV/0!</v>
      </c>
      <c r="H78" s="180" t="e">
        <f>(T6B!U230-T6B!U226)/T6B!U226*100</f>
        <v>#DIV/0!</v>
      </c>
      <c r="I78" s="182" t="e">
        <f>(T6B!V230-T6B!V226)/T6B!V226*100</f>
        <v>#DIV/0!</v>
      </c>
      <c r="J78" s="228" t="e">
        <f>(T6B!W230-T6B!W226)/T6B!W226*100</f>
        <v>#DIV/0!</v>
      </c>
      <c r="K78" s="201" t="e">
        <f>(T6B!X230-T6B!X226)/T6B!X226*100</f>
        <v>#DIV/0!</v>
      </c>
    </row>
    <row r="79" spans="1:11">
      <c r="A79" s="333" t="s">
        <v>210</v>
      </c>
      <c r="B79" s="58">
        <f>(T6B!B83-T6B!B79)/T6B!B79*100</f>
        <v>2.982369763568371</v>
      </c>
      <c r="C79" s="205">
        <f>(T6B!C83-T6B!C79)/T6B!C79*100</f>
        <v>1.2634873910384579</v>
      </c>
      <c r="D79" s="59">
        <f>(T6B!D83-T6B!D79)/T6B!D79*100</f>
        <v>1.1808308024913814</v>
      </c>
      <c r="E79" s="228">
        <f>(T6B!E83-T6B!E79)/T6B!E79*100</f>
        <v>1.6974354891534471</v>
      </c>
      <c r="F79" s="201">
        <f>(T6B!F83-T6B!F79)/T6B!F79*100</f>
        <v>1.780681135972799</v>
      </c>
      <c r="G79" s="495" t="e">
        <f>(T6B!T231-T6B!T227)/T6B!T227*100</f>
        <v>#DIV/0!</v>
      </c>
      <c r="H79" s="180" t="e">
        <f>(T6B!U231-T6B!U227)/T6B!U227*100</f>
        <v>#DIV/0!</v>
      </c>
      <c r="I79" s="182" t="e">
        <f>(T6B!V231-T6B!V227)/T6B!V227*100</f>
        <v>#DIV/0!</v>
      </c>
      <c r="J79" s="228" t="e">
        <f>(T6B!W231-T6B!W227)/T6B!W227*100</f>
        <v>#DIV/0!</v>
      </c>
      <c r="K79" s="201" t="e">
        <f>(T6B!X231-T6B!X227)/T6B!X227*100</f>
        <v>#DIV/0!</v>
      </c>
    </row>
    <row r="80" spans="1:11">
      <c r="A80" s="333" t="s">
        <v>211</v>
      </c>
      <c r="B80" s="58">
        <f>(T6B!B84-T6B!B80)/T6B!B80*100</f>
        <v>1.6733117111161628</v>
      </c>
      <c r="C80" s="205">
        <f>(T6B!C84-T6B!C80)/T6B!C80*100</f>
        <v>1.5022435433510406</v>
      </c>
      <c r="D80" s="59">
        <f>(T6B!D84-T6B!D80)/T6B!D80*100</f>
        <v>1.5163517030666742</v>
      </c>
      <c r="E80" s="228">
        <f>(T6B!E84-T6B!E80)/T6B!E80*100</f>
        <v>0.16853634145737573</v>
      </c>
      <c r="F80" s="201">
        <f>(T6B!F84-T6B!F80)/T6B!F80*100</f>
        <v>0.15563030272604825</v>
      </c>
      <c r="G80" s="34">
        <f>(T6B!G84-T6B!G80)/T6B!G80*100</f>
        <v>2.5472767404402457</v>
      </c>
      <c r="H80" s="34">
        <f>(T6B!H84-T6B!H80)/T6B!H80*100</f>
        <v>1.9239941240437171</v>
      </c>
      <c r="I80" s="201">
        <f>(T6B!I84-T6B!I80)/T6B!I80*100</f>
        <v>2.3028037383177709</v>
      </c>
      <c r="J80" s="34">
        <f>(T6B!J84-T6B!J80)/T6B!J80*100</f>
        <v>0.61151706401730133</v>
      </c>
      <c r="K80" s="201">
        <f>(T6B!K84-T6B!K80)/T6B!K80*100</f>
        <v>0.23936679503818062</v>
      </c>
    </row>
    <row r="81" spans="1:11">
      <c r="A81" s="333" t="s">
        <v>212</v>
      </c>
      <c r="B81" s="58">
        <f>(T6B!B85-T6B!B81)/T6B!B81*100</f>
        <v>1.0317297850562968</v>
      </c>
      <c r="C81" s="205">
        <f>(T6B!C85-T6B!C81)/T6B!C81*100</f>
        <v>2.0996043172919538</v>
      </c>
      <c r="D81" s="59">
        <f>(T6B!D85-T6B!D81)/T6B!D81*100</f>
        <v>1.3153561136270242</v>
      </c>
      <c r="E81" s="228">
        <f>(T6B!E85-T6B!E81)/T6B!E81*100</f>
        <v>-1.0459144669327494</v>
      </c>
      <c r="F81" s="201">
        <f>(T6B!F85-T6B!F81)/T6B!F81*100</f>
        <v>-0.28044074943314129</v>
      </c>
      <c r="G81" s="34">
        <f>(T6B!G85-T6B!G81)/T6B!G81*100</f>
        <v>2.8886891770445438</v>
      </c>
      <c r="H81" s="34">
        <f>(T6B!H85-T6B!H81)/T6B!H81*100</f>
        <v>1.8917403821486676</v>
      </c>
      <c r="I81" s="201">
        <f>(T6B!I85-T6B!I81)/T6B!I81*100</f>
        <v>2.1563868664044517</v>
      </c>
      <c r="J81" s="34">
        <f>(T6B!J85-T6B!J81)/T6B!J81*100</f>
        <v>0.97843926421982508</v>
      </c>
      <c r="K81" s="201">
        <f>(T6B!K85-T6B!K81)/T6B!K81*100</f>
        <v>0.71688775130899318</v>
      </c>
    </row>
    <row r="82" spans="1:11">
      <c r="A82" s="333" t="s">
        <v>213</v>
      </c>
      <c r="B82" s="58">
        <f>(T6B!B86-T6B!B82)/T6B!B82*100</f>
        <v>0.61286198429287009</v>
      </c>
      <c r="C82" s="205">
        <f>(T6B!C86-T6B!C82)/T6B!C82*100</f>
        <v>2.3980174195604977</v>
      </c>
      <c r="D82" s="59">
        <f>(T6B!D86-T6B!D82)/T6B!D82*100</f>
        <v>1.0334701061097527</v>
      </c>
      <c r="E82" s="228">
        <f>(T6B!E86-T6B!E82)/T6B!E82*100</f>
        <v>-1.7433496079843247</v>
      </c>
      <c r="F82" s="201">
        <f>(T6B!F86-T6B!F82)/T6B!F82*100</f>
        <v>-0.41648486771645221</v>
      </c>
      <c r="G82" s="34">
        <f>(T6B!G86-T6B!G82)/T6B!G82*100</f>
        <v>1.4556777269631134</v>
      </c>
      <c r="H82" s="34">
        <f>(T6B!H86-T6B!H82)/T6B!H82*100</f>
        <v>1.3706894926374864</v>
      </c>
      <c r="I82" s="201">
        <f>(T6B!I86-T6B!I82)/T6B!I82*100</f>
        <v>1.3899521310446967</v>
      </c>
      <c r="J82" s="34">
        <f>(T6B!J86-T6B!J82)/T6B!J82*100</f>
        <v>8.3839061124069608E-2</v>
      </c>
      <c r="K82" s="201">
        <f>(T6B!K86-T6B!K82)/T6B!K82*100</f>
        <v>6.4354137654566185E-2</v>
      </c>
    </row>
    <row r="83" spans="1:11">
      <c r="A83" s="333" t="s">
        <v>214</v>
      </c>
      <c r="B83" s="58">
        <f>(T6B!B87-T6B!B83)/T6B!B83*100</f>
        <v>1.6295723644057365</v>
      </c>
      <c r="C83" s="205">
        <f>(T6B!C87-T6B!C83)/T6B!C83*100</f>
        <v>2.1965649245634533</v>
      </c>
      <c r="D83" s="59">
        <f>(T6B!D87-T6B!D83)/T6B!D83*100</f>
        <v>1.5943916485215974</v>
      </c>
      <c r="E83" s="228">
        <f>(T6B!E87-T6B!E83)/T6B!E83*100</f>
        <v>-0.55480588860914004</v>
      </c>
      <c r="F83" s="201">
        <f>(T6B!F87-T6B!F83)/T6B!F83*100</f>
        <v>3.3990822477939227E-2</v>
      </c>
      <c r="G83" s="34">
        <f>(T6B!G87-T6B!G83)/T6B!G83*100</f>
        <v>2.0902036857420074</v>
      </c>
      <c r="H83" s="34">
        <f>(T6B!H87-T6B!H83)/T6B!H83*100</f>
        <v>1.0484620366632973</v>
      </c>
      <c r="I83" s="201">
        <f>(T6B!I87-T6B!I83)/T6B!I83*100</f>
        <v>1.1283446045280816</v>
      </c>
      <c r="J83" s="34">
        <f>(T6B!J87-T6B!J83)/T6B!J83*100</f>
        <v>1.0309327109805315</v>
      </c>
      <c r="K83" s="201">
        <f>(T6B!K87-T6B!K83)/T6B!K83*100</f>
        <v>0.95109412770627133</v>
      </c>
    </row>
    <row r="84" spans="1:11">
      <c r="A84" s="333" t="s">
        <v>215</v>
      </c>
      <c r="B84" s="58">
        <f>(T6B!B88-T6B!B84)/T6B!B84*100</f>
        <v>2.0257228193510288</v>
      </c>
      <c r="C84" s="205">
        <f>(T6B!C88-T6B!C84)/T6B!C84*100</f>
        <v>1.5451998981410804</v>
      </c>
      <c r="D84" s="59">
        <f>(T6B!D88-T6B!D84)/T6B!D84*100</f>
        <v>1.7186692473728382</v>
      </c>
      <c r="E84" s="228">
        <f>(T6B!E88-T6B!E84)/T6B!E84*100</f>
        <v>0.47321086736937013</v>
      </c>
      <c r="F84" s="201">
        <f>(T6B!F88-T6B!F84)/T6B!F84*100</f>
        <v>0.30075187969925532</v>
      </c>
      <c r="G84" s="34">
        <f>(T6B!G88-T6B!G84)/T6B!G84*100</f>
        <v>2.8233469071165569</v>
      </c>
      <c r="H84" s="34">
        <f>(T6B!H88-T6B!H84)/T6B!H84*100</f>
        <v>0.53532489167156805</v>
      </c>
      <c r="I84" s="201">
        <f>(T6B!I88-T6B!I84)/T6B!I84*100</f>
        <v>0.17722721625375012</v>
      </c>
      <c r="J84" s="34">
        <f>(T6B!J88-T6B!J84)/T6B!J84*100</f>
        <v>2.2758388834077672</v>
      </c>
      <c r="K84" s="201">
        <f>(T6B!K88-T6B!K84)/T6B!K84*100</f>
        <v>2.6405442407904762</v>
      </c>
    </row>
    <row r="85" spans="1:11">
      <c r="A85" s="333" t="s">
        <v>216</v>
      </c>
      <c r="B85" s="58">
        <f>(T6B!B89-T6B!B85)/T6B!B85*100</f>
        <v>1.8205211330388671</v>
      </c>
      <c r="C85" s="205">
        <f>(T6B!C89-T6B!C85)/T6B!C85*100</f>
        <v>2.3496231066562703</v>
      </c>
      <c r="D85" s="59">
        <f>(T6B!D89-T6B!D85)/T6B!D85*100</f>
        <v>2.638208821796459</v>
      </c>
      <c r="E85" s="228">
        <f>(T6B!E89-T6B!E85)/T6B!E85*100</f>
        <v>-0.51695546847892204</v>
      </c>
      <c r="F85" s="201">
        <f>(T6B!F89-T6B!F85)/T6B!F85*100</f>
        <v>-0.79581945469413484</v>
      </c>
      <c r="G85" s="34">
        <f>(T6B!G89-T6B!G85)/T6B!G85*100</f>
        <v>2.052177919410259</v>
      </c>
      <c r="H85" s="34">
        <f>(T6B!H89-T6B!H85)/T6B!H85*100</f>
        <v>0.35435200208878975</v>
      </c>
      <c r="I85" s="201">
        <f>(T6B!I89-T6B!I85)/T6B!I85*100</f>
        <v>-0.22574185326780133</v>
      </c>
      <c r="J85" s="34">
        <f>(T6B!J89-T6B!J85)/T6B!J85*100</f>
        <v>1.6918308807236544</v>
      </c>
      <c r="K85" s="201">
        <f>(T6B!K89-T6B!K85)/T6B!K85*100</f>
        <v>2.2829846465328192</v>
      </c>
    </row>
    <row r="86" spans="1:11">
      <c r="A86" s="333" t="s">
        <v>217</v>
      </c>
      <c r="B86" s="58">
        <f>(T6B!B90-T6B!B86)/T6B!B86*100</f>
        <v>1.0558905988422342</v>
      </c>
      <c r="C86" s="205">
        <f>(T6B!C90-T6B!C86)/T6B!C86*100</f>
        <v>2.0526416212253658</v>
      </c>
      <c r="D86" s="59">
        <f>(T6B!D90-T6B!D86)/T6B!D86*100</f>
        <v>2.5197743546116449</v>
      </c>
      <c r="E86" s="228">
        <f>(T6B!E90-T6B!E86)/T6B!E86*100</f>
        <v>-0.97670281390915636</v>
      </c>
      <c r="F86" s="201">
        <f>(T6B!F90-T6B!F86)/T6B!F86*100</f>
        <v>-1.4279455110332233</v>
      </c>
      <c r="G86" s="34">
        <f>(T6B!G90-T6B!G86)/T6B!G86*100</f>
        <v>0.80275449331517656</v>
      </c>
      <c r="H86" s="34">
        <f>(T6B!H90-T6B!H86)/T6B!H86*100</f>
        <v>-0.1794814566826454</v>
      </c>
      <c r="I86" s="201">
        <f>(T6B!I90-T6B!I86)/T6B!I86*100</f>
        <v>-0.55490866749143164</v>
      </c>
      <c r="J86" s="34">
        <f>(T6B!J90-T6B!J86)/T6B!J86*100</f>
        <v>0.98400205121312523</v>
      </c>
      <c r="K86" s="201">
        <f>(T6B!K90-T6B!K86)/T6B!K86*100</f>
        <v>1.3653280477390348</v>
      </c>
    </row>
    <row r="87" spans="1:11">
      <c r="A87" s="333" t="s">
        <v>218</v>
      </c>
      <c r="B87" s="58">
        <f>(T6B!B91-T6B!B87)/T6B!B87*100</f>
        <v>0.62055850265239132</v>
      </c>
      <c r="C87" s="205">
        <f>(T6B!C91-T6B!C87)/T6B!C87*100</f>
        <v>1.5504186530988366</v>
      </c>
      <c r="D87" s="59">
        <f>(T6B!D91-T6B!D87)/T6B!D87*100</f>
        <v>1.3530430950735508</v>
      </c>
      <c r="E87" s="228">
        <f>(T6B!E91-T6B!E87)/T6B!E87*100</f>
        <v>-0.91566353224292796</v>
      </c>
      <c r="F87" s="201">
        <f>(T6B!F91-T6B!F87)/T6B!F87*100</f>
        <v>-0.72255923886430551</v>
      </c>
      <c r="G87" s="34">
        <f>(T6B!G91-T6B!G87)/T6B!G87*100</f>
        <v>0.2812217946890751</v>
      </c>
      <c r="H87" s="34">
        <f>(T6B!H91-T6B!H87)/T6B!H87*100</f>
        <v>-0.79328218180465115</v>
      </c>
      <c r="I87" s="201">
        <f>(T6B!I91-T6B!I87)/T6B!I87*100</f>
        <v>-1.1993458113756372</v>
      </c>
      <c r="J87" s="34">
        <f>(T6B!J91-T6B!J87)/T6B!J87*100</f>
        <v>1.0830959839462166</v>
      </c>
      <c r="K87" s="201">
        <f>(T6B!K91-T6B!K87)/T6B!K87*100</f>
        <v>1.4984210636384605</v>
      </c>
    </row>
    <row r="88" spans="1:11">
      <c r="A88" s="333" t="s">
        <v>219</v>
      </c>
      <c r="B88" s="58">
        <f>(T6B!B92-T6B!B88)/T6B!B88*100</f>
        <v>0.70000398295297084</v>
      </c>
      <c r="C88" s="205">
        <f>(T6B!C92-T6B!C88)/T6B!C88*100</f>
        <v>1.4324118284315652</v>
      </c>
      <c r="D88" s="59">
        <f>(T6B!D92-T6B!D88)/T6B!D88*100</f>
        <v>0.88964603445010837</v>
      </c>
      <c r="E88" s="228">
        <f>(T6B!E92-T6B!E88)/T6B!E88*100</f>
        <v>-0.72206490240754562</v>
      </c>
      <c r="F88" s="201">
        <f>(T6B!F92-T6B!F88)/T6B!F88*100</f>
        <v>-0.18690654672665383</v>
      </c>
      <c r="G88" s="34">
        <f>(T6B!G92-T6B!G88)/T6B!G88*100</f>
        <v>-1.3069060460906026</v>
      </c>
      <c r="H88" s="34">
        <f>(T6B!H92-T6B!H88)/T6B!H88*100</f>
        <v>-1.3619057371326273</v>
      </c>
      <c r="I88" s="201">
        <f>(T6B!I92-T6B!I88)/T6B!I88*100</f>
        <v>-1.9086614747670083</v>
      </c>
      <c r="J88" s="34">
        <f>(T6B!J92-T6B!J88)/T6B!J88*100</f>
        <v>5.5759077112195771E-2</v>
      </c>
      <c r="K88" s="201">
        <f>(T6B!K92-T6B!K88)/T6B!K88*100</f>
        <v>0.61420107330086937</v>
      </c>
    </row>
    <row r="89" spans="1:11">
      <c r="A89" s="333" t="s">
        <v>220</v>
      </c>
      <c r="B89" s="58">
        <f>(T6B!B93-T6B!B89)/T6B!B89*100</f>
        <v>-1.1432267051390599</v>
      </c>
      <c r="C89" s="205">
        <f>(T6B!C93-T6B!C89)/T6B!C89*100</f>
        <v>-6.2447341031877629E-2</v>
      </c>
      <c r="D89" s="59">
        <f>(T6B!D93-T6B!D89)/T6B!D89*100</f>
        <v>-1.2767852724303417</v>
      </c>
      <c r="E89" s="228">
        <f>(T6B!E93-T6B!E89)/T6B!E89*100</f>
        <v>-1.0814547038141717</v>
      </c>
      <c r="F89" s="201">
        <f>(T6B!F93-T6B!F89)/T6B!F89*100</f>
        <v>0.1347058586995776</v>
      </c>
      <c r="G89" s="34">
        <f>(T6B!G93-T6B!G89)/T6B!G89*100</f>
        <v>-4.425319789315278</v>
      </c>
      <c r="H89" s="34">
        <f>(T6B!H93-T6B!H89)/T6B!H89*100</f>
        <v>-3.3674664089650226</v>
      </c>
      <c r="I89" s="201">
        <f>(T6B!I93-T6B!I89)/T6B!I89*100</f>
        <v>-4.1911469547129929</v>
      </c>
      <c r="J89" s="34">
        <f>(T6B!J93-T6B!J89)/T6B!J89*100</f>
        <v>-1.0947176287721645</v>
      </c>
      <c r="K89" s="201">
        <f>(T6B!K93-T6B!K89)/T6B!K89*100</f>
        <v>-0.24433745373567939</v>
      </c>
    </row>
    <row r="90" spans="1:11" s="62" customFormat="1">
      <c r="A90" s="333" t="s">
        <v>221</v>
      </c>
      <c r="B90" s="209">
        <f>(T6B!B94-T6B!B90)/T6B!B90*100</f>
        <v>-4.1385160421136442</v>
      </c>
      <c r="C90" s="205">
        <f>(T6B!C94-T6B!C90)/T6B!C90*100</f>
        <v>-2.4748334530568861</v>
      </c>
      <c r="D90" s="91">
        <f>(T6B!D94-T6B!D90)/T6B!D90*100</f>
        <v>-4.6282118407144326</v>
      </c>
      <c r="E90" s="229">
        <f>(T6B!E94-T6B!E90)/T6B!E90*100</f>
        <v>-1.7059007925466652</v>
      </c>
      <c r="F90" s="202">
        <f>(T6B!F94-T6B!F90)/T6B!F90*100</f>
        <v>0.51419335286392287</v>
      </c>
      <c r="G90" s="34">
        <f>(T6B!G94-T6B!G90)/T6B!G90*100</f>
        <v>-5.1092737600258715</v>
      </c>
      <c r="H90" s="34">
        <f>(T6B!H94-T6B!H90)/T6B!H90*100</f>
        <v>-5.0345168112242611</v>
      </c>
      <c r="I90" s="201">
        <f>(T6B!I94-T6B!I90)/T6B!I90*100</f>
        <v>-6.433524213761693</v>
      </c>
      <c r="J90" s="34">
        <f>(T6B!J94-T6B!J90)/T6B!J90*100</f>
        <v>-7.8720126820190917E-2</v>
      </c>
      <c r="K90" s="201">
        <f>(T6B!K94-T6B!K90)/T6B!K90*100</f>
        <v>1.4155849558994686</v>
      </c>
    </row>
    <row r="91" spans="1:11" s="62" customFormat="1">
      <c r="A91" s="333" t="s">
        <v>247</v>
      </c>
      <c r="B91" s="209">
        <f>(T6B!B95-T6B!B91)/T6B!B91*100</f>
        <v>-5.8599423057793754</v>
      </c>
      <c r="C91" s="205">
        <f>(T6B!C95-T6B!C91)/T6B!C91*100</f>
        <v>-3.3296512545368389</v>
      </c>
      <c r="D91" s="91">
        <f>(T6B!D95-T6B!D91)/T6B!D91*100</f>
        <v>-5.8537549407114646</v>
      </c>
      <c r="E91" s="229">
        <f>(T6B!E95-T6B!E91)/T6B!E91*100</f>
        <v>-2.6174427671766001</v>
      </c>
      <c r="F91" s="202">
        <f>(T6B!F95-T6B!F91)/T6B!F91*100</f>
        <v>-7.0466488151379536E-3</v>
      </c>
      <c r="G91" s="34">
        <f>(T6B!G95-T6B!G91)/T6B!G91*100</f>
        <v>-5.7820390143153606</v>
      </c>
      <c r="H91" s="34">
        <f>(T6B!H95-T6B!H91)/T6B!H91*100</f>
        <v>-6.2322097378277164</v>
      </c>
      <c r="I91" s="201">
        <f>(T6B!I95-T6B!I91)/T6B!I91*100</f>
        <v>-7.9703880816626702</v>
      </c>
      <c r="J91" s="34">
        <f>(T6B!J95-T6B!J91)/T6B!J91*100</f>
        <v>0.48009100166880403</v>
      </c>
      <c r="K91" s="201">
        <f>(T6B!K95-T6B!K91)/T6B!K91*100</f>
        <v>2.3787693036768571</v>
      </c>
    </row>
    <row r="92" spans="1:11" s="184" customFormat="1">
      <c r="A92" s="333" t="s">
        <v>248</v>
      </c>
      <c r="B92" s="209">
        <f>(T6B!B96-T6B!B92)/T6B!B92*100</f>
        <v>-5.943775894631707</v>
      </c>
      <c r="C92" s="205">
        <f>(T6B!C96-T6B!C92)/T6B!C92*100</f>
        <v>-2.9519382911392302</v>
      </c>
      <c r="D92" s="91">
        <f>(T6B!D96-T6B!D92)/T6B!D92*100</f>
        <v>-5.364866199269267</v>
      </c>
      <c r="E92" s="229">
        <f>(T6B!E96-T6B!E92)/T6B!E92*100</f>
        <v>-3.0828411725190721</v>
      </c>
      <c r="F92" s="202">
        <f>(T6B!F96-T6B!F92)/T6B!F92*100</f>
        <v>-0.61183821835914587</v>
      </c>
      <c r="G92" s="34">
        <f>(T6B!G96-T6B!G92)/T6B!G92*100</f>
        <v>-4.6356983165498011</v>
      </c>
      <c r="H92" s="34">
        <f>(T6B!H96-T6B!H92)/T6B!H92*100</f>
        <v>-6.3354095885239827</v>
      </c>
      <c r="I92" s="201">
        <f>(T6B!I96-T6B!I92)/T6B!I92*100</f>
        <v>-8.1178822107562834</v>
      </c>
      <c r="J92" s="34">
        <f>(T6B!J96-T6B!J92)/T6B!J92*100</f>
        <v>1.8146785935936116</v>
      </c>
      <c r="K92" s="201">
        <f>(T6B!K96-T6B!K92)/T6B!K92*100</f>
        <v>3.7901443913467796</v>
      </c>
    </row>
    <row r="93" spans="1:11" s="184" customFormat="1">
      <c r="A93" s="333" t="s">
        <v>249</v>
      </c>
      <c r="B93" s="209">
        <f>(T6B!B97-T6B!B93)/T6B!B93*100</f>
        <v>-2.8574016667337503</v>
      </c>
      <c r="C93" s="205">
        <f>(T6B!C97-T6B!C93)/T6B!C93*100</f>
        <v>-2.1870226736228098</v>
      </c>
      <c r="D93" s="91">
        <f>(T6B!D97-T6B!D93)/T6B!D93*100</f>
        <v>-3.5951676775778312</v>
      </c>
      <c r="E93" s="229">
        <f>(T6B!E97-T6B!E93)/T6B!E93*100</f>
        <v>-0.68536814994810125</v>
      </c>
      <c r="F93" s="202">
        <f>(T6B!F97-T6B!F93)/T6B!F93*100</f>
        <v>0.76498343539805636</v>
      </c>
      <c r="G93" s="34">
        <f>(T6B!G97-T6B!G93)/T6B!G93*100</f>
        <v>-0.60030507306991598</v>
      </c>
      <c r="H93" s="34">
        <f>(T6B!H97-T6B!H93)/T6B!H93*100</f>
        <v>-5.1166413446929653</v>
      </c>
      <c r="I93" s="201">
        <f>(T6B!I97-T6B!I93)/T6B!I93*100</f>
        <v>-5.9094631396522486</v>
      </c>
      <c r="J93" s="34">
        <f>(T6B!J97-T6B!J93)/T6B!J93*100</f>
        <v>4.7598823815143723</v>
      </c>
      <c r="K93" s="201">
        <f>(T6B!K97-T6B!K93)/T6B!K93*100</f>
        <v>5.6417941298056897</v>
      </c>
    </row>
    <row r="94" spans="1:11" s="184" customFormat="1">
      <c r="A94" s="333" t="s">
        <v>250</v>
      </c>
      <c r="B94" s="209">
        <f>(T6B!B98-T6B!B94)/T6B!B94*100</f>
        <v>2.2017947490058134</v>
      </c>
      <c r="C94" s="205">
        <f>(T6B!C98-T6B!C94)/T6B!C94*100</f>
        <v>3.7333010453238558E-2</v>
      </c>
      <c r="D94" s="91">
        <f>(T6B!D98-T6B!D94)/T6B!D94*100</f>
        <v>9.6331130492430361E-2</v>
      </c>
      <c r="E94" s="229">
        <f>(T6B!E98-T6B!E94)/T6B!E94*100</f>
        <v>2.1636539813855364</v>
      </c>
      <c r="F94" s="202">
        <f>(T6B!F98-T6B!F94)/T6B!F94*100</f>
        <v>2.1025336938059809</v>
      </c>
      <c r="G94" s="34">
        <f>(T6B!G98-T6B!G94)/T6B!G94*100</f>
        <v>1.7827599691175353</v>
      </c>
      <c r="H94" s="34">
        <f>(T6B!H98-T6B!H94)/T6B!H94*100</f>
        <v>-3.3599843037229675</v>
      </c>
      <c r="I94" s="201">
        <f>(T6B!I98-T6B!I94)/T6B!I94*100</f>
        <v>-3.2937380847631625</v>
      </c>
      <c r="J94" s="34">
        <f>(T6B!J98-T6B!J94)/T6B!J94*100</f>
        <v>5.3215474312455342</v>
      </c>
      <c r="K94" s="201">
        <f>(T6B!K98-T6B!K94)/T6B!K94*100</f>
        <v>5.2489615917132681</v>
      </c>
    </row>
    <row r="95" spans="1:11" s="184" customFormat="1">
      <c r="A95" s="333" t="s">
        <v>251</v>
      </c>
      <c r="B95" s="209">
        <f>(T6B!B99-T6B!B95)/T6B!B95*100</f>
        <v>4.4431999492809471</v>
      </c>
      <c r="C95" s="205">
        <f>(T6B!C99-T6B!C95)/T6B!C95*100</f>
        <v>2.3292115572967571</v>
      </c>
      <c r="D95" s="91">
        <f>(T6B!D99-T6B!D95)/T6B!D95*100</f>
        <v>2.951425332717581</v>
      </c>
      <c r="E95" s="229">
        <f>(T6B!E99-T6B!E95)/T6B!E95*100</f>
        <v>2.0658699112525816</v>
      </c>
      <c r="F95" s="202">
        <f>(T6B!F99-T6B!F95)/T6B!F95*100</f>
        <v>1.449698482850269</v>
      </c>
      <c r="G95" s="34">
        <f>(T6B!G99-T6B!G95)/T6B!G95*100</f>
        <v>3.3223393130078058</v>
      </c>
      <c r="H95" s="34">
        <f>(T6B!H99-T6B!H95)/T6B!H95*100</f>
        <v>-1.3929940885125525</v>
      </c>
      <c r="I95" s="201">
        <f>(T6B!I99-T6B!I95)/T6B!I95*100</f>
        <v>-0.33475562839126244</v>
      </c>
      <c r="J95" s="34">
        <f>(T6B!J99-T6B!J95)/T6B!J95*100</f>
        <v>4.7819456213415403</v>
      </c>
      <c r="K95" s="201">
        <f>(T6B!K99-T6B!K95)/T6B!K95*100</f>
        <v>3.6688938979230374</v>
      </c>
    </row>
    <row r="96" spans="1:11" s="184" customFormat="1">
      <c r="A96" s="333" t="s">
        <v>252</v>
      </c>
      <c r="B96" s="209">
        <f>(T6B!B100-T6B!B96)/T6B!B96*100</f>
        <v>4.360807401177464</v>
      </c>
      <c r="C96" s="205">
        <f>(T6B!C100-T6B!C96)/T6B!C96*100</f>
        <v>2.6259744229887323</v>
      </c>
      <c r="D96" s="91">
        <f>(T6B!D100-T6B!D96)/T6B!D96*100</f>
        <v>2.0472260191784124</v>
      </c>
      <c r="E96" s="229">
        <f>(T6B!E100-T6B!E96)/T6B!E96*100</f>
        <v>1.6904423933051589</v>
      </c>
      <c r="F96" s="202">
        <f>(T6B!F100-T6B!F96)/T6B!F96*100</f>
        <v>2.2679643735138879</v>
      </c>
      <c r="G96" s="34">
        <f>(T6B!G100-T6B!G96)/T6B!G96*100</f>
        <v>3.9794016871380804</v>
      </c>
      <c r="H96" s="34">
        <f>(T6B!H100-T6B!H96)/T6B!H96*100</f>
        <v>-0.47054319022235946</v>
      </c>
      <c r="I96" s="201">
        <f>(T6B!I100-T6B!I96)/T6B!I96*100</f>
        <v>1.3568342557647792</v>
      </c>
      <c r="J96" s="34">
        <f>(T6B!J100-T6B!J96)/T6B!J96*100</f>
        <v>4.4709827823789361</v>
      </c>
      <c r="K96" s="201">
        <f>(T6B!K100-T6B!K96)/T6B!K96*100</f>
        <v>2.5873080312496888</v>
      </c>
    </row>
    <row r="97" spans="1:11" s="184" customFormat="1">
      <c r="A97" s="333" t="s">
        <v>253</v>
      </c>
      <c r="B97" s="209">
        <f>(T6B!B101-T6B!B97)/T6B!B97*100</f>
        <v>4.0966876301584092</v>
      </c>
      <c r="C97" s="205">
        <f>(T6B!C101-T6B!C97)/T6B!C97*100</f>
        <v>2.4975409919182137</v>
      </c>
      <c r="D97" s="91">
        <f>(T6B!D101-T6B!D97)/T6B!D97*100</f>
        <v>2.5853014278434538</v>
      </c>
      <c r="E97" s="229">
        <f>(T6B!E101-T6B!E97)/T6B!E97*100</f>
        <v>1.5601804909312975</v>
      </c>
      <c r="F97" s="202">
        <f>(T6B!F101-T6B!F97)/T6B!F97*100</f>
        <v>1.4735185111385705</v>
      </c>
      <c r="G97" s="34">
        <f>(T6B!G101-T6B!G97)/T6B!G97*100</f>
        <v>3.6107123409732123</v>
      </c>
      <c r="H97" s="34">
        <f>(T6B!H101-T6B!H97)/T6B!H97*100</f>
        <v>0.5087511274613985</v>
      </c>
      <c r="I97" s="201">
        <f>(T6B!I101-T6B!I97)/T6B!I97*100</f>
        <v>1.9127231510342833</v>
      </c>
      <c r="J97" s="34">
        <f>(T6B!J101-T6B!J97)/T6B!J97*100</f>
        <v>3.0862598318210388</v>
      </c>
      <c r="K97" s="201">
        <f>(T6B!K101-T6B!K97)/T6B!K97*100</f>
        <v>1.6660307770571061</v>
      </c>
    </row>
    <row r="98" spans="1:11" s="184" customFormat="1">
      <c r="A98" s="333" t="s">
        <v>254</v>
      </c>
      <c r="B98" s="209">
        <f>(T6B!B102-T6B!B98)/T6B!B98*100</f>
        <v>3.2931661454778798</v>
      </c>
      <c r="C98" s="205">
        <f>(T6B!C102-T6B!C98)/T6B!C98*100</f>
        <v>2.7414393060668742</v>
      </c>
      <c r="D98" s="91">
        <f>(T6B!D102-T6B!D98)/T6B!D98*100</f>
        <v>2.1565685310705121</v>
      </c>
      <c r="E98" s="229">
        <f>(T6B!E102-T6B!E98)/T6B!E98*100</f>
        <v>0.53700516864223879</v>
      </c>
      <c r="F98" s="202">
        <f>(T6B!F102-T6B!F98)/T6B!F98*100</f>
        <v>1.1132875943735021</v>
      </c>
      <c r="G98" s="34">
        <f>(T6B!G102-T6B!G98)/T6B!G98*100</f>
        <v>2.5228792938696394</v>
      </c>
      <c r="H98" s="34">
        <f>(T6B!H102-T6B!H98)/T6B!H98*100</f>
        <v>1.2749974621865885</v>
      </c>
      <c r="I98" s="201">
        <f>(T6B!I102-T6B!I98)/T6B!I98*100</f>
        <v>2.103805248898059</v>
      </c>
      <c r="J98" s="34">
        <f>(T6B!J102-T6B!J98)/T6B!J98*100</f>
        <v>1.2321716741083728</v>
      </c>
      <c r="K98" s="201">
        <f>(T6B!K102-T6B!K98)/T6B!K98*100</f>
        <v>0.41121386044062502</v>
      </c>
    </row>
    <row r="99" spans="1:11" s="184" customFormat="1">
      <c r="A99" s="333" t="s">
        <v>256</v>
      </c>
      <c r="B99" s="209">
        <f>(T6B!B103-T6B!B99)/T6B!B99*100</f>
        <v>2.3926591396544263</v>
      </c>
      <c r="C99" s="205">
        <f>(T6B!C103-T6B!C99)/T6B!C99*100</f>
        <v>1.8534581601013116</v>
      </c>
      <c r="D99" s="91">
        <f>(T6B!D103-T6B!D99)/T6B!D99*100</f>
        <v>1.2651904412364492</v>
      </c>
      <c r="E99" s="229">
        <f>(T6B!E103-T6B!E99)/T6B!E99*100</f>
        <v>0.52938897637187388</v>
      </c>
      <c r="F99" s="202">
        <f>(T6B!F103-T6B!F99)/T6B!F99*100</f>
        <v>1.1134155659862359</v>
      </c>
      <c r="G99" s="34">
        <f>(T6B!G103-T6B!G99)/T6B!G99*100</f>
        <v>2.2393724696356263</v>
      </c>
      <c r="H99" s="34">
        <f>(T6B!H103-T6B!H99)/T6B!H99*100</f>
        <v>1.384317815876615</v>
      </c>
      <c r="I99" s="201">
        <f>(T6B!I103-T6B!I99)/T6B!I99*100</f>
        <v>1.8969700615612892</v>
      </c>
      <c r="J99" s="34">
        <f>(T6B!J103-T6B!J99)/T6B!J99*100</f>
        <v>0.84337959970482279</v>
      </c>
      <c r="K99" s="201">
        <f>(T6B!K103-T6B!K99)/T6B!K99*100</f>
        <v>0.33585059501852355</v>
      </c>
    </row>
    <row r="100" spans="1:11" s="184" customFormat="1">
      <c r="A100" s="333" t="s">
        <v>355</v>
      </c>
      <c r="B100" s="209">
        <f>(T6B!B104-T6B!B100)/T6B!B100*100</f>
        <v>3.989200950961016</v>
      </c>
      <c r="C100" s="205">
        <f>(T6B!C104-T6B!C100)/T6B!C100*100</f>
        <v>1.8329494002700772</v>
      </c>
      <c r="D100" s="91">
        <f>(T6B!D104-T6B!D100)/T6B!D100*100</f>
        <v>2.4724179183835955</v>
      </c>
      <c r="E100" s="229">
        <f>(T6B!E104-T6B!E100)/T6B!E100*100</f>
        <v>2.1174399478654564</v>
      </c>
      <c r="F100" s="202">
        <f>(T6B!F104-T6B!F100)/T6B!F100*100</f>
        <v>1.4797592189393343</v>
      </c>
      <c r="G100" s="34">
        <f>(T6B!G104-T6B!G100)/T6B!G100*100</f>
        <v>1.5011658605206788</v>
      </c>
      <c r="H100" s="34">
        <f>(T6B!H104-T6B!H100)/T6B!H100*100</f>
        <v>1.7584531281635805</v>
      </c>
      <c r="I100" s="201">
        <f>(T6B!I104-T6B!I100)/T6B!I100*100</f>
        <v>1.9955277816599046</v>
      </c>
      <c r="J100" s="34">
        <f>(T6B!J104-T6B!J100)/T6B!J100*100</f>
        <v>-0.25284117410752011</v>
      </c>
      <c r="K100" s="201">
        <f>(T6B!K104-T6B!K100)/T6B!K100*100</f>
        <v>-0.48549311815918145</v>
      </c>
    </row>
    <row r="101" spans="1:11" s="184" customFormat="1">
      <c r="A101" s="333" t="s">
        <v>356</v>
      </c>
      <c r="B101" s="209">
        <f>(T6B!B105-T6B!B101)/T6B!B101*100</f>
        <v>3.4407938609150914</v>
      </c>
      <c r="C101" s="205">
        <f>(T6B!C105-T6B!C101)/T6B!C101*100</f>
        <v>1.4602295211713368</v>
      </c>
      <c r="D101" s="91">
        <f>(T6B!D105-T6B!D101)/T6B!D101*100</f>
        <v>1.4070657407876714</v>
      </c>
      <c r="E101" s="229">
        <f>(T6B!E105-T6B!E101)/T6B!E101*100</f>
        <v>1.9520597864707945</v>
      </c>
      <c r="F101" s="202">
        <f>(T6B!F105-T6B!F101)/T6B!F101*100</f>
        <v>2.0058713218328585</v>
      </c>
      <c r="G101" s="34">
        <f>(T6B!G105-T6B!G101)/T6B!G101*100</f>
        <v>2.1576271834269791</v>
      </c>
      <c r="H101" s="34">
        <f>(T6B!H105-T6B!H101)/T6B!H101*100</f>
        <v>1.8855558356440778</v>
      </c>
      <c r="I101" s="201">
        <f>(T6B!I105-T6B!I101)/T6B!I101*100</f>
        <v>2.1568588508669202</v>
      </c>
      <c r="J101" s="34">
        <f>(T6B!J105-T6B!J101)/T6B!J101*100</f>
        <v>0.26703623055439618</v>
      </c>
      <c r="K101" s="201">
        <f>(T6B!K105-T6B!K101)/T6B!K101*100</f>
        <v>9.6226015666769926E-4</v>
      </c>
    </row>
    <row r="102" spans="1:11" s="184" customFormat="1">
      <c r="A102" s="333" t="s">
        <v>362</v>
      </c>
      <c r="B102" s="209">
        <f>(T6B!B106-T6B!B102)/T6B!B102*100</f>
        <v>2.622132812654077</v>
      </c>
      <c r="C102" s="205">
        <f>(T6B!C106-T6B!C102)/T6B!C102*100</f>
        <v>0.72646593954623739</v>
      </c>
      <c r="D102" s="91">
        <f>(T6B!D106-T6B!D102)/T6B!D102*100</f>
        <v>1.4647636219978033</v>
      </c>
      <c r="E102" s="229">
        <f>(T6B!E106-T6B!E102)/T6B!E102*100</f>
        <v>1.8819948217438325</v>
      </c>
      <c r="F102" s="202">
        <f>(T6B!F106-T6B!F102)/T6B!F102*100</f>
        <v>1.1409435174548812</v>
      </c>
      <c r="G102" s="34">
        <f>(T6B!G106-T6B!G102)/T6B!G102*100</f>
        <v>3.5888615573833405</v>
      </c>
      <c r="H102" s="34">
        <f>(T6B!H106-T6B!H102)/T6B!H102*100</f>
        <v>1.9305174107411289</v>
      </c>
      <c r="I102" s="201">
        <f>(T6B!I106-T6B!I102)/T6B!I102*100</f>
        <v>2.6990900719823472</v>
      </c>
      <c r="J102" s="34">
        <f>(T6B!J106-T6B!J102)/T6B!J102*100</f>
        <v>1.6269358664782543</v>
      </c>
      <c r="K102" s="201">
        <f>(T6B!K106-T6B!K102)/T6B!K102*100</f>
        <v>0.86661167451114485</v>
      </c>
    </row>
    <row r="103" spans="1:11" s="184" customFormat="1">
      <c r="A103" s="333" t="s">
        <v>390</v>
      </c>
      <c r="B103" s="209">
        <f>(T6B!B107-T6B!B103)/T6B!B103*100</f>
        <v>3.1953680008694878</v>
      </c>
      <c r="C103" s="205">
        <f>(T6B!C107-T6B!C103)/T6B!C103*100</f>
        <v>1.245130092601652</v>
      </c>
      <c r="D103" s="91">
        <f>(T6B!D107-T6B!D103)/T6B!D103*100</f>
        <v>2.1524428918040095</v>
      </c>
      <c r="E103" s="229">
        <f>(T6B!E107-T6B!E103)/T6B!E103*100</f>
        <v>1.926253545710378</v>
      </c>
      <c r="F103" s="202">
        <f>(T6B!F107-T6B!F103)/T6B!F103*100</f>
        <v>1.020678554954717</v>
      </c>
      <c r="G103" s="34">
        <f>(T6B!G107-T6B!G103)/T6B!G103*100</f>
        <v>3.2735857138777744</v>
      </c>
      <c r="H103" s="34">
        <f>(T6B!H107-T6B!H103)/T6B!H103*100</f>
        <v>1.9357545247513028</v>
      </c>
      <c r="I103" s="201">
        <f>(T6B!I107-T6B!I103)/T6B!I103*100</f>
        <v>2.1086293417297917</v>
      </c>
      <c r="J103" s="34">
        <f>(T6B!J107-T6B!J103)/T6B!J103*100</f>
        <v>1.3124258464203697</v>
      </c>
      <c r="K103" s="201">
        <f>(T6B!K107-T6B!K103)/T6B!K103*100</f>
        <v>1.1405850940329778</v>
      </c>
    </row>
    <row r="104" spans="1:11" s="184" customFormat="1">
      <c r="A104" s="333" t="s">
        <v>391</v>
      </c>
      <c r="B104" s="209">
        <f>(T6B!B108-T6B!B104)/T6B!B104*100</f>
        <v>1.221567791684433</v>
      </c>
      <c r="C104" s="205">
        <f>(T6B!C108-T6B!C104)/T6B!C104*100</f>
        <v>0.8629263441174635</v>
      </c>
      <c r="D104" s="91">
        <f>(T6B!D108-T6B!D104)/T6B!D104*100</f>
        <v>1.813065647544845</v>
      </c>
      <c r="E104" s="229">
        <f>(T6B!E108-T6B!E104)/T6B!E104*100</f>
        <v>0.35557311349800491</v>
      </c>
      <c r="F104" s="202">
        <f>(T6B!F108-T6B!F104)/T6B!F104*100</f>
        <v>-0.58055434202221967</v>
      </c>
      <c r="G104" s="34">
        <f>(T6B!G108-T6B!G104)/T6B!G104*100</f>
        <v>3.1354419805589515</v>
      </c>
      <c r="H104" s="34">
        <f>(T6B!H108-T6B!H104)/T6B!H104*100</f>
        <v>1.9489240625963713</v>
      </c>
      <c r="I104" s="201">
        <f>(T6B!I108-T6B!I104)/T6B!I104*100</f>
        <v>1.9917199260078484</v>
      </c>
      <c r="J104" s="34">
        <f>(T6B!J108-T6B!J104)/T6B!J104*100</f>
        <v>1.1638356450275538</v>
      </c>
      <c r="K104" s="201">
        <f>(T6B!K108-T6B!K104)/T6B!K104*100</f>
        <v>1.1221787920817214</v>
      </c>
    </row>
    <row r="105" spans="1:11" s="184" customFormat="1">
      <c r="A105" s="333" t="s">
        <v>392</v>
      </c>
      <c r="B105" s="209">
        <f>(T6B!B109-T6B!B105)/T6B!B105*100</f>
        <v>0.64371487953198769</v>
      </c>
      <c r="C105" s="205">
        <f>(T6B!C109-T6B!C105)/T6B!C105*100</f>
        <v>1.3777838449237547</v>
      </c>
      <c r="D105" s="91">
        <f>(T6B!D109-T6B!D105)/T6B!D105*100</f>
        <v>2.2282646726580384</v>
      </c>
      <c r="E105" s="229">
        <f>(T6B!E109-T6B!E105)/T6B!E105*100</f>
        <v>-0.72409253541651042</v>
      </c>
      <c r="F105" s="202">
        <f>(T6B!F109-T6B!F105)/T6B!F105*100</f>
        <v>-1.5506189000327248</v>
      </c>
      <c r="G105" s="34">
        <f>(T6B!G109-T6B!G105)/T6B!G105*100</f>
        <v>1.6640164624450344</v>
      </c>
      <c r="H105" s="34">
        <f>(T6B!H109-T6B!H105)/T6B!H105*100</f>
        <v>1.8387846998861832</v>
      </c>
      <c r="I105" s="201">
        <f>(T6B!I109-T6B!I105)/T6B!I105*100</f>
        <v>1.8333106518654076</v>
      </c>
      <c r="J105" s="34">
        <f>(T6B!J109-T6B!J105)/T6B!J105*100</f>
        <v>-0.17161265028464004</v>
      </c>
      <c r="K105" s="201">
        <f>(T6B!K109-T6B!K105)/T6B!K105*100</f>
        <v>-0.16646940523271236</v>
      </c>
    </row>
    <row r="106" spans="1:11" s="184" customFormat="1">
      <c r="A106" s="333" t="s">
        <v>393</v>
      </c>
      <c r="B106" s="209">
        <f>(T6B!B110-T6B!B106)/T6B!B106*100</f>
        <v>1.4452505645510068</v>
      </c>
      <c r="C106" s="205">
        <f>(T6B!C110-T6B!C106)/T6B!C106*100</f>
        <v>1.9239203532060565</v>
      </c>
      <c r="D106" s="91">
        <f>(T6B!D110-T6B!D106)/T6B!D106*100</f>
        <v>2.2942145459990919</v>
      </c>
      <c r="E106" s="229">
        <f>(T6B!E110-T6B!E106)/T6B!E106*100</f>
        <v>-0.46963439690727626</v>
      </c>
      <c r="F106" s="202">
        <f>(T6B!F110-T6B!F106)/T6B!F106*100</f>
        <v>-0.83065432074998258</v>
      </c>
      <c r="G106" s="34">
        <f>(T6B!G110-T6B!G106)/T6B!G106*100</f>
        <v>1.447030341257985</v>
      </c>
      <c r="H106" s="34">
        <f>(T6B!H110-T6B!H106)/T6B!H106*100</f>
        <v>1.5586280140030742</v>
      </c>
      <c r="I106" s="201">
        <f>(T6B!I110-T6B!I106)/T6B!I106*100</f>
        <v>1.3295026175486617</v>
      </c>
      <c r="J106" s="34">
        <f>(T6B!J110-T6B!J106)/T6B!J106*100</f>
        <v>-0.10988497474550508</v>
      </c>
      <c r="K106" s="201">
        <f>(T6B!K110-T6B!K106)/T6B!K106*100</f>
        <v>0.1154534433989455</v>
      </c>
    </row>
    <row r="107" spans="1:11" s="184" customFormat="1">
      <c r="A107" s="365" t="s">
        <v>457</v>
      </c>
      <c r="B107" s="209">
        <f>(T6B!B111-T6B!B107)/T6B!B107*100</f>
        <v>1.7291728502628056</v>
      </c>
      <c r="C107" s="205">
        <f>(T6B!C111-T6B!C107)/T6B!C107*100</f>
        <v>0.95330174997582495</v>
      </c>
      <c r="D107" s="91">
        <f>(T6B!D111-T6B!D107)/T6B!D107*100</f>
        <v>1.0604432968354192</v>
      </c>
      <c r="E107" s="229">
        <f>(T6B!E111-T6B!E107)/T6B!E107*100</f>
        <v>0.76854455162698598</v>
      </c>
      <c r="F107" s="202">
        <f>(T6B!F111-T6B!F107)/T6B!F107*100</f>
        <v>0.6615954067208718</v>
      </c>
      <c r="G107" s="34">
        <f>(T6B!G111-T6B!G107)/T6B!G107*100</f>
        <v>1.2056188474726257</v>
      </c>
      <c r="H107" s="34">
        <f>(T6B!H111-T6B!H107)/T6B!H107*100</f>
        <v>1.6295294647931311</v>
      </c>
      <c r="I107" s="201">
        <f>(T6B!I111-T6B!I107)/T6B!I107*100</f>
        <v>1.5292995287791704</v>
      </c>
      <c r="J107" s="34">
        <f>(T6B!J111-T6B!J107)/T6B!J107*100</f>
        <v>-0.41711362785297001</v>
      </c>
      <c r="K107" s="201">
        <f>(T6B!K111-T6B!K107)/T6B!K107*100</f>
        <v>-0.31851703061779962</v>
      </c>
    </row>
    <row r="108" spans="1:11" s="184" customFormat="1">
      <c r="A108" s="365" t="s">
        <v>458</v>
      </c>
      <c r="B108" s="209">
        <f>(T6B!B112-T6B!B108)/T6B!B108*100</f>
        <v>2.4538468164112928</v>
      </c>
      <c r="C108" s="205">
        <f>(T6B!C112-T6B!C108)/T6B!C108*100</f>
        <v>1.4027048712817993</v>
      </c>
      <c r="D108" s="91">
        <f>(T6B!D112-T6B!D108)/T6B!D108*100</f>
        <v>0.76445106533115947</v>
      </c>
      <c r="E108" s="229">
        <f>(T6B!E112-T6B!E108)/T6B!E108*100</f>
        <v>1.0366014855952743</v>
      </c>
      <c r="F108" s="202">
        <f>(T6B!F112-T6B!F108)/T6B!F108*100</f>
        <v>1.6756667024715184</v>
      </c>
      <c r="G108" s="34">
        <f>(T6B!G112-T6B!G108)/T6B!G108*100</f>
        <v>2.0350308798217926</v>
      </c>
      <c r="H108" s="34">
        <f>(T6B!H112-T6B!H108)/T6B!H108*100</f>
        <v>1.8238416800031361</v>
      </c>
      <c r="I108" s="201">
        <f>(T6B!I112-T6B!I108)/T6B!I108*100</f>
        <v>1.7436281283586856</v>
      </c>
      <c r="J108" s="34">
        <f>(T6B!J112-T6B!J108)/T6B!J108*100</f>
        <v>0.20740643481352949</v>
      </c>
      <c r="K108" s="201">
        <f>(T6B!K112-T6B!K108)/T6B!K108*100</f>
        <v>0.28582390178399508</v>
      </c>
    </row>
    <row r="109" spans="1:11" s="184" customFormat="1">
      <c r="A109" s="365" t="s">
        <v>459</v>
      </c>
      <c r="B109" s="209">
        <f>(T6B!B113-T6B!B109)/T6B!B109*100</f>
        <v>3.1597464554432846</v>
      </c>
      <c r="C109" s="205">
        <f>(T6B!C113-T6B!C109)/T6B!C109*100</f>
        <v>0.96759611037905235</v>
      </c>
      <c r="D109" s="91">
        <f>(T6B!D113-T6B!D109)/T6B!D109*100</f>
        <v>0.23273552248146945</v>
      </c>
      <c r="E109" s="229">
        <f>(T6B!E113-T6B!E109)/T6B!E109*100</f>
        <v>2.1711424551177299</v>
      </c>
      <c r="F109" s="202">
        <f>(T6B!F113-T6B!F109)/T6B!F109*100</f>
        <v>2.9203288914091248</v>
      </c>
      <c r="G109" s="34">
        <f>(T6B!G113-T6B!G109)/T6B!G109*100</f>
        <v>3.2717202292780558</v>
      </c>
      <c r="H109" s="34">
        <f>(T6B!H113-T6B!H109)/T6B!H109*100</f>
        <v>1.8065556883667091</v>
      </c>
      <c r="I109" s="201">
        <f>(T6B!I113-T6B!I109)/T6B!I109*100</f>
        <v>1.6332569683084905</v>
      </c>
      <c r="J109" s="34">
        <f>(T6B!J113-T6B!J109)/T6B!J109*100</f>
        <v>1.4391652197686182</v>
      </c>
      <c r="K109" s="201">
        <f>(T6B!K113-T6B!K109)/T6B!K109*100</f>
        <v>1.6125301204819247</v>
      </c>
    </row>
    <row r="110" spans="1:11" s="184" customFormat="1">
      <c r="A110" s="365" t="s">
        <v>460</v>
      </c>
      <c r="B110" s="209">
        <f>(T6B!B114-T6B!B110)/T6B!B110*100</f>
        <v>2.3899061277458342</v>
      </c>
      <c r="C110" s="205">
        <f>(T6B!C114-T6B!C110)/T6B!C110*100</f>
        <v>0.87686585004350981</v>
      </c>
      <c r="D110" s="91">
        <f>(T6B!D114-T6B!D110)/T6B!D110*100</f>
        <v>0.49774064784362576</v>
      </c>
      <c r="E110" s="229">
        <f>(T6B!E114-T6B!E110)/T6B!E110*100</f>
        <v>1.4998882696767073</v>
      </c>
      <c r="F110" s="202">
        <f>(T6B!F114-T6B!F110)/T6B!F110*100</f>
        <v>1.8829284390135037</v>
      </c>
      <c r="G110" s="34">
        <f>(T6B!G114-T6B!G110)/T6B!G110*100</f>
        <v>2.1889601067963818</v>
      </c>
      <c r="H110" s="34">
        <f>(T6B!H114-T6B!H110)/T6B!H110*100</f>
        <v>1.94719056517907</v>
      </c>
      <c r="I110" s="201">
        <f>(T6B!I114-T6B!I110)/T6B!I110*100</f>
        <v>1.8001560388955475</v>
      </c>
      <c r="J110" s="34">
        <f>(T6B!J114-T6B!J110)/T6B!J110*100</f>
        <v>0.23715174520942175</v>
      </c>
      <c r="K110" s="201">
        <f>(T6B!K114-T6B!K110)/T6B!K110*100</f>
        <v>0.38151799957715526</v>
      </c>
    </row>
    <row r="111" spans="1:11" s="184" customFormat="1">
      <c r="A111" s="365" t="s">
        <v>477</v>
      </c>
      <c r="B111" s="209">
        <f>(T6B!B115-T6B!B111)/T6B!B111*100</f>
        <v>2.8734388088358558</v>
      </c>
      <c r="C111" s="205">
        <f>(T6B!C115-T6B!C111)/T6B!C111*100</f>
        <v>0.87917560527122607</v>
      </c>
      <c r="D111" s="91">
        <f>(T6B!D115-T6B!D111)/T6B!D111*100</f>
        <v>-0.4047082687262834</v>
      </c>
      <c r="E111" s="229">
        <f>(T6B!E115-T6B!E111)/T6B!E111*100</f>
        <v>1.9768829310897122</v>
      </c>
      <c r="F111" s="202">
        <f>(T6B!F115-T6B!F111)/T6B!F111*100</f>
        <v>3.2910610535255853</v>
      </c>
      <c r="G111" s="34">
        <f>(T6B!G115-T6B!G111)/T6B!G111*100</f>
        <v>3.203096539162082</v>
      </c>
      <c r="H111" s="34">
        <f>(T6B!H115-T6B!H111)/T6B!H111*100</f>
        <v>2.0478802896343011</v>
      </c>
      <c r="I111" s="201">
        <f>(T6B!I115-T6B!I111)/T6B!I111*100</f>
        <v>2.2238041002277908</v>
      </c>
      <c r="J111" s="34">
        <f>(T6B!J115-T6B!J111)/T6B!J111*100</f>
        <v>1.1320335574330573</v>
      </c>
      <c r="K111" s="201">
        <f>(T6B!K115-T6B!K111)/T6B!K111*100</f>
        <v>0.95764484618189694</v>
      </c>
    </row>
    <row r="112" spans="1:11">
      <c r="A112" s="365" t="s">
        <v>478</v>
      </c>
      <c r="B112" s="209">
        <f>(T6B!B116-T6B!B112)/T6B!B112*100</f>
        <v>3.0900581954732833</v>
      </c>
      <c r="C112" s="205">
        <f>(T6B!C116-T6B!C112)/T6B!C112*100</f>
        <v>0.31841668732241807</v>
      </c>
      <c r="D112" s="91">
        <f>(T6B!D116-T6B!D112)/T6B!D112*100</f>
        <v>-1.9452603731010987E-2</v>
      </c>
      <c r="E112" s="229">
        <f>(T6B!E116-T6B!E112)/T6B!E112*100</f>
        <v>2.7628441513283155</v>
      </c>
      <c r="F112" s="202">
        <f>(T6B!F116-T6B!F112)/T6B!F112*100</f>
        <v>3.1097836212940213</v>
      </c>
      <c r="G112" s="34">
        <f>(T6B!G116-T6B!G112)/T6B!G112*100</f>
        <v>3.5973948655036372</v>
      </c>
      <c r="H112" s="34">
        <f>(T6B!H116-T6B!H112)/T6B!H112*100</f>
        <v>2.0173463031290568</v>
      </c>
      <c r="I112" s="201">
        <f>(T6B!I116-T6B!I112)/T6B!I112*100</f>
        <v>2.3136052817731452</v>
      </c>
      <c r="J112" s="34">
        <f>(T6B!J116-T6B!J112)/T6B!J112*100</f>
        <v>1.5488038256549916</v>
      </c>
      <c r="K112" s="201">
        <f>(T6B!K116-T6B!K112)/T6B!K112*100</f>
        <v>1.2548059450257376</v>
      </c>
    </row>
    <row r="113" spans="1:11">
      <c r="A113" s="606" t="s">
        <v>479</v>
      </c>
      <c r="B113" s="354">
        <f>(T6B!B117-T6B!B113)/T6B!B113*100</f>
        <v>2.8655631962336092</v>
      </c>
      <c r="C113" s="390">
        <f>(T6B!C117-T6B!C113)/T6B!C113*100</f>
        <v>0.54774946415815262</v>
      </c>
      <c r="D113" s="346">
        <f>(T6B!D117-T6B!D113)/T6B!D113*100</f>
        <v>0.51317073170732164</v>
      </c>
      <c r="E113" s="524">
        <f>(T6B!E117-T6B!E113)/T6B!E113*100</f>
        <v>2.3051870821849398</v>
      </c>
      <c r="F113" s="392">
        <f>(T6B!F117-T6B!F113)/T6B!F113*100</f>
        <v>2.3415977961432559</v>
      </c>
      <c r="G113" s="34">
        <f>(T6B!G117-T6B!G113)/T6B!G113*100</f>
        <v>2.9827609247628022</v>
      </c>
      <c r="H113" s="34">
        <f>(T6B!H117-T6B!H113)/T6B!H113*100</f>
        <v>2.6698612092170784</v>
      </c>
      <c r="I113" s="201">
        <f>(T6B!I117-T6B!I113)/T6B!I113*100</f>
        <v>3.1764518037775655</v>
      </c>
      <c r="J113" s="34">
        <f>(T6B!J117-T6B!J113)/T6B!J113*100</f>
        <v>0.30476296730167446</v>
      </c>
      <c r="K113" s="201">
        <f>(T6B!K117-T6B!K113)/T6B!K113*100</f>
        <v>-0.18686624360908674</v>
      </c>
    </row>
    <row r="114" spans="1:11">
      <c r="B114" s="30"/>
      <c r="C114" s="30"/>
      <c r="D114" s="30"/>
      <c r="E114" s="30"/>
      <c r="F114" s="30"/>
      <c r="G114" s="30"/>
      <c r="H114" s="30"/>
      <c r="I114" s="30"/>
      <c r="J114" s="30"/>
      <c r="K114" s="30"/>
    </row>
    <row r="115" spans="1:11">
      <c r="A115" s="233" t="s">
        <v>257</v>
      </c>
      <c r="B115" s="30"/>
      <c r="C115" s="30"/>
      <c r="D115" s="30"/>
      <c r="E115" s="30"/>
      <c r="F115" s="30"/>
      <c r="G115" s="30"/>
      <c r="H115" s="30"/>
      <c r="I115" s="30"/>
      <c r="J115" s="30"/>
      <c r="K115" s="30"/>
    </row>
    <row r="116" spans="1:11">
      <c r="A116" s="30" t="s">
        <v>258</v>
      </c>
    </row>
    <row r="117" spans="1:11">
      <c r="A117" s="30" t="s">
        <v>259</v>
      </c>
    </row>
  </sheetData>
  <mergeCells count="2">
    <mergeCell ref="B3:F3"/>
    <mergeCell ref="G3:K3"/>
  </mergeCells>
  <pageMargins left="0.74803149606299213" right="0.74803149606299213" top="0.98425196850393704" bottom="0.98425196850393704" header="0.51181102362204722" footer="0.51181102362204722"/>
  <pageSetup scale="47" orientation="portrait" r:id="rId1"/>
  <headerFooter alignWithMargins="0"/>
</worksheet>
</file>

<file path=xl/worksheets/sheet15.xml><?xml version="1.0" encoding="utf-8"?>
<worksheet xmlns="http://schemas.openxmlformats.org/spreadsheetml/2006/main" xmlns:r="http://schemas.openxmlformats.org/officeDocument/2006/relationships">
  <dimension ref="A1:L187"/>
  <sheetViews>
    <sheetView topLeftCell="A90" zoomScaleSheetLayoutView="100" workbookViewId="0">
      <selection activeCell="D87" sqref="D87"/>
    </sheetView>
  </sheetViews>
  <sheetFormatPr defaultRowHeight="12.75"/>
  <cols>
    <col min="1" max="1" width="9.140625" style="49"/>
    <col min="2" max="2" width="12.140625" style="49" customWidth="1"/>
    <col min="3" max="3" width="11.85546875" style="49" customWidth="1"/>
    <col min="4" max="11" width="12.140625" style="49" customWidth="1"/>
    <col min="12" max="257" width="9.140625" style="49"/>
    <col min="258" max="258" width="12.140625" style="49" customWidth="1"/>
    <col min="259" max="259" width="11.85546875" style="49" customWidth="1"/>
    <col min="260" max="267" width="12.140625" style="49" customWidth="1"/>
    <col min="268" max="513" width="9.140625" style="49"/>
    <col min="514" max="514" width="12.140625" style="49" customWidth="1"/>
    <col min="515" max="515" width="11.85546875" style="49" customWidth="1"/>
    <col min="516" max="523" width="12.140625" style="49" customWidth="1"/>
    <col min="524" max="769" width="9.140625" style="49"/>
    <col min="770" max="770" width="12.140625" style="49" customWidth="1"/>
    <col min="771" max="771" width="11.85546875" style="49" customWidth="1"/>
    <col min="772" max="779" width="12.140625" style="49" customWidth="1"/>
    <col min="780" max="1025" width="9.140625" style="49"/>
    <col min="1026" max="1026" width="12.140625" style="49" customWidth="1"/>
    <col min="1027" max="1027" width="11.85546875" style="49" customWidth="1"/>
    <col min="1028" max="1035" width="12.140625" style="49" customWidth="1"/>
    <col min="1036" max="1281" width="9.140625" style="49"/>
    <col min="1282" max="1282" width="12.140625" style="49" customWidth="1"/>
    <col min="1283" max="1283" width="11.85546875" style="49" customWidth="1"/>
    <col min="1284" max="1291" width="12.140625" style="49" customWidth="1"/>
    <col min="1292" max="1537" width="9.140625" style="49"/>
    <col min="1538" max="1538" width="12.140625" style="49" customWidth="1"/>
    <col min="1539" max="1539" width="11.85546875" style="49" customWidth="1"/>
    <col min="1540" max="1547" width="12.140625" style="49" customWidth="1"/>
    <col min="1548" max="1793" width="9.140625" style="49"/>
    <col min="1794" max="1794" width="12.140625" style="49" customWidth="1"/>
    <col min="1795" max="1795" width="11.85546875" style="49" customWidth="1"/>
    <col min="1796" max="1803" width="12.140625" style="49" customWidth="1"/>
    <col min="1804" max="2049" width="9.140625" style="49"/>
    <col min="2050" max="2050" width="12.140625" style="49" customWidth="1"/>
    <col min="2051" max="2051" width="11.85546875" style="49" customWidth="1"/>
    <col min="2052" max="2059" width="12.140625" style="49" customWidth="1"/>
    <col min="2060" max="2305" width="9.140625" style="49"/>
    <col min="2306" max="2306" width="12.140625" style="49" customWidth="1"/>
    <col min="2307" max="2307" width="11.85546875" style="49" customWidth="1"/>
    <col min="2308" max="2315" width="12.140625" style="49" customWidth="1"/>
    <col min="2316" max="2561" width="9.140625" style="49"/>
    <col min="2562" max="2562" width="12.140625" style="49" customWidth="1"/>
    <col min="2563" max="2563" width="11.85546875" style="49" customWidth="1"/>
    <col min="2564" max="2571" width="12.140625" style="49" customWidth="1"/>
    <col min="2572" max="2817" width="9.140625" style="49"/>
    <col min="2818" max="2818" width="12.140625" style="49" customWidth="1"/>
    <col min="2819" max="2819" width="11.85546875" style="49" customWidth="1"/>
    <col min="2820" max="2827" width="12.140625" style="49" customWidth="1"/>
    <col min="2828" max="3073" width="9.140625" style="49"/>
    <col min="3074" max="3074" width="12.140625" style="49" customWidth="1"/>
    <col min="3075" max="3075" width="11.85546875" style="49" customWidth="1"/>
    <col min="3076" max="3083" width="12.140625" style="49" customWidth="1"/>
    <col min="3084" max="3329" width="9.140625" style="49"/>
    <col min="3330" max="3330" width="12.140625" style="49" customWidth="1"/>
    <col min="3331" max="3331" width="11.85546875" style="49" customWidth="1"/>
    <col min="3332" max="3339" width="12.140625" style="49" customWidth="1"/>
    <col min="3340" max="3585" width="9.140625" style="49"/>
    <col min="3586" max="3586" width="12.140625" style="49" customWidth="1"/>
    <col min="3587" max="3587" width="11.85546875" style="49" customWidth="1"/>
    <col min="3588" max="3595" width="12.140625" style="49" customWidth="1"/>
    <col min="3596" max="3841" width="9.140625" style="49"/>
    <col min="3842" max="3842" width="12.140625" style="49" customWidth="1"/>
    <col min="3843" max="3843" width="11.85546875" style="49" customWidth="1"/>
    <col min="3844" max="3851" width="12.140625" style="49" customWidth="1"/>
    <col min="3852" max="4097" width="9.140625" style="49"/>
    <col min="4098" max="4098" width="12.140625" style="49" customWidth="1"/>
    <col min="4099" max="4099" width="11.85546875" style="49" customWidth="1"/>
    <col min="4100" max="4107" width="12.140625" style="49" customWidth="1"/>
    <col min="4108" max="4353" width="9.140625" style="49"/>
    <col min="4354" max="4354" width="12.140625" style="49" customWidth="1"/>
    <col min="4355" max="4355" width="11.85546875" style="49" customWidth="1"/>
    <col min="4356" max="4363" width="12.140625" style="49" customWidth="1"/>
    <col min="4364" max="4609" width="9.140625" style="49"/>
    <col min="4610" max="4610" width="12.140625" style="49" customWidth="1"/>
    <col min="4611" max="4611" width="11.85546875" style="49" customWidth="1"/>
    <col min="4612" max="4619" width="12.140625" style="49" customWidth="1"/>
    <col min="4620" max="4865" width="9.140625" style="49"/>
    <col min="4866" max="4866" width="12.140625" style="49" customWidth="1"/>
    <col min="4867" max="4867" width="11.85546875" style="49" customWidth="1"/>
    <col min="4868" max="4875" width="12.140625" style="49" customWidth="1"/>
    <col min="4876" max="5121" width="9.140625" style="49"/>
    <col min="5122" max="5122" width="12.140625" style="49" customWidth="1"/>
    <col min="5123" max="5123" width="11.85546875" style="49" customWidth="1"/>
    <col min="5124" max="5131" width="12.140625" style="49" customWidth="1"/>
    <col min="5132" max="5377" width="9.140625" style="49"/>
    <col min="5378" max="5378" width="12.140625" style="49" customWidth="1"/>
    <col min="5379" max="5379" width="11.85546875" style="49" customWidth="1"/>
    <col min="5380" max="5387" width="12.140625" style="49" customWidth="1"/>
    <col min="5388" max="5633" width="9.140625" style="49"/>
    <col min="5634" max="5634" width="12.140625" style="49" customWidth="1"/>
    <col min="5635" max="5635" width="11.85546875" style="49" customWidth="1"/>
    <col min="5636" max="5643" width="12.140625" style="49" customWidth="1"/>
    <col min="5644" max="5889" width="9.140625" style="49"/>
    <col min="5890" max="5890" width="12.140625" style="49" customWidth="1"/>
    <col min="5891" max="5891" width="11.85546875" style="49" customWidth="1"/>
    <col min="5892" max="5899" width="12.140625" style="49" customWidth="1"/>
    <col min="5900" max="6145" width="9.140625" style="49"/>
    <col min="6146" max="6146" width="12.140625" style="49" customWidth="1"/>
    <col min="6147" max="6147" width="11.85546875" style="49" customWidth="1"/>
    <col min="6148" max="6155" width="12.140625" style="49" customWidth="1"/>
    <col min="6156" max="6401" width="9.140625" style="49"/>
    <col min="6402" max="6402" width="12.140625" style="49" customWidth="1"/>
    <col min="6403" max="6403" width="11.85546875" style="49" customWidth="1"/>
    <col min="6404" max="6411" width="12.140625" style="49" customWidth="1"/>
    <col min="6412" max="6657" width="9.140625" style="49"/>
    <col min="6658" max="6658" width="12.140625" style="49" customWidth="1"/>
    <col min="6659" max="6659" width="11.85546875" style="49" customWidth="1"/>
    <col min="6660" max="6667" width="12.140625" style="49" customWidth="1"/>
    <col min="6668" max="6913" width="9.140625" style="49"/>
    <col min="6914" max="6914" width="12.140625" style="49" customWidth="1"/>
    <col min="6915" max="6915" width="11.85546875" style="49" customWidth="1"/>
    <col min="6916" max="6923" width="12.140625" style="49" customWidth="1"/>
    <col min="6924" max="7169" width="9.140625" style="49"/>
    <col min="7170" max="7170" width="12.140625" style="49" customWidth="1"/>
    <col min="7171" max="7171" width="11.85546875" style="49" customWidth="1"/>
    <col min="7172" max="7179" width="12.140625" style="49" customWidth="1"/>
    <col min="7180" max="7425" width="9.140625" style="49"/>
    <col min="7426" max="7426" width="12.140625" style="49" customWidth="1"/>
    <col min="7427" max="7427" width="11.85546875" style="49" customWidth="1"/>
    <col min="7428" max="7435" width="12.140625" style="49" customWidth="1"/>
    <col min="7436" max="7681" width="9.140625" style="49"/>
    <col min="7682" max="7682" width="12.140625" style="49" customWidth="1"/>
    <col min="7683" max="7683" width="11.85546875" style="49" customWidth="1"/>
    <col min="7684" max="7691" width="12.140625" style="49" customWidth="1"/>
    <col min="7692" max="7937" width="9.140625" style="49"/>
    <col min="7938" max="7938" width="12.140625" style="49" customWidth="1"/>
    <col min="7939" max="7939" width="11.85546875" style="49" customWidth="1"/>
    <col min="7940" max="7947" width="12.140625" style="49" customWidth="1"/>
    <col min="7948" max="8193" width="9.140625" style="49"/>
    <col min="8194" max="8194" width="12.140625" style="49" customWidth="1"/>
    <col min="8195" max="8195" width="11.85546875" style="49" customWidth="1"/>
    <col min="8196" max="8203" width="12.140625" style="49" customWidth="1"/>
    <col min="8204" max="8449" width="9.140625" style="49"/>
    <col min="8450" max="8450" width="12.140625" style="49" customWidth="1"/>
    <col min="8451" max="8451" width="11.85546875" style="49" customWidth="1"/>
    <col min="8452" max="8459" width="12.140625" style="49" customWidth="1"/>
    <col min="8460" max="8705" width="9.140625" style="49"/>
    <col min="8706" max="8706" width="12.140625" style="49" customWidth="1"/>
    <col min="8707" max="8707" width="11.85546875" style="49" customWidth="1"/>
    <col min="8708" max="8715" width="12.140625" style="49" customWidth="1"/>
    <col min="8716" max="8961" width="9.140625" style="49"/>
    <col min="8962" max="8962" width="12.140625" style="49" customWidth="1"/>
    <col min="8963" max="8963" width="11.85546875" style="49" customWidth="1"/>
    <col min="8964" max="8971" width="12.140625" style="49" customWidth="1"/>
    <col min="8972" max="9217" width="9.140625" style="49"/>
    <col min="9218" max="9218" width="12.140625" style="49" customWidth="1"/>
    <col min="9219" max="9219" width="11.85546875" style="49" customWidth="1"/>
    <col min="9220" max="9227" width="12.140625" style="49" customWidth="1"/>
    <col min="9228" max="9473" width="9.140625" style="49"/>
    <col min="9474" max="9474" width="12.140625" style="49" customWidth="1"/>
    <col min="9475" max="9475" width="11.85546875" style="49" customWidth="1"/>
    <col min="9476" max="9483" width="12.140625" style="49" customWidth="1"/>
    <col min="9484" max="9729" width="9.140625" style="49"/>
    <col min="9730" max="9730" width="12.140625" style="49" customWidth="1"/>
    <col min="9731" max="9731" width="11.85546875" style="49" customWidth="1"/>
    <col min="9732" max="9739" width="12.140625" style="49" customWidth="1"/>
    <col min="9740" max="9985" width="9.140625" style="49"/>
    <col min="9986" max="9986" width="12.140625" style="49" customWidth="1"/>
    <col min="9987" max="9987" width="11.85546875" style="49" customWidth="1"/>
    <col min="9988" max="9995" width="12.140625" style="49" customWidth="1"/>
    <col min="9996" max="10241" width="9.140625" style="49"/>
    <col min="10242" max="10242" width="12.140625" style="49" customWidth="1"/>
    <col min="10243" max="10243" width="11.85546875" style="49" customWidth="1"/>
    <col min="10244" max="10251" width="12.140625" style="49" customWidth="1"/>
    <col min="10252" max="10497" width="9.140625" style="49"/>
    <col min="10498" max="10498" width="12.140625" style="49" customWidth="1"/>
    <col min="10499" max="10499" width="11.85546875" style="49" customWidth="1"/>
    <col min="10500" max="10507" width="12.140625" style="49" customWidth="1"/>
    <col min="10508" max="10753" width="9.140625" style="49"/>
    <col min="10754" max="10754" width="12.140625" style="49" customWidth="1"/>
    <col min="10755" max="10755" width="11.85546875" style="49" customWidth="1"/>
    <col min="10756" max="10763" width="12.140625" style="49" customWidth="1"/>
    <col min="10764" max="11009" width="9.140625" style="49"/>
    <col min="11010" max="11010" width="12.140625" style="49" customWidth="1"/>
    <col min="11011" max="11011" width="11.85546875" style="49" customWidth="1"/>
    <col min="11012" max="11019" width="12.140625" style="49" customWidth="1"/>
    <col min="11020" max="11265" width="9.140625" style="49"/>
    <col min="11266" max="11266" width="12.140625" style="49" customWidth="1"/>
    <col min="11267" max="11267" width="11.85546875" style="49" customWidth="1"/>
    <col min="11268" max="11275" width="12.140625" style="49" customWidth="1"/>
    <col min="11276" max="11521" width="9.140625" style="49"/>
    <col min="11522" max="11522" width="12.140625" style="49" customWidth="1"/>
    <col min="11523" max="11523" width="11.85546875" style="49" customWidth="1"/>
    <col min="11524" max="11531" width="12.140625" style="49" customWidth="1"/>
    <col min="11532" max="11777" width="9.140625" style="49"/>
    <col min="11778" max="11778" width="12.140625" style="49" customWidth="1"/>
    <col min="11779" max="11779" width="11.85546875" style="49" customWidth="1"/>
    <col min="11780" max="11787" width="12.140625" style="49" customWidth="1"/>
    <col min="11788" max="12033" width="9.140625" style="49"/>
    <col min="12034" max="12034" width="12.140625" style="49" customWidth="1"/>
    <col min="12035" max="12035" width="11.85546875" style="49" customWidth="1"/>
    <col min="12036" max="12043" width="12.140625" style="49" customWidth="1"/>
    <col min="12044" max="12289" width="9.140625" style="49"/>
    <col min="12290" max="12290" width="12.140625" style="49" customWidth="1"/>
    <col min="12291" max="12291" width="11.85546875" style="49" customWidth="1"/>
    <col min="12292" max="12299" width="12.140625" style="49" customWidth="1"/>
    <col min="12300" max="12545" width="9.140625" style="49"/>
    <col min="12546" max="12546" width="12.140625" style="49" customWidth="1"/>
    <col min="12547" max="12547" width="11.85546875" style="49" customWidth="1"/>
    <col min="12548" max="12555" width="12.140625" style="49" customWidth="1"/>
    <col min="12556" max="12801" width="9.140625" style="49"/>
    <col min="12802" max="12802" width="12.140625" style="49" customWidth="1"/>
    <col min="12803" max="12803" width="11.85546875" style="49" customWidth="1"/>
    <col min="12804" max="12811" width="12.140625" style="49" customWidth="1"/>
    <col min="12812" max="13057" width="9.140625" style="49"/>
    <col min="13058" max="13058" width="12.140625" style="49" customWidth="1"/>
    <col min="13059" max="13059" width="11.85546875" style="49" customWidth="1"/>
    <col min="13060" max="13067" width="12.140625" style="49" customWidth="1"/>
    <col min="13068" max="13313" width="9.140625" style="49"/>
    <col min="13314" max="13314" width="12.140625" style="49" customWidth="1"/>
    <col min="13315" max="13315" width="11.85546875" style="49" customWidth="1"/>
    <col min="13316" max="13323" width="12.140625" style="49" customWidth="1"/>
    <col min="13324" max="13569" width="9.140625" style="49"/>
    <col min="13570" max="13570" width="12.140625" style="49" customWidth="1"/>
    <col min="13571" max="13571" width="11.85546875" style="49" customWidth="1"/>
    <col min="13572" max="13579" width="12.140625" style="49" customWidth="1"/>
    <col min="13580" max="13825" width="9.140625" style="49"/>
    <col min="13826" max="13826" width="12.140625" style="49" customWidth="1"/>
    <col min="13827" max="13827" width="11.85546875" style="49" customWidth="1"/>
    <col min="13828" max="13835" width="12.140625" style="49" customWidth="1"/>
    <col min="13836" max="14081" width="9.140625" style="49"/>
    <col min="14082" max="14082" width="12.140625" style="49" customWidth="1"/>
    <col min="14083" max="14083" width="11.85546875" style="49" customWidth="1"/>
    <col min="14084" max="14091" width="12.140625" style="49" customWidth="1"/>
    <col min="14092" max="14337" width="9.140625" style="49"/>
    <col min="14338" max="14338" width="12.140625" style="49" customWidth="1"/>
    <col min="14339" max="14339" width="11.85546875" style="49" customWidth="1"/>
    <col min="14340" max="14347" width="12.140625" style="49" customWidth="1"/>
    <col min="14348" max="14593" width="9.140625" style="49"/>
    <col min="14594" max="14594" width="12.140625" style="49" customWidth="1"/>
    <col min="14595" max="14595" width="11.85546875" style="49" customWidth="1"/>
    <col min="14596" max="14603" width="12.140625" style="49" customWidth="1"/>
    <col min="14604" max="14849" width="9.140625" style="49"/>
    <col min="14850" max="14850" width="12.140625" style="49" customWidth="1"/>
    <col min="14851" max="14851" width="11.85546875" style="49" customWidth="1"/>
    <col min="14852" max="14859" width="12.140625" style="49" customWidth="1"/>
    <col min="14860" max="15105" width="9.140625" style="49"/>
    <col min="15106" max="15106" width="12.140625" style="49" customWidth="1"/>
    <col min="15107" max="15107" width="11.85546875" style="49" customWidth="1"/>
    <col min="15108" max="15115" width="12.140625" style="49" customWidth="1"/>
    <col min="15116" max="15361" width="9.140625" style="49"/>
    <col min="15362" max="15362" width="12.140625" style="49" customWidth="1"/>
    <col min="15363" max="15363" width="11.85546875" style="49" customWidth="1"/>
    <col min="15364" max="15371" width="12.140625" style="49" customWidth="1"/>
    <col min="15372" max="15617" width="9.140625" style="49"/>
    <col min="15618" max="15618" width="12.140625" style="49" customWidth="1"/>
    <col min="15619" max="15619" width="11.85546875" style="49" customWidth="1"/>
    <col min="15620" max="15627" width="12.140625" style="49" customWidth="1"/>
    <col min="15628" max="15873" width="9.140625" style="49"/>
    <col min="15874" max="15874" width="12.140625" style="49" customWidth="1"/>
    <col min="15875" max="15875" width="11.85546875" style="49" customWidth="1"/>
    <col min="15876" max="15883" width="12.140625" style="49" customWidth="1"/>
    <col min="15884" max="16129" width="9.140625" style="49"/>
    <col min="16130" max="16130" width="12.140625" style="49" customWidth="1"/>
    <col min="16131" max="16131" width="11.85546875" style="49" customWidth="1"/>
    <col min="16132" max="16139" width="12.140625" style="49" customWidth="1"/>
    <col min="16140" max="16384" width="9.140625" style="49"/>
  </cols>
  <sheetData>
    <row r="1" spans="1:11" ht="15.75">
      <c r="A1" s="134" t="s">
        <v>260</v>
      </c>
      <c r="C1" s="30"/>
      <c r="D1" s="30"/>
      <c r="E1" s="30"/>
      <c r="F1" s="30"/>
      <c r="G1" s="30"/>
      <c r="H1" s="30"/>
      <c r="I1" s="30"/>
      <c r="J1" s="30"/>
      <c r="K1" s="30"/>
    </row>
    <row r="2" spans="1:11">
      <c r="A2" s="203" t="s">
        <v>481</v>
      </c>
      <c r="B2" s="30"/>
      <c r="D2" s="30"/>
      <c r="E2" s="30"/>
      <c r="F2" s="30"/>
      <c r="G2" s="30"/>
      <c r="H2" s="30"/>
      <c r="I2" s="30"/>
      <c r="J2" s="30"/>
      <c r="K2" s="30"/>
    </row>
    <row r="3" spans="1:11">
      <c r="A3" s="203"/>
      <c r="B3" s="30"/>
      <c r="D3" s="30"/>
      <c r="E3" s="30"/>
      <c r="F3" s="30"/>
      <c r="G3" s="30"/>
      <c r="H3" s="30"/>
      <c r="I3" s="30"/>
      <c r="J3" s="30"/>
      <c r="K3" s="30"/>
    </row>
    <row r="4" spans="1:11">
      <c r="A4" s="197"/>
      <c r="B4" s="717" t="s">
        <v>79</v>
      </c>
      <c r="C4" s="718"/>
      <c r="D4" s="718"/>
      <c r="E4" s="718"/>
      <c r="F4" s="719"/>
      <c r="G4" s="717" t="s">
        <v>80</v>
      </c>
      <c r="H4" s="718"/>
      <c r="I4" s="718"/>
      <c r="J4" s="718"/>
      <c r="K4" s="719"/>
    </row>
    <row r="5" spans="1:11" ht="25.5">
      <c r="A5" s="331" t="s">
        <v>246</v>
      </c>
      <c r="B5" s="136" t="s">
        <v>235</v>
      </c>
      <c r="C5" s="136" t="s">
        <v>236</v>
      </c>
      <c r="D5" s="135" t="s">
        <v>237</v>
      </c>
      <c r="E5" s="136" t="s">
        <v>238</v>
      </c>
      <c r="F5" s="135" t="s">
        <v>239</v>
      </c>
      <c r="G5" s="136" t="s">
        <v>235</v>
      </c>
      <c r="H5" s="136" t="s">
        <v>236</v>
      </c>
      <c r="I5" s="135" t="s">
        <v>237</v>
      </c>
      <c r="J5" s="136" t="s">
        <v>238</v>
      </c>
      <c r="K5" s="135" t="s">
        <v>239</v>
      </c>
    </row>
    <row r="6" spans="1:11">
      <c r="A6" s="332"/>
      <c r="B6" s="170" t="s">
        <v>26</v>
      </c>
      <c r="C6" s="170" t="s">
        <v>27</v>
      </c>
      <c r="D6" s="140" t="s">
        <v>28</v>
      </c>
      <c r="E6" s="170" t="s">
        <v>29</v>
      </c>
      <c r="F6" s="140" t="s">
        <v>30</v>
      </c>
      <c r="G6" s="170" t="s">
        <v>61</v>
      </c>
      <c r="H6" s="170" t="s">
        <v>32</v>
      </c>
      <c r="I6" s="140" t="s">
        <v>62</v>
      </c>
      <c r="J6" s="170" t="s">
        <v>63</v>
      </c>
      <c r="K6" s="140" t="s">
        <v>98</v>
      </c>
    </row>
    <row r="7" spans="1:11">
      <c r="A7" s="389" t="s">
        <v>133</v>
      </c>
      <c r="B7" s="171"/>
      <c r="C7" s="220"/>
      <c r="D7" s="221"/>
      <c r="E7" s="174"/>
      <c r="F7" s="222"/>
      <c r="G7" s="234"/>
      <c r="H7" s="174"/>
      <c r="I7" s="235"/>
      <c r="J7" s="174"/>
      <c r="K7" s="222"/>
    </row>
    <row r="8" spans="1:11">
      <c r="A8" s="389" t="s">
        <v>134</v>
      </c>
      <c r="B8" s="60">
        <f>(POWER(T6B!B7/T6B!B6,4)-1)*100</f>
        <v>5.5346641970279276</v>
      </c>
      <c r="C8" s="205">
        <f>(POWER(T6B!C7/T6B!C6,4)-1)*100</f>
        <v>6.2045820533302098</v>
      </c>
      <c r="D8" s="59">
        <f>(POWER(T6B!D7/T6B!D6,4)-1)*100</f>
        <v>6.4017547822098342</v>
      </c>
      <c r="E8" s="180">
        <f>(POWER(T6B!E7/T6B!E6,4)-1)*100</f>
        <v>-0.63078055894583152</v>
      </c>
      <c r="F8" s="201">
        <f>(POWER(T6B!F7/T6B!F6,4)-1)*100</f>
        <v>-0.81219981749988124</v>
      </c>
      <c r="G8" s="34">
        <f>(POWER(T6B!G7/T6B!G6,4)-1)*100</f>
        <v>5.1317204262310678</v>
      </c>
      <c r="H8" s="34">
        <f>(POWER(T6B!H7/T6B!H6,4)-1)*100</f>
        <v>3.1142036266862405</v>
      </c>
      <c r="I8" s="201">
        <f>(POWER(T6B!I7/T6B!I6,4)-1)*100</f>
        <v>2.5057155362683936</v>
      </c>
      <c r="J8" s="34">
        <f>(POWER(T6B!J7/T6B!J6,4)-1)*100</f>
        <v>1.9565847658089774</v>
      </c>
      <c r="K8" s="201">
        <f>(POWER(T6B!K7/T6B!K6,4)-1)*100</f>
        <v>2.5599132530282898</v>
      </c>
    </row>
    <row r="9" spans="1:11">
      <c r="A9" s="389" t="s">
        <v>135</v>
      </c>
      <c r="B9" s="60">
        <f>(POWER(T6B!B8/T6B!B7,4)-1)*100</f>
        <v>8.237380680335038</v>
      </c>
      <c r="C9" s="205">
        <f>(POWER(T6B!C8/T6B!C7,4)-1)*100</f>
        <v>4.1213974599496384</v>
      </c>
      <c r="D9" s="59">
        <f>(POWER(T6B!D8/T6B!D7,4)-1)*100</f>
        <v>4.4577092228840209</v>
      </c>
      <c r="E9" s="180">
        <f>(POWER(T6B!E8/T6B!E7,4)-1)*100</f>
        <v>3.9530618305124277</v>
      </c>
      <c r="F9" s="201">
        <f>(POWER(T6B!F8/T6B!F7,4)-1)*100</f>
        <v>3.6189660066172857</v>
      </c>
      <c r="G9" s="34">
        <f>(POWER(T6B!G8/T6B!G7,4)-1)*100</f>
        <v>3.1656938067220919</v>
      </c>
      <c r="H9" s="34">
        <f>(POWER(T6B!H8/T6B!H7,4)-1)*100</f>
        <v>2.7916383783701759</v>
      </c>
      <c r="I9" s="201">
        <f>(POWER(T6B!I8/T6B!I7,4)-1)*100</f>
        <v>2.5411315083005759</v>
      </c>
      <c r="J9" s="34">
        <f>(POWER(T6B!J8/T6B!J7,4)-1)*100</f>
        <v>0.36389674710217701</v>
      </c>
      <c r="K9" s="201">
        <f>(POWER(T6B!K8/T6B!K7,4)-1)*100</f>
        <v>0.61164415369943104</v>
      </c>
    </row>
    <row r="10" spans="1:11">
      <c r="A10" s="389" t="s">
        <v>136</v>
      </c>
      <c r="B10" s="60">
        <f>(POWER(T6B!B9/T6B!B8,4)-1)*100</f>
        <v>6.3598942114848178</v>
      </c>
      <c r="C10" s="205">
        <f>(POWER(T6B!C9/T6B!C8,4)-1)*100</f>
        <v>4.9111358720787424</v>
      </c>
      <c r="D10" s="59">
        <f>(POWER(T6B!D9/T6B!D8,4)-1)*100</f>
        <v>4.2828262576282139</v>
      </c>
      <c r="E10" s="180">
        <f>(POWER(T6B!E9/T6B!E8,4)-1)*100</f>
        <v>1.3809385699270482</v>
      </c>
      <c r="F10" s="201">
        <f>(POWER(T6B!F9/T6B!F8,4)-1)*100</f>
        <v>1.9878696533403906</v>
      </c>
      <c r="G10" s="34">
        <f>(POWER(T6B!G9/T6B!G8,4)-1)*100</f>
        <v>7.5081899226156157</v>
      </c>
      <c r="H10" s="34">
        <f>(POWER(T6B!H9/T6B!H8,4)-1)*100</f>
        <v>3.312150749140419</v>
      </c>
      <c r="I10" s="201">
        <f>(POWER(T6B!I9/T6B!I8,4)-1)*100</f>
        <v>4.1337786280389199</v>
      </c>
      <c r="J10" s="34">
        <f>(POWER(T6B!J9/T6B!J8,4)-1)*100</f>
        <v>4.0615156523688078</v>
      </c>
      <c r="K10" s="201">
        <f>(POWER(T6B!K9/T6B!K8,4)-1)*100</f>
        <v>3.242524078375042</v>
      </c>
    </row>
    <row r="11" spans="1:11">
      <c r="A11" s="389" t="s">
        <v>137</v>
      </c>
      <c r="B11" s="60">
        <f>(POWER(T6B!B10/T6B!B9,4)-1)*100</f>
        <v>7.7785453479242372</v>
      </c>
      <c r="C11" s="205">
        <f>(POWER(T6B!C10/T6B!C9,4)-1)*100</f>
        <v>3.839424630468824</v>
      </c>
      <c r="D11" s="59">
        <f>(POWER(T6B!D10/T6B!D9,4)-1)*100</f>
        <v>2.9084390591287423</v>
      </c>
      <c r="E11" s="180">
        <f>(POWER(T6B!E10/T6B!E9,4)-1)*100</f>
        <v>3.7934731740603578</v>
      </c>
      <c r="F11" s="201">
        <f>(POWER(T6B!F10/T6B!F9,4)-1)*100</f>
        <v>4.7361701909661935</v>
      </c>
      <c r="G11" s="34">
        <f>(POWER(T6B!G10/T6B!G9,4)-1)*100</f>
        <v>1.6620092186012014</v>
      </c>
      <c r="H11" s="34">
        <f>(POWER(T6B!H10/T6B!H9,4)-1)*100</f>
        <v>2.6966279364772916</v>
      </c>
      <c r="I11" s="201">
        <f>(POWER(T6B!I10/T6B!I9,4)-1)*100</f>
        <v>0.26894959943972729</v>
      </c>
      <c r="J11" s="34">
        <f>(POWER(T6B!J10/T6B!J9,4)-1)*100</f>
        <v>-1.0074514992995276</v>
      </c>
      <c r="K11" s="201">
        <f>(POWER(T6B!K10/T6B!K9,4)-1)*100</f>
        <v>1.3850797536113069</v>
      </c>
    </row>
    <row r="12" spans="1:11">
      <c r="A12" s="389" t="s">
        <v>138</v>
      </c>
      <c r="B12" s="60">
        <f>(POWER(T6B!B11/T6B!B10,4)-1)*100</f>
        <v>3.5943733075021633</v>
      </c>
      <c r="C12" s="205">
        <f>(POWER(T6B!C11/T6B!C10,4)-1)*100</f>
        <v>3.0558816683342149</v>
      </c>
      <c r="D12" s="59">
        <f>(POWER(T6B!D11/T6B!D10,4)-1)*100</f>
        <v>5.6416430604421919</v>
      </c>
      <c r="E12" s="180">
        <f>(POWER(T6B!E11/T6B!E10,4)-1)*100</f>
        <v>0.52252392629172917</v>
      </c>
      <c r="F12" s="201">
        <f>(POWER(T6B!F11/T6B!F10,4)-1)*100</f>
        <v>-1.9369886696009475</v>
      </c>
      <c r="G12" s="34">
        <f>(POWER(T6B!G11/T6B!G10,4)-1)*100</f>
        <v>6.2653452561491241</v>
      </c>
      <c r="H12" s="34">
        <f>(POWER(T6B!H11/T6B!H10,4)-1)*100</f>
        <v>4.4051835004726092</v>
      </c>
      <c r="I12" s="201">
        <f>(POWER(T6B!I11/T6B!I10,4)-1)*100</f>
        <v>5.63286251074544</v>
      </c>
      <c r="J12" s="34">
        <f>(POWER(T6B!J11/T6B!J10,4)-1)*100</f>
        <v>1.7816756729019056</v>
      </c>
      <c r="K12" s="201">
        <f>(POWER(T6B!K11/T6B!K10,4)-1)*100</f>
        <v>0.60376207125816261</v>
      </c>
    </row>
    <row r="13" spans="1:11">
      <c r="A13" s="389" t="s">
        <v>139</v>
      </c>
      <c r="B13" s="60">
        <f>(POWER(T6B!B12/T6B!B11,4)-1)*100</f>
        <v>-0.42966977217668845</v>
      </c>
      <c r="C13" s="205">
        <f>(POWER(T6B!C12/T6B!C11,4)-1)*100</f>
        <v>1.4483056750990819</v>
      </c>
      <c r="D13" s="59">
        <f>(POWER(T6B!D12/T6B!D11,4)-1)*100</f>
        <v>0</v>
      </c>
      <c r="E13" s="180">
        <f>(POWER(T6B!E12/T6B!E11,4)-1)*100</f>
        <v>-1.8511649206742198</v>
      </c>
      <c r="F13" s="201">
        <f>(POWER(T6B!F12/T6B!F11,4)-1)*100</f>
        <v>-0.43273253919414723</v>
      </c>
      <c r="G13" s="34">
        <f>(POWER(T6B!G12/T6B!G11,4)-1)*100</f>
        <v>1.9844802556550079</v>
      </c>
      <c r="H13" s="34">
        <f>(POWER(T6B!H12/T6B!H11,4)-1)*100</f>
        <v>1.5478650409123107</v>
      </c>
      <c r="I13" s="201">
        <f>(POWER(T6B!I12/T6B!I11,4)-1)*100</f>
        <v>0.78358515942571483</v>
      </c>
      <c r="J13" s="34">
        <f>(POWER(T6B!J12/T6B!J11,4)-1)*100</f>
        <v>0.42996001399615569</v>
      </c>
      <c r="K13" s="201">
        <f>(POWER(T6B!K12/T6B!K11,4)-1)*100</f>
        <v>1.1888486800362141</v>
      </c>
    </row>
    <row r="14" spans="1:11">
      <c r="A14" s="389" t="s">
        <v>140</v>
      </c>
      <c r="B14" s="60">
        <f>(POWER(T6B!B13/T6B!B12,4)-1)*100</f>
        <v>2.9958468665860716</v>
      </c>
      <c r="C14" s="205">
        <f>(POWER(T6B!C13/T6B!C12,4)-1)*100</f>
        <v>2.7818427033839965</v>
      </c>
      <c r="D14" s="59">
        <f>(POWER(T6B!D13/T6B!D12,4)-1)*100</f>
        <v>1.4345011416758702</v>
      </c>
      <c r="E14" s="180">
        <f>(POWER(T6B!E13/T6B!E12,4)-1)*100</f>
        <v>0.2082120319827796</v>
      </c>
      <c r="F14" s="201">
        <f>(POWER(T6B!F13/T6B!F12,4)-1)*100</f>
        <v>1.5377939163594201</v>
      </c>
      <c r="G14" s="34">
        <f>(POWER(T6B!G13/T6B!G12,4)-1)*100</f>
        <v>5.6337203818487058</v>
      </c>
      <c r="H14" s="34">
        <f>(POWER(T6B!H13/T6B!H12,4)-1)*100</f>
        <v>3.1866297827195744</v>
      </c>
      <c r="I14" s="201">
        <f>(POWER(T6B!I13/T6B!I12,4)-1)*100</f>
        <v>4.715736355310618</v>
      </c>
      <c r="J14" s="34">
        <f>(POWER(T6B!J13/T6B!J12,4)-1)*100</f>
        <v>2.3715190662607633</v>
      </c>
      <c r="K14" s="201">
        <f>(POWER(T6B!K13/T6B!K12,4)-1)*100</f>
        <v>0.8798976529911906</v>
      </c>
    </row>
    <row r="15" spans="1:11">
      <c r="A15" s="389" t="s">
        <v>141</v>
      </c>
      <c r="B15" s="60">
        <f>(POWER(T6B!B14/T6B!B13,4)-1)*100</f>
        <v>4.6108387447096888</v>
      </c>
      <c r="C15" s="205">
        <f>(POWER(T6B!C14/T6B!C13,4)-1)*100</f>
        <v>4.954270736091293</v>
      </c>
      <c r="D15" s="59">
        <f>(POWER(T6B!D14/T6B!D13,4)-1)*100</f>
        <v>2.7591358896474683</v>
      </c>
      <c r="E15" s="180">
        <f>(POWER(T6B!E14/T6B!E13,4)-1)*100</f>
        <v>-0.32722059709705542</v>
      </c>
      <c r="F15" s="201">
        <f>(POWER(T6B!F14/T6B!F13,4)-1)*100</f>
        <v>1.8028299043580498</v>
      </c>
      <c r="G15" s="34">
        <f>(POWER(T6B!G14/T6B!G13,4)-1)*100</f>
        <v>4.624757835764659</v>
      </c>
      <c r="H15" s="34">
        <f>(POWER(T6B!H14/T6B!H13,4)-1)*100</f>
        <v>3.1520665378373947</v>
      </c>
      <c r="I15" s="201">
        <f>(POWER(T6B!I14/T6B!I13,4)-1)*100</f>
        <v>3.8206445871252548</v>
      </c>
      <c r="J15" s="34">
        <f>(POWER(T6B!J14/T6B!J13,4)-1)*100</f>
        <v>1.4276895726438088</v>
      </c>
      <c r="K15" s="201">
        <f>(POWER(T6B!K14/T6B!K13,4)-1)*100</f>
        <v>0.77437728472826706</v>
      </c>
    </row>
    <row r="16" spans="1:11">
      <c r="A16" s="389" t="s">
        <v>142</v>
      </c>
      <c r="B16" s="60">
        <f>(POWER(T6B!B15/T6B!B14,4)-1)*100</f>
        <v>1.7483563191482698</v>
      </c>
      <c r="C16" s="205">
        <f>(POWER(T6B!C15/T6B!C14,4)-1)*100</f>
        <v>-4.7112709799579378E-2</v>
      </c>
      <c r="D16" s="59">
        <f>(POWER(T6B!D15/T6B!D14,4)-1)*100</f>
        <v>2.2899982368480787</v>
      </c>
      <c r="E16" s="180">
        <f>(POWER(T6B!E15/T6B!E14,4)-1)*100</f>
        <v>1.7963153217724237</v>
      </c>
      <c r="F16" s="201">
        <f>(POWER(T6B!F15/T6B!F14,4)-1)*100</f>
        <v>-0.52151794101283899</v>
      </c>
      <c r="G16" s="34">
        <f>(POWER(T6B!G15/T6B!G14,4)-1)*100</f>
        <v>3.2033644169706665</v>
      </c>
      <c r="H16" s="34">
        <f>(POWER(T6B!H15/T6B!H14,4)-1)*100</f>
        <v>0.64255357374882749</v>
      </c>
      <c r="I16" s="201">
        <f>(POWER(T6B!I15/T6B!I14,4)-1)*100</f>
        <v>1.056874102801908</v>
      </c>
      <c r="J16" s="34">
        <f>(POWER(T6B!J15/T6B!J14,4)-1)*100</f>
        <v>2.5444613161024865</v>
      </c>
      <c r="K16" s="201">
        <f>(POWER(T6B!K15/T6B!K14,4)-1)*100</f>
        <v>2.1231438507317568</v>
      </c>
    </row>
    <row r="17" spans="1:11">
      <c r="A17" s="389" t="s">
        <v>143</v>
      </c>
      <c r="B17" s="60">
        <f>(POWER(T6B!B16/T6B!B15,4)-1)*100</f>
        <v>0.92950827853490736</v>
      </c>
      <c r="C17" s="205">
        <f>(POWER(T6B!C16/T6B!C15,4)-1)*100</f>
        <v>2.4945288742824312</v>
      </c>
      <c r="D17" s="59">
        <f>(POWER(T6B!D16/T6B!D15,4)-1)*100</f>
        <v>3.6606344621781473</v>
      </c>
      <c r="E17" s="180">
        <f>(POWER(T6B!E16/T6B!E15,4)-1)*100</f>
        <v>-1.5269308644436319</v>
      </c>
      <c r="F17" s="201">
        <f>(POWER(T6B!F16/T6B!F15,4)-1)*100</f>
        <v>-2.6408557209575356</v>
      </c>
      <c r="G17" s="34">
        <f>(POWER(T6B!G16/T6B!G15,4)-1)*100</f>
        <v>3.0864831715927687</v>
      </c>
      <c r="H17" s="34">
        <f>(POWER(T6B!H16/T6B!H15,4)-1)*100</f>
        <v>0.79667731879229375</v>
      </c>
      <c r="I17" s="201">
        <f>(POWER(T6B!I16/T6B!I15,4)-1)*100</f>
        <v>1.4362893276544941</v>
      </c>
      <c r="J17" s="34">
        <f>(POWER(T6B!J16/T6B!J15,4)-1)*100</f>
        <v>2.2717076730202734</v>
      </c>
      <c r="K17" s="201">
        <f>(POWER(T6B!K16/T6B!K15,4)-1)*100</f>
        <v>1.6261005126181116</v>
      </c>
    </row>
    <row r="18" spans="1:11">
      <c r="A18" s="389" t="s">
        <v>144</v>
      </c>
      <c r="B18" s="60">
        <f>(POWER(T6B!B17/T6B!B16,4)-1)*100</f>
        <v>-2.1029287965279586</v>
      </c>
      <c r="C18" s="205">
        <f>(POWER(T6B!C17/T6B!C16,4)-1)*100</f>
        <v>0.72533899030211568</v>
      </c>
      <c r="D18" s="59">
        <f>(POWER(T6B!D17/T6B!D16,4)-1)*100</f>
        <v>-2.1548633119799931</v>
      </c>
      <c r="E18" s="180">
        <f>(POWER(T6B!E17/T6B!E16,4)-1)*100</f>
        <v>-2.8079009861683102</v>
      </c>
      <c r="F18" s="201">
        <f>(POWER(T6B!F17/T6B!F16,4)-1)*100</f>
        <v>5.1650890547216832E-2</v>
      </c>
      <c r="G18" s="34">
        <f>(POWER(T6B!G17/T6B!G16,4)-1)*100</f>
        <v>0.34829787520318511</v>
      </c>
      <c r="H18" s="34">
        <f>(POWER(T6B!H17/T6B!H16,4)-1)*100</f>
        <v>1.5170140163398571</v>
      </c>
      <c r="I18" s="201">
        <f>(POWER(T6B!I17/T6B!I16,4)-1)*100</f>
        <v>-6.0015002061619693E-2</v>
      </c>
      <c r="J18" s="34">
        <f>(POWER(T6B!J17/T6B!J16,4)-1)*100</f>
        <v>-1.1512514946003027</v>
      </c>
      <c r="K18" s="201">
        <f>(POWER(T6B!K17/T6B!K16,4)-1)*100</f>
        <v>0.40783761034506316</v>
      </c>
    </row>
    <row r="19" spans="1:11">
      <c r="A19" s="389" t="s">
        <v>145</v>
      </c>
      <c r="B19" s="60">
        <f>(POWER(T6B!B18/T6B!B17,4)-1)*100</f>
        <v>3.61483908561957</v>
      </c>
      <c r="C19" s="205">
        <f>(POWER(T6B!C18/T6B!C17,4)-1)*100</f>
        <v>1.4939928420235615</v>
      </c>
      <c r="D19" s="59">
        <f>(POWER(T6B!D18/T6B!D17,4)-1)*100</f>
        <v>2.3507650725886897</v>
      </c>
      <c r="E19" s="180">
        <f>(POWER(T6B!E18/T6B!E17,4)-1)*100</f>
        <v>2.0896273604064763</v>
      </c>
      <c r="F19" s="201">
        <f>(POWER(T6B!F18/T6B!F17,4)-1)*100</f>
        <v>1.2345693007280945</v>
      </c>
      <c r="G19" s="34">
        <f>(POWER(T6B!G18/T6B!G17,4)-1)*100</f>
        <v>4.6727175152868394</v>
      </c>
      <c r="H19" s="34">
        <f>(POWER(T6B!H18/T6B!H17,4)-1)*100</f>
        <v>1.7351006900604871</v>
      </c>
      <c r="I19" s="201">
        <f>(POWER(T6B!I18/T6B!I17,4)-1)*100</f>
        <v>0.42092545585707963</v>
      </c>
      <c r="J19" s="34">
        <f>(POWER(T6B!J18/T6B!J17,4)-1)*100</f>
        <v>2.8875155234532546</v>
      </c>
      <c r="K19" s="201">
        <f>(POWER(T6B!K18/T6B!K17,4)-1)*100</f>
        <v>4.2353660440499485</v>
      </c>
    </row>
    <row r="20" spans="1:11">
      <c r="A20" s="389" t="s">
        <v>146</v>
      </c>
      <c r="B20" s="60">
        <f>(POWER(T6B!B19/T6B!B18,4)-1)*100</f>
        <v>-4.3262116132138928</v>
      </c>
      <c r="C20" s="205">
        <f>(POWER(T6B!C19/T6B!C18,4)-1)*100</f>
        <v>-0.9848649111748764</v>
      </c>
      <c r="D20" s="59">
        <f>(POWER(T6B!D19/T6B!D18,4)-1)*100</f>
        <v>-1.5125422612629835</v>
      </c>
      <c r="E20" s="180">
        <f>(POWER(T6B!E19/T6B!E18,4)-1)*100</f>
        <v>-3.3745817738283557</v>
      </c>
      <c r="F20" s="201">
        <f>(POWER(T6B!F19/T6B!F18,4)-1)*100</f>
        <v>-2.861722080245932</v>
      </c>
      <c r="G20" s="34">
        <f>(POWER(T6B!G19/T6B!G18,4)-1)*100</f>
        <v>1.265817749394671</v>
      </c>
      <c r="H20" s="34">
        <f>(POWER(T6B!H19/T6B!H18,4)-1)*100</f>
        <v>0.34645052297417323</v>
      </c>
      <c r="I20" s="201">
        <f>(POWER(T6B!I19/T6B!I18,4)-1)*100</f>
        <v>-2.4952354181070224</v>
      </c>
      <c r="J20" s="34">
        <f>(POWER(T6B!J19/T6B!J18,4)-1)*100</f>
        <v>0.91619307073553813</v>
      </c>
      <c r="K20" s="201">
        <f>(POWER(T6B!K19/T6B!K18,4)-1)*100</f>
        <v>3.8540601622052195</v>
      </c>
    </row>
    <row r="21" spans="1:11">
      <c r="A21" s="389" t="s">
        <v>147</v>
      </c>
      <c r="B21" s="60">
        <f>(POWER(T6B!B20/T6B!B19,4)-1)*100</f>
        <v>-4.9326549638315953</v>
      </c>
      <c r="C21" s="205">
        <f>(POWER(T6B!C20/T6B!C19,4)-1)*100</f>
        <v>-2.3857420683868091</v>
      </c>
      <c r="D21" s="59">
        <f>(POWER(T6B!D20/T6B!D19,4)-1)*100</f>
        <v>-0.79128195343014518</v>
      </c>
      <c r="E21" s="180">
        <f>(POWER(T6B!E20/T6B!E19,4)-1)*100</f>
        <v>-2.6091607408716411</v>
      </c>
      <c r="F21" s="201">
        <f>(POWER(T6B!F20/T6B!F19,4)-1)*100</f>
        <v>-4.1694111375281899</v>
      </c>
      <c r="G21" s="34">
        <f>(POWER(T6B!G20/T6B!G19,4)-1)*100</f>
        <v>-0.68327724201633355</v>
      </c>
      <c r="H21" s="34">
        <f>(POWER(T6B!H20/T6B!H19,4)-1)*100</f>
        <v>-1.4689299858960836</v>
      </c>
      <c r="I21" s="201">
        <f>(POWER(T6B!I20/T6B!I19,4)-1)*100</f>
        <v>-2.9036558441448479</v>
      </c>
      <c r="J21" s="34">
        <f>(POWER(T6B!J20/T6B!J19,4)-1)*100</f>
        <v>0.79736548457989276</v>
      </c>
      <c r="K21" s="201">
        <f>(POWER(T6B!K20/T6B!K19,4)-1)*100</f>
        <v>2.2876329942073781</v>
      </c>
    </row>
    <row r="22" spans="1:11">
      <c r="A22" s="389" t="s">
        <v>148</v>
      </c>
      <c r="B22" s="60">
        <f>(POWER(T6B!B21/T6B!B20,4)-1)*100</f>
        <v>-5.7029295827542121</v>
      </c>
      <c r="C22" s="205">
        <f>(POWER(T6B!C21/T6B!C20,4)-1)*100</f>
        <v>-3.4414669009114274</v>
      </c>
      <c r="D22" s="59">
        <f>(POWER(T6B!D21/T6B!D20,4)-1)*100</f>
        <v>-6.6712171386049341</v>
      </c>
      <c r="E22" s="180">
        <f>(POWER(T6B!E21/T6B!E20,4)-1)*100</f>
        <v>-2.3420640405981019</v>
      </c>
      <c r="F22" s="201">
        <f>(POWER(T6B!F21/T6B!F20,4)-1)*100</f>
        <v>1.0364038870899872</v>
      </c>
      <c r="G22" s="34">
        <f>(POWER(T6B!G21/T6B!G20,4)-1)*100</f>
        <v>-4.866775309135396</v>
      </c>
      <c r="H22" s="34">
        <f>(POWER(T6B!H21/T6B!H20,4)-1)*100</f>
        <v>-1.2602646862921119</v>
      </c>
      <c r="I22" s="201">
        <f>(POWER(T6B!I21/T6B!I20,4)-1)*100</f>
        <v>-1.3524194156002922</v>
      </c>
      <c r="J22" s="34">
        <f>(POWER(T6B!J21/T6B!J20,4)-1)*100</f>
        <v>-3.652542323903385</v>
      </c>
      <c r="K22" s="201">
        <f>(POWER(T6B!K21/T6B!K20,4)-1)*100</f>
        <v>-3.5578057885238268</v>
      </c>
    </row>
    <row r="23" spans="1:11">
      <c r="A23" s="389" t="s">
        <v>149</v>
      </c>
      <c r="B23" s="60">
        <f>(POWER(T6B!B22/T6B!B21,4)-1)*100</f>
        <v>-9.1500545635634261</v>
      </c>
      <c r="C23" s="205">
        <f>(POWER(T6B!C22/T6B!C21,4)-1)*100</f>
        <v>-5.4406022512103913</v>
      </c>
      <c r="D23" s="59">
        <f>(POWER(T6B!D22/T6B!D21,4)-1)*100</f>
        <v>-8.1418957167409651</v>
      </c>
      <c r="E23" s="180">
        <f>(POWER(T6B!E22/T6B!E21,4)-1)*100</f>
        <v>-3.9228806450393505</v>
      </c>
      <c r="F23" s="201">
        <f>(POWER(T6B!F22/T6B!F21,4)-1)*100</f>
        <v>-1.0983687003823017</v>
      </c>
      <c r="G23" s="34">
        <f>(POWER(T6B!G22/T6B!G21,4)-1)*100</f>
        <v>-3.1168438775368568</v>
      </c>
      <c r="H23" s="34">
        <f>(POWER(T6B!H22/T6B!H21,4)-1)*100</f>
        <v>-2.8000004965662351</v>
      </c>
      <c r="I23" s="201">
        <f>(POWER(T6B!I22/T6B!I21,4)-1)*100</f>
        <v>-4.1351329901645473</v>
      </c>
      <c r="J23" s="34">
        <f>(POWER(T6B!J22/T6B!J21,4)-1)*100</f>
        <v>-0.32597055821941279</v>
      </c>
      <c r="K23" s="201">
        <f>(POWER(T6B!K22/T6B!K21,4)-1)*100</f>
        <v>1.0609070947190657</v>
      </c>
    </row>
    <row r="24" spans="1:11">
      <c r="A24" s="389" t="s">
        <v>150</v>
      </c>
      <c r="B24" s="60">
        <f>(POWER(T6B!B23/T6B!B22,4)-1)*100</f>
        <v>0.39125128119967822</v>
      </c>
      <c r="C24" s="205">
        <f>(POWER(T6B!C23/T6B!C22,4)-1)*100</f>
        <v>0.58331116172178898</v>
      </c>
      <c r="D24" s="59">
        <f>(POWER(T6B!D23/T6B!D22,4)-1)*100</f>
        <v>-1.1976068798609241</v>
      </c>
      <c r="E24" s="180">
        <f>(POWER(T6B!E23/T6B!E22,4)-1)*100</f>
        <v>-0.1909460707783861</v>
      </c>
      <c r="F24" s="201">
        <f>(POWER(T6B!F23/T6B!F22,4)-1)*100</f>
        <v>1.6135936155238451</v>
      </c>
      <c r="G24" s="34">
        <f>(POWER(T6B!G23/T6B!G22,4)-1)*100</f>
        <v>4.0280757718159421</v>
      </c>
      <c r="H24" s="34">
        <f>(POWER(T6B!H23/T6B!H22,4)-1)*100</f>
        <v>-1.6019769204844048</v>
      </c>
      <c r="I24" s="201">
        <f>(POWER(T6B!I23/T6B!I22,4)-1)*100</f>
        <v>-2.4002747027992655</v>
      </c>
      <c r="J24" s="34">
        <f>(POWER(T6B!J23/T6B!J22,4)-1)*100</f>
        <v>5.7217132175010343</v>
      </c>
      <c r="K24" s="201">
        <f>(POWER(T6B!K23/T6B!K22,4)-1)*100</f>
        <v>6.5862760765356354</v>
      </c>
    </row>
    <row r="25" spans="1:11">
      <c r="A25" s="389" t="s">
        <v>151</v>
      </c>
      <c r="B25" s="60">
        <f>(POWER(T6B!B24/T6B!B23,4)-1)*100</f>
        <v>1.8408073286907634</v>
      </c>
      <c r="C25" s="205">
        <f>(POWER(T6B!C24/T6B!C23,4)-1)*100</f>
        <v>-1.2101771518134297</v>
      </c>
      <c r="D25" s="59">
        <f>(POWER(T6B!D24/T6B!D23,4)-1)*100</f>
        <v>-1.0191132840177586</v>
      </c>
      <c r="E25" s="180">
        <f>(POWER(T6B!E24/T6B!E23,4)-1)*100</f>
        <v>3.0883590966578556</v>
      </c>
      <c r="F25" s="201">
        <f>(POWER(T6B!F24/T6B!F23,4)-1)*100</f>
        <v>2.8864154354941718</v>
      </c>
      <c r="G25" s="34">
        <f>(POWER(T6B!G24/T6B!G23,4)-1)*100</f>
        <v>2.2832518111336242</v>
      </c>
      <c r="H25" s="34">
        <f>(POWER(T6B!H24/T6B!H23,4)-1)*100</f>
        <v>-0.8429975270130563</v>
      </c>
      <c r="I25" s="201">
        <f>(POWER(T6B!I24/T6B!I23,4)-1)*100</f>
        <v>-0.31863668882485818</v>
      </c>
      <c r="J25" s="34">
        <f>(POWER(T6B!J24/T6B!J23,4)-1)*100</f>
        <v>3.1528275968187858</v>
      </c>
      <c r="K25" s="201">
        <f>(POWER(T6B!K24/T6B!K23,4)-1)*100</f>
        <v>2.6090773872047279</v>
      </c>
    </row>
    <row r="26" spans="1:11">
      <c r="A26" s="389" t="s">
        <v>152</v>
      </c>
      <c r="B26" s="60">
        <f>(POWER(T6B!B25/T6B!B24,4)-1)*100</f>
        <v>-1.0320391676975516</v>
      </c>
      <c r="C26" s="205">
        <f>(POWER(T6B!C25/T6B!C24,4)-1)*100</f>
        <v>-2.2747583348131317</v>
      </c>
      <c r="D26" s="59">
        <f>(POWER(T6B!D25/T6B!D24,4)-1)*100</f>
        <v>-2.3356352524689261</v>
      </c>
      <c r="E26" s="180">
        <f>(POWER(T6B!E25/T6B!E24,4)-1)*100</f>
        <v>1.2716460414324171</v>
      </c>
      <c r="F26" s="201">
        <f>(POWER(T6B!F25/T6B!F24,4)-1)*100</f>
        <v>1.3336274980958018</v>
      </c>
      <c r="G26" s="34">
        <f>(POWER(T6B!G25/T6B!G24,4)-1)*100</f>
        <v>1.8995375890636268</v>
      </c>
      <c r="H26" s="34">
        <f>(POWER(T6B!H25/T6B!H24,4)-1)*100</f>
        <v>-0.71726463722041611</v>
      </c>
      <c r="I26" s="201">
        <f>(POWER(T6B!I25/T6B!I24,4)-1)*100</f>
        <v>-0.68996524862613429</v>
      </c>
      <c r="J26" s="34">
        <f>(POWER(T6B!J25/T6B!J24,4)-1)*100</f>
        <v>2.6357072221289801</v>
      </c>
      <c r="K26" s="201">
        <f>(POWER(T6B!K25/T6B!K24,4)-1)*100</f>
        <v>2.6046036677517925</v>
      </c>
    </row>
    <row r="27" spans="1:11">
      <c r="A27" s="389" t="s">
        <v>153</v>
      </c>
      <c r="B27" s="60">
        <f>(POWER(T6B!B26/T6B!B25,4)-1)*100</f>
        <v>-0.41621477578487331</v>
      </c>
      <c r="C27" s="205">
        <f>(POWER(T6B!C26/T6B!C25,4)-1)*100</f>
        <v>-3.5294445293532095</v>
      </c>
      <c r="D27" s="59">
        <f>(POWER(T6B!D26/T6B!D25,4)-1)*100</f>
        <v>-2.2609664035124322</v>
      </c>
      <c r="E27" s="180">
        <f>(POWER(T6B!E26/T6B!E25,4)-1)*100</f>
        <v>3.2271294991304655</v>
      </c>
      <c r="F27" s="201">
        <f>(POWER(T6B!F26/T6B!F25,4)-1)*100</f>
        <v>1.8886669230272046</v>
      </c>
      <c r="G27" s="34">
        <f>(POWER(T6B!G26/T6B!G25,4)-1)*100</f>
        <v>6.0540221991899346</v>
      </c>
      <c r="H27" s="34">
        <f>(POWER(T6B!H26/T6B!H25,4)-1)*100</f>
        <v>-2.2703985223274326</v>
      </c>
      <c r="I27" s="201">
        <f>(POWER(T6B!I26/T6B!I25,4)-1)*100</f>
        <v>-2.2855570114460821</v>
      </c>
      <c r="J27" s="34">
        <f>(POWER(T6B!J26/T6B!J25,4)-1)*100</f>
        <v>8.517808929589421</v>
      </c>
      <c r="K27" s="201">
        <f>(POWER(T6B!K26/T6B!K25,4)-1)*100</f>
        <v>8.5372376424829088</v>
      </c>
    </row>
    <row r="28" spans="1:11">
      <c r="A28" s="389" t="s">
        <v>154</v>
      </c>
      <c r="B28" s="60">
        <f>(POWER(T6B!B27/T6B!B26,4)-1)*100</f>
        <v>0.80968468839297536</v>
      </c>
      <c r="C28" s="205">
        <f>(POWER(T6B!C27/T6B!C26,4)-1)*100</f>
        <v>-0.76850907070220575</v>
      </c>
      <c r="D28" s="59">
        <f>(POWER(T6B!D27/T6B!D26,4)-1)*100</f>
        <v>-2.5089678581361796</v>
      </c>
      <c r="E28" s="180">
        <f>(POWER(T6B!E27/T6B!E26,4)-1)*100</f>
        <v>1.5904162522556664</v>
      </c>
      <c r="F28" s="201">
        <f>(POWER(T6B!F27/T6B!F26,4)-1)*100</f>
        <v>3.4004960098043435</v>
      </c>
      <c r="G28" s="34">
        <f>(POWER(T6B!G27/T6B!G26,4)-1)*100</f>
        <v>5.3074442314158699</v>
      </c>
      <c r="H28" s="34">
        <f>(POWER(T6B!H27/T6B!H26,4)-1)*100</f>
        <v>0.87055668120865626</v>
      </c>
      <c r="I28" s="201">
        <f>(POWER(T6B!I27/T6B!I26,4)-1)*100</f>
        <v>2.3208340772510327</v>
      </c>
      <c r="J28" s="34">
        <f>(POWER(T6B!J27/T6B!J26,4)-1)*100</f>
        <v>4.3985952850736698</v>
      </c>
      <c r="K28" s="201">
        <f>(POWER(T6B!K27/T6B!K26,4)-1)*100</f>
        <v>2.9164068736153848</v>
      </c>
    </row>
    <row r="29" spans="1:11">
      <c r="A29" s="389" t="s">
        <v>155</v>
      </c>
      <c r="B29" s="60">
        <f>(POWER(T6B!B28/T6B!B27,4)-1)*100</f>
        <v>1.7523399318806199</v>
      </c>
      <c r="C29" s="205">
        <f>(POWER(T6B!C28/T6B!C27,4)-1)*100</f>
        <v>-0.94829077338951517</v>
      </c>
      <c r="D29" s="59">
        <f>(POWER(T6B!D28/T6B!D27,4)-1)*100</f>
        <v>-2.093306070549561</v>
      </c>
      <c r="E29" s="180">
        <f>(POWER(T6B!E28/T6B!E27,4)-1)*100</f>
        <v>2.7264857177696333</v>
      </c>
      <c r="F29" s="201">
        <f>(POWER(T6B!F28/T6B!F27,4)-1)*100</f>
        <v>3.932365376205138</v>
      </c>
      <c r="G29" s="34">
        <f>(POWER(T6B!G28/T6B!G27,4)-1)*100</f>
        <v>4.3296001265433093</v>
      </c>
      <c r="H29" s="34">
        <f>(POWER(T6B!H28/T6B!H27,4)-1)*100</f>
        <v>0.81305089553895815</v>
      </c>
      <c r="I29" s="201">
        <f>(POWER(T6B!I28/T6B!I27,4)-1)*100</f>
        <v>0.62782622144033073</v>
      </c>
      <c r="J29" s="34">
        <f>(POWER(T6B!J28/T6B!J27,4)-1)*100</f>
        <v>3.4881884833028565</v>
      </c>
      <c r="K29" s="201">
        <f>(POWER(T6B!K28/T6B!K27,4)-1)*100</f>
        <v>3.6803058597316252</v>
      </c>
    </row>
    <row r="30" spans="1:11">
      <c r="A30" s="389" t="s">
        <v>156</v>
      </c>
      <c r="B30" s="60">
        <f>(POWER(T6B!B29/T6B!B28,4)-1)*100</f>
        <v>1.3733411347297775</v>
      </c>
      <c r="C30" s="205">
        <f>(POWER(T6B!C29/T6B!C28,4)-1)*100</f>
        <v>0.87504093325765364</v>
      </c>
      <c r="D30" s="59">
        <f>(POWER(T6B!D29/T6B!D28,4)-1)*100</f>
        <v>2.2201321694798937</v>
      </c>
      <c r="E30" s="180">
        <f>(POWER(T6B!E29/T6B!E28,4)-1)*100</f>
        <v>0.49397769444445849</v>
      </c>
      <c r="F30" s="201">
        <f>(POWER(T6B!F29/T6B!F28,4)-1)*100</f>
        <v>-0.82573446840567</v>
      </c>
      <c r="G30" s="34">
        <f>(POWER(T6B!G29/T6B!G28,4)-1)*100</f>
        <v>4.8055220191700387</v>
      </c>
      <c r="H30" s="34">
        <f>(POWER(T6B!H29/T6B!H28,4)-1)*100</f>
        <v>1.8186085286187481</v>
      </c>
      <c r="I30" s="201">
        <f>(POWER(T6B!I29/T6B!I28,4)-1)*100</f>
        <v>2.6516513450013157</v>
      </c>
      <c r="J30" s="34">
        <f>(POWER(T6B!J29/T6B!J28,4)-1)*100</f>
        <v>2.9335634553596002</v>
      </c>
      <c r="K30" s="201">
        <f>(POWER(T6B!K29/T6B!K28,4)-1)*100</f>
        <v>2.1015198873275853</v>
      </c>
    </row>
    <row r="31" spans="1:11">
      <c r="A31" s="389" t="s">
        <v>157</v>
      </c>
      <c r="B31" s="60">
        <f>(POWER(T6B!B30/T6B!B29,4)-1)*100</f>
        <v>4.1061260127789989</v>
      </c>
      <c r="C31" s="205">
        <f>(POWER(T6B!C30/T6B!C29,4)-1)*100</f>
        <v>1.3393006265804752</v>
      </c>
      <c r="D31" s="59">
        <f>(POWER(T6B!D30/T6B!D29,4)-1)*100</f>
        <v>2.2078781751648124</v>
      </c>
      <c r="E31" s="180">
        <f>(POWER(T6B!E30/T6B!E29,4)-1)*100</f>
        <v>2.7302590101681679</v>
      </c>
      <c r="F31" s="201">
        <f>(POWER(T6B!F30/T6B!F29,4)-1)*100</f>
        <v>1.8550112332023749</v>
      </c>
      <c r="G31" s="34">
        <f>(POWER(T6B!G30/T6B!G29,4)-1)*100</f>
        <v>-0.2302304548642331</v>
      </c>
      <c r="H31" s="34">
        <f>(POWER(T6B!H30/T6B!H29,4)-1)*100</f>
        <v>2.7223950689810428</v>
      </c>
      <c r="I31" s="201">
        <f>(POWER(T6B!I30/T6B!I29,4)-1)*100</f>
        <v>2.9085450602445162</v>
      </c>
      <c r="J31" s="34">
        <f>(POWER(T6B!J30/T6B!J29,4)-1)*100</f>
        <v>-2.8743737155490723</v>
      </c>
      <c r="K31" s="201">
        <f>(POWER(T6B!K30/T6B!K29,4)-1)*100</f>
        <v>-3.0498556829662182</v>
      </c>
    </row>
    <row r="32" spans="1:11">
      <c r="A32" s="389" t="s">
        <v>158</v>
      </c>
      <c r="B32" s="60">
        <f>(POWER(T6B!B31/T6B!B30,4)-1)*100</f>
        <v>4.6391337282306377</v>
      </c>
      <c r="C32" s="205">
        <f>(POWER(T6B!C31/T6B!C30,4)-1)*100</f>
        <v>1.0777319140078401</v>
      </c>
      <c r="D32" s="59">
        <f>(POWER(T6B!D31/T6B!D30,4)-1)*100</f>
        <v>1.5855276655394324</v>
      </c>
      <c r="E32" s="180">
        <f>(POWER(T6B!E31/T6B!E30,4)-1)*100</f>
        <v>3.5234286986698837</v>
      </c>
      <c r="F32" s="201">
        <f>(POWER(T6B!F31/T6B!F30,4)-1)*100</f>
        <v>3.0056626191329538</v>
      </c>
      <c r="G32" s="34">
        <f>(POWER(T6B!G31/T6B!G30,4)-1)*100</f>
        <v>2.5865193968708011</v>
      </c>
      <c r="H32" s="34">
        <f>(POWER(T6B!H31/T6B!H30,4)-1)*100</f>
        <v>2.7364545812700758</v>
      </c>
      <c r="I32" s="201">
        <f>(POWER(T6B!I31/T6B!I30,4)-1)*100</f>
        <v>4.3974708910993421</v>
      </c>
      <c r="J32" s="34">
        <f>(POWER(T6B!J31/T6B!J30,4)-1)*100</f>
        <v>-0.14594155989738899</v>
      </c>
      <c r="K32" s="201">
        <f>(POWER(T6B!K31/T6B!K30,4)-1)*100</f>
        <v>-1.7336006038633278</v>
      </c>
    </row>
    <row r="33" spans="1:11">
      <c r="A33" s="389" t="s">
        <v>159</v>
      </c>
      <c r="B33" s="60">
        <f>(POWER(T6B!B32/T6B!B31,4)-1)*100</f>
        <v>5.3561544258862614</v>
      </c>
      <c r="C33" s="205">
        <f>(POWER(T6B!C32/T6B!C31,4)-1)*100</f>
        <v>3.5998145460176323</v>
      </c>
      <c r="D33" s="59">
        <f>(POWER(T6B!D32/T6B!D31,4)-1)*100</f>
        <v>0.7713089234553383</v>
      </c>
      <c r="E33" s="180">
        <f>(POWER(T6B!E32/T6B!E31,4)-1)*100</f>
        <v>1.6953117991234112</v>
      </c>
      <c r="F33" s="201">
        <f>(POWER(T6B!F32/T6B!F31,4)-1)*100</f>
        <v>4.5513518896134864</v>
      </c>
      <c r="G33" s="34">
        <f>(POWER(T6B!G32/T6B!G31,4)-1)*100</f>
        <v>1.9874054142822839</v>
      </c>
      <c r="H33" s="34">
        <f>(POWER(T6B!H32/T6B!H31,4)-1)*100</f>
        <v>2.0241007484377294</v>
      </c>
      <c r="I33" s="201">
        <f>(POWER(T6B!I32/T6B!I31,4)-1)*100</f>
        <v>2.0629456117865486</v>
      </c>
      <c r="J33" s="34">
        <f>(POWER(T6B!J32/T6B!J31,4)-1)*100</f>
        <v>-3.5967319374807794E-2</v>
      </c>
      <c r="K33" s="201">
        <f>(POWER(T6B!K32/T6B!K31,4)-1)*100</f>
        <v>-8.2312990805288866E-2</v>
      </c>
    </row>
    <row r="34" spans="1:11">
      <c r="A34" s="389" t="s">
        <v>160</v>
      </c>
      <c r="B34" s="60">
        <f>(POWER(T6B!B33/T6B!B32,4)-1)*100</f>
        <v>2.8843669391788396</v>
      </c>
      <c r="C34" s="205">
        <f>(POWER(T6B!C33/T6B!C32,4)-1)*100</f>
        <v>2.0847260528562561</v>
      </c>
      <c r="D34" s="59">
        <f>(POWER(T6B!D33/T6B!D32,4)-1)*100</f>
        <v>4.0790013620926047</v>
      </c>
      <c r="E34" s="180">
        <f>(POWER(T6B!E33/T6B!E32,4)-1)*100</f>
        <v>0.78331099787489755</v>
      </c>
      <c r="F34" s="201">
        <f>(POWER(T6B!F33/T6B!F32,4)-1)*100</f>
        <v>-1.1522148799668508</v>
      </c>
      <c r="G34" s="34">
        <f>(POWER(T6B!G33/T6B!G32,4)-1)*100</f>
        <v>7.0165311507016881</v>
      </c>
      <c r="H34" s="34">
        <f>(POWER(T6B!H33/T6B!H32,4)-1)*100</f>
        <v>2.961013666619694</v>
      </c>
      <c r="I34" s="201">
        <f>(POWER(T6B!I33/T6B!I32,4)-1)*100</f>
        <v>3.3791683536311456</v>
      </c>
      <c r="J34" s="34">
        <f>(POWER(T6B!J33/T6B!J32,4)-1)*100</f>
        <v>3.9388865160297604</v>
      </c>
      <c r="K34" s="201">
        <f>(POWER(T6B!K33/T6B!K32,4)-1)*100</f>
        <v>3.522160629961979</v>
      </c>
    </row>
    <row r="35" spans="1:11">
      <c r="A35" s="389" t="s">
        <v>161</v>
      </c>
      <c r="B35" s="60">
        <f>(POWER(T6B!B34/T6B!B33,4)-1)*100</f>
        <v>9.0246337131277379</v>
      </c>
      <c r="C35" s="205">
        <f>(POWER(T6B!C34/T6B!C33,4)-1)*100</f>
        <v>-0.7231224256301183</v>
      </c>
      <c r="D35" s="59">
        <f>(POWER(T6B!D34/T6B!D33,4)-1)*100</f>
        <v>3.6693640475093936E-2</v>
      </c>
      <c r="E35" s="180">
        <f>(POWER(T6B!E34/T6B!E33,4)-1)*100</f>
        <v>9.8187577781702515</v>
      </c>
      <c r="F35" s="201">
        <f>(POWER(T6B!F34/T6B!F33,4)-1)*100</f>
        <v>8.9926537033680134</v>
      </c>
      <c r="G35" s="34">
        <f>(POWER(T6B!G34/T6B!G33,4)-1)*100</f>
        <v>4.7777463613793536</v>
      </c>
      <c r="H35" s="34">
        <f>(POWER(T6B!H34/T6B!H33,4)-1)*100</f>
        <v>3.3911573641789206</v>
      </c>
      <c r="I35" s="201">
        <f>(POWER(T6B!I34/T6B!I33,4)-1)*100</f>
        <v>2.957470529039119</v>
      </c>
      <c r="J35" s="34">
        <f>(POWER(T6B!J34/T6B!J33,4)-1)*100</f>
        <v>1.3411098517026598</v>
      </c>
      <c r="K35" s="201">
        <f>(POWER(T6B!K34/T6B!K33,4)-1)*100</f>
        <v>1.7669725019088478</v>
      </c>
    </row>
    <row r="36" spans="1:11">
      <c r="A36" s="389" t="s">
        <v>162</v>
      </c>
      <c r="B36" s="60">
        <f>(POWER(T6B!B35/T6B!B34,4)-1)*100</f>
        <v>7.4162560304613212</v>
      </c>
      <c r="C36" s="205">
        <f>(POWER(T6B!C35/T6B!C34,4)-1)*100</f>
        <v>6.0507316681357226</v>
      </c>
      <c r="D36" s="59">
        <f>(POWER(T6B!D35/T6B!D34,4)-1)*100</f>
        <v>6.7741681132226672</v>
      </c>
      <c r="E36" s="180">
        <f>(POWER(T6B!E35/T6B!E34,4)-1)*100</f>
        <v>1.2876142774750132</v>
      </c>
      <c r="F36" s="201">
        <f>(POWER(T6B!F35/T6B!F34,4)-1)*100</f>
        <v>0.59352070754838948</v>
      </c>
      <c r="G36" s="34">
        <f>(POWER(T6B!G35/T6B!G34,4)-1)*100</f>
        <v>6.820104745013067</v>
      </c>
      <c r="H36" s="34">
        <f>(POWER(T6B!H35/T6B!H34,4)-1)*100</f>
        <v>4.3498834195569103</v>
      </c>
      <c r="I36" s="201">
        <f>(POWER(T6B!I35/T6B!I34,4)-1)*100</f>
        <v>7.3325598264670555</v>
      </c>
      <c r="J36" s="34">
        <f>(POWER(T6B!J35/T6B!J34,4)-1)*100</f>
        <v>2.3672487639722739</v>
      </c>
      <c r="K36" s="201">
        <f>(POWER(T6B!K35/T6B!K34,4)-1)*100</f>
        <v>-0.47527193397487455</v>
      </c>
    </row>
    <row r="37" spans="1:11">
      <c r="A37" s="389" t="s">
        <v>163</v>
      </c>
      <c r="B37" s="60">
        <f>(POWER(T6B!B36/T6B!B35,4)-1)*100</f>
        <v>7.6307564657263294</v>
      </c>
      <c r="C37" s="205">
        <f>(POWER(T6B!C36/T6B!C35,4)-1)*100</f>
        <v>6.2412135243944844</v>
      </c>
      <c r="D37" s="59">
        <f>(POWER(T6B!D36/T6B!D35,4)-1)*100</f>
        <v>6.6938619338988037</v>
      </c>
      <c r="E37" s="180">
        <f>(POWER(T6B!E36/T6B!E35,4)-1)*100</f>
        <v>1.3079132807652716</v>
      </c>
      <c r="F37" s="201">
        <f>(POWER(T6B!F36/T6B!F35,4)-1)*100</f>
        <v>0.88506870791684733</v>
      </c>
      <c r="G37" s="34">
        <f>(POWER(T6B!G36/T6B!G35,4)-1)*100</f>
        <v>2.4248542400905126</v>
      </c>
      <c r="H37" s="34">
        <f>(POWER(T6B!H36/T6B!H35,4)-1)*100</f>
        <v>4.9095331309724877</v>
      </c>
      <c r="I37" s="201">
        <f>(POWER(T6B!I36/T6B!I35,4)-1)*100</f>
        <v>4.695368527237509</v>
      </c>
      <c r="J37" s="34">
        <f>(POWER(T6B!J36/T6B!J35,4)-1)*100</f>
        <v>-2.3684014376271767</v>
      </c>
      <c r="K37" s="201">
        <f>(POWER(T6B!K36/T6B!K35,4)-1)*100</f>
        <v>-2.1736595711535078</v>
      </c>
    </row>
    <row r="38" spans="1:11">
      <c r="A38" s="389" t="s">
        <v>164</v>
      </c>
      <c r="B38" s="60">
        <f>(POWER(T6B!B37/T6B!B36,4)-1)*100</f>
        <v>3.8383320601349302</v>
      </c>
      <c r="C38" s="205">
        <f>(POWER(T6B!C37/T6B!C36,4)-1)*100</f>
        <v>2.3903588447489854</v>
      </c>
      <c r="D38" s="59">
        <f>(POWER(T6B!D37/T6B!D36,4)-1)*100</f>
        <v>4.6022354322493797</v>
      </c>
      <c r="E38" s="180">
        <f>(POWER(T6B!E37/T6B!E36,4)-1)*100</f>
        <v>1.4141694899043378</v>
      </c>
      <c r="F38" s="201">
        <f>(POWER(T6B!F37/T6B!F36,4)-1)*100</f>
        <v>-0.73790189837269482</v>
      </c>
      <c r="G38" s="34">
        <f>(POWER(T6B!G37/T6B!G36,4)-1)*100</f>
        <v>5.8775554973297339</v>
      </c>
      <c r="H38" s="34">
        <f>(POWER(T6B!H37/T6B!H36,4)-1)*100</f>
        <v>2.3770710506894277</v>
      </c>
      <c r="I38" s="201">
        <f>(POWER(T6B!I37/T6B!I36,4)-1)*100</f>
        <v>2.4431937874446197</v>
      </c>
      <c r="J38" s="34">
        <f>(POWER(T6B!J37/T6B!J36,4)-1)*100</f>
        <v>3.4192074560396968</v>
      </c>
      <c r="K38" s="201">
        <f>(POWER(T6B!K37/T6B!K36,4)-1)*100</f>
        <v>3.3557072701501767</v>
      </c>
    </row>
    <row r="39" spans="1:11">
      <c r="A39" s="389" t="s">
        <v>165</v>
      </c>
      <c r="B39" s="60">
        <f>(POWER(T6B!B38/T6B!B37,4)-1)*100</f>
        <v>4.5034377112639801</v>
      </c>
      <c r="C39" s="205">
        <f>(POWER(T6B!C38/T6B!C37,4)-1)*100</f>
        <v>1.4456754153923557</v>
      </c>
      <c r="D39" s="59">
        <f>(POWER(T6B!D38/T6B!D37,4)-1)*100</f>
        <v>-0.70538080062313435</v>
      </c>
      <c r="E39" s="180">
        <f>(POWER(T6B!E38/T6B!E37,4)-1)*100</f>
        <v>3.0141869363586649</v>
      </c>
      <c r="F39" s="201">
        <f>(POWER(T6B!F38/T6B!F37,4)-1)*100</f>
        <v>5.2508413263764542</v>
      </c>
      <c r="G39" s="34">
        <f>(POWER(T6B!G38/T6B!G37,4)-1)*100</f>
        <v>1.1018933669739273</v>
      </c>
      <c r="H39" s="34">
        <f>(POWER(T6B!H38/T6B!H37,4)-1)*100</f>
        <v>3.3198708469554639</v>
      </c>
      <c r="I39" s="201">
        <f>(POWER(T6B!I38/T6B!I37,4)-1)*100</f>
        <v>2.9042383167196872</v>
      </c>
      <c r="J39" s="34">
        <f>(POWER(T6B!J38/T6B!J37,4)-1)*100</f>
        <v>-2.1467094972147271</v>
      </c>
      <c r="K39" s="201">
        <f>(POWER(T6B!K38/T6B!K37,4)-1)*100</f>
        <v>-1.7507567934574975</v>
      </c>
    </row>
    <row r="40" spans="1:11">
      <c r="A40" s="389" t="s">
        <v>166</v>
      </c>
      <c r="B40" s="60">
        <f>(POWER(T6B!B39/T6B!B38,4)-1)*100</f>
        <v>-7.2092636112774944E-2</v>
      </c>
      <c r="C40" s="205">
        <f>(POWER(T6B!C39/T6B!C38,4)-1)*100</f>
        <v>-0.91605770729954461</v>
      </c>
      <c r="D40" s="59">
        <f>(POWER(T6B!D39/T6B!D38,4)-1)*100</f>
        <v>-0.6416341018572802</v>
      </c>
      <c r="E40" s="180">
        <f>(POWER(T6B!E39/T6B!E38,4)-1)*100</f>
        <v>0.85176775535797944</v>
      </c>
      <c r="F40" s="201">
        <f>(POWER(T6B!F39/T6B!F38,4)-1)*100</f>
        <v>0.5704717708242768</v>
      </c>
      <c r="G40" s="34">
        <f>(POWER(T6B!G39/T6B!G38,4)-1)*100</f>
        <v>1.331670211711411</v>
      </c>
      <c r="H40" s="34">
        <f>(POWER(T6B!H39/T6B!H38,4)-1)*100</f>
        <v>2.0360171970964069</v>
      </c>
      <c r="I40" s="201">
        <f>(POWER(T6B!I39/T6B!I38,4)-1)*100</f>
        <v>0.34585324906266646</v>
      </c>
      <c r="J40" s="34">
        <f>(POWER(T6B!J39/T6B!J38,4)-1)*100</f>
        <v>-0.69029251114780532</v>
      </c>
      <c r="K40" s="201">
        <f>(POWER(T6B!K39/T6B!K38,4)-1)*100</f>
        <v>0.98184588933853956</v>
      </c>
    </row>
    <row r="41" spans="1:11">
      <c r="A41" s="389" t="s">
        <v>167</v>
      </c>
      <c r="B41" s="60">
        <f>(POWER(T6B!B40/T6B!B39,4)-1)*100</f>
        <v>0.11424704762232896</v>
      </c>
      <c r="C41" s="205">
        <f>(POWER(T6B!C40/T6B!C39,4)-1)*100</f>
        <v>2.163696635956569</v>
      </c>
      <c r="D41" s="59">
        <f>(POWER(T6B!D40/T6B!D39,4)-1)*100</f>
        <v>2.4788014839605799</v>
      </c>
      <c r="E41" s="180">
        <f>(POWER(T6B!E40/T6B!E39,4)-1)*100</f>
        <v>-2.0060448631152417</v>
      </c>
      <c r="F41" s="201">
        <f>(POWER(T6B!F40/T6B!F39,4)-1)*100</f>
        <v>-2.3108094242956789</v>
      </c>
      <c r="G41" s="34">
        <f>(POWER(T6B!G40/T6B!G39,4)-1)*100</f>
        <v>4.33141105991941</v>
      </c>
      <c r="H41" s="34">
        <f>(POWER(T6B!H40/T6B!H39,4)-1)*100</f>
        <v>1.7418181194103211</v>
      </c>
      <c r="I41" s="201">
        <f>(POWER(T6B!I40/T6B!I39,4)-1)*100</f>
        <v>3.9383078244897618</v>
      </c>
      <c r="J41" s="34">
        <f>(POWER(T6B!J40/T6B!J39,4)-1)*100</f>
        <v>2.5452591553551063</v>
      </c>
      <c r="K41" s="201">
        <f>(POWER(T6B!K40/T6B!K39,4)-1)*100</f>
        <v>0.37810165151861419</v>
      </c>
    </row>
    <row r="42" spans="1:11">
      <c r="A42" s="389" t="s">
        <v>168</v>
      </c>
      <c r="B42" s="60">
        <f>(POWER(T6B!B41/T6B!B40,4)-1)*100</f>
        <v>2.4129999279137504</v>
      </c>
      <c r="C42" s="205">
        <f>(POWER(T6B!C41/T6B!C40,4)-1)*100</f>
        <v>2.7411614749718982</v>
      </c>
      <c r="D42" s="59">
        <f>(POWER(T6B!D41/T6B!D40,4)-1)*100</f>
        <v>0.87323673096393328</v>
      </c>
      <c r="E42" s="180">
        <f>(POWER(T6B!E41/T6B!E40,4)-1)*100</f>
        <v>-0.31940610982690298</v>
      </c>
      <c r="F42" s="201">
        <f>(POWER(T6B!F41/T6B!F40,4)-1)*100</f>
        <v>1.5318633744930477</v>
      </c>
      <c r="G42" s="34">
        <f>(POWER(T6B!G41/T6B!G40,4)-1)*100</f>
        <v>3.8222266910955316</v>
      </c>
      <c r="H42" s="34">
        <f>(POWER(T6B!H41/T6B!H40,4)-1)*100</f>
        <v>1.0514956127448905</v>
      </c>
      <c r="I42" s="201">
        <f>(POWER(T6B!I41/T6B!I40,4)-1)*100</f>
        <v>0.10056466268402176</v>
      </c>
      <c r="J42" s="34">
        <f>(POWER(T6B!J41/T6B!J40,4)-1)*100</f>
        <v>2.7419001188946135</v>
      </c>
      <c r="K42" s="201">
        <f>(POWER(T6B!K41/T6B!K40,4)-1)*100</f>
        <v>3.7184011052784571</v>
      </c>
    </row>
    <row r="43" spans="1:11">
      <c r="A43" s="389" t="s">
        <v>169</v>
      </c>
      <c r="B43" s="60">
        <f>(POWER(T6B!B42/T6B!B41,4)-1)*100</f>
        <v>1.1638073640017454</v>
      </c>
      <c r="C43" s="205">
        <f>(POWER(T6B!C42/T6B!C41,4)-1)*100</f>
        <v>3.5082369846895167</v>
      </c>
      <c r="D43" s="59">
        <f>(POWER(T6B!D42/T6B!D41,4)-1)*100</f>
        <v>5.4279329882506167</v>
      </c>
      <c r="E43" s="180">
        <f>(POWER(T6B!E42/T6B!E41,4)-1)*100</f>
        <v>-2.2649691357746637</v>
      </c>
      <c r="F43" s="201">
        <f>(POWER(T6B!F42/T6B!F41,4)-1)*100</f>
        <v>-4.0441143922053442</v>
      </c>
      <c r="G43" s="34">
        <f>(POWER(T6B!G42/T6B!G41,4)-1)*100</f>
        <v>3.3706895112840751</v>
      </c>
      <c r="H43" s="34">
        <f>(POWER(T6B!H42/T6B!H41,4)-1)*100</f>
        <v>2.598634380674758</v>
      </c>
      <c r="I43" s="201">
        <f>(POWER(T6B!I42/T6B!I41,4)-1)*100</f>
        <v>-0.51758012454835578</v>
      </c>
      <c r="J43" s="34">
        <f>(POWER(T6B!J42/T6B!J41,4)-1)*100</f>
        <v>0.75250039658889545</v>
      </c>
      <c r="K43" s="201">
        <f>(POWER(T6B!K42/T6B!K41,4)-1)*100</f>
        <v>3.9088692021142846</v>
      </c>
    </row>
    <row r="44" spans="1:11">
      <c r="A44" s="389" t="s">
        <v>170</v>
      </c>
      <c r="B44" s="60">
        <f>(POWER(T6B!B43/T6B!B42,4)-1)*100</f>
        <v>2.3976040469621429</v>
      </c>
      <c r="C44" s="205">
        <f>(POWER(T6B!C43/T6B!C42,4)-1)*100</f>
        <v>1.8784550292622937</v>
      </c>
      <c r="D44" s="59">
        <f>(POWER(T6B!D43/T6B!D42,4)-1)*100</f>
        <v>2.2501587951575308</v>
      </c>
      <c r="E44" s="180">
        <f>(POWER(T6B!E43/T6B!E42,4)-1)*100</f>
        <v>0.50957684581174334</v>
      </c>
      <c r="F44" s="201">
        <f>(POWER(T6B!F43/T6B!F42,4)-1)*100</f>
        <v>0.14516770533101742</v>
      </c>
      <c r="G44" s="34">
        <f>(POWER(T6B!G43/T6B!G42,4)-1)*100</f>
        <v>8.4638129895030279</v>
      </c>
      <c r="H44" s="34">
        <f>(POWER(T6B!H43/T6B!H42,4)-1)*100</f>
        <v>2.5264137366497463</v>
      </c>
      <c r="I44" s="201">
        <f>(POWER(T6B!I43/T6B!I42,4)-1)*100</f>
        <v>2.888723567869933</v>
      </c>
      <c r="J44" s="34">
        <f>(POWER(T6B!J43/T6B!J42,4)-1)*100</f>
        <v>5.7910923014474092</v>
      </c>
      <c r="K44" s="201">
        <f>(POWER(T6B!K43/T6B!K42,4)-1)*100</f>
        <v>5.4208815594432691</v>
      </c>
    </row>
    <row r="45" spans="1:11">
      <c r="A45" s="389" t="s">
        <v>171</v>
      </c>
      <c r="B45" s="60">
        <f>(POWER(T6B!B44/T6B!B43,4)-1)*100</f>
        <v>6.276248290151365</v>
      </c>
      <c r="C45" s="205">
        <f>(POWER(T6B!C44/T6B!C43,4)-1)*100</f>
        <v>0.44736193600258822</v>
      </c>
      <c r="D45" s="59">
        <f>(POWER(T6B!D44/T6B!D43,4)-1)*100</f>
        <v>4.0272463714599249</v>
      </c>
      <c r="E45" s="180">
        <f>(POWER(T6B!E44/T6B!E43,4)-1)*100</f>
        <v>5.8029262708387597</v>
      </c>
      <c r="F45" s="201">
        <f>(POWER(T6B!F44/T6B!F43,4)-1)*100</f>
        <v>2.1589625882143748</v>
      </c>
      <c r="G45" s="34">
        <f>(POWER(T6B!G44/T6B!G43,4)-1)*100</f>
        <v>4.6274839718931204</v>
      </c>
      <c r="H45" s="34">
        <f>(POWER(T6B!H44/T6B!H43,4)-1)*100</f>
        <v>2.5656547008512387</v>
      </c>
      <c r="I45" s="201">
        <f>(POWER(T6B!I44/T6B!I43,4)-1)*100</f>
        <v>2.8720950803818646</v>
      </c>
      <c r="J45" s="34">
        <f>(POWER(T6B!J44/T6B!J43,4)-1)*100</f>
        <v>2.0102531174354343</v>
      </c>
      <c r="K45" s="201">
        <f>(POWER(T6B!K44/T6B!K43,4)-1)*100</f>
        <v>1.7026791776038941</v>
      </c>
    </row>
    <row r="46" spans="1:11">
      <c r="A46" s="389" t="s">
        <v>172</v>
      </c>
      <c r="B46" s="60">
        <f>(POWER(T6B!B45/T6B!B44,4)-1)*100</f>
        <v>4.5721895815718838</v>
      </c>
      <c r="C46" s="205">
        <f>(POWER(T6B!C45/T6B!C44,4)-1)*100</f>
        <v>1.2185616757902196</v>
      </c>
      <c r="D46" s="59">
        <f>(POWER(T6B!D45/T6B!D44,4)-1)*100</f>
        <v>0.36914220121233576</v>
      </c>
      <c r="E46" s="180">
        <f>(POWER(T6B!E45/T6B!E44,4)-1)*100</f>
        <v>3.313253863973542</v>
      </c>
      <c r="F46" s="201">
        <f>(POWER(T6B!F45/T6B!F44,4)-1)*100</f>
        <v>4.1852610381616584</v>
      </c>
      <c r="G46" s="34">
        <f>(POWER(T6B!G45/T6B!G44,4)-1)*100</f>
        <v>5.2423166755041661</v>
      </c>
      <c r="H46" s="34">
        <f>(POWER(T6B!H45/T6B!H44,4)-1)*100</f>
        <v>3.6445235593944192</v>
      </c>
      <c r="I46" s="201">
        <f>(POWER(T6B!I45/T6B!I44,4)-1)*100</f>
        <v>4.9014241105244105</v>
      </c>
      <c r="J46" s="34">
        <f>(POWER(T6B!J45/T6B!J44,4)-1)*100</f>
        <v>1.5416088194897482</v>
      </c>
      <c r="K46" s="201">
        <f>(POWER(T6B!K45/T6B!K44,4)-1)*100</f>
        <v>0.32503896102242802</v>
      </c>
    </row>
    <row r="47" spans="1:11">
      <c r="A47" s="389" t="s">
        <v>173</v>
      </c>
      <c r="B47" s="60">
        <f>(POWER(T6B!B46/T6B!B45,4)-1)*100</f>
        <v>4.4073172820331852</v>
      </c>
      <c r="C47" s="205">
        <f>(POWER(T6B!C46/T6B!C45,4)-1)*100</f>
        <v>4.5688990455446943</v>
      </c>
      <c r="D47" s="59">
        <f>(POWER(T6B!D46/T6B!D45,4)-1)*100</f>
        <v>1.9181062966537654</v>
      </c>
      <c r="E47" s="180">
        <f>(POWER(T6B!E46/T6B!E45,4)-1)*100</f>
        <v>-0.15452181765926998</v>
      </c>
      <c r="F47" s="201">
        <f>(POWER(T6B!F46/T6B!F45,4)-1)*100</f>
        <v>2.444813323541184</v>
      </c>
      <c r="G47" s="34">
        <f>(POWER(T6B!G46/T6B!G45,4)-1)*100</f>
        <v>3.4653843342660196</v>
      </c>
      <c r="H47" s="34">
        <f>(POWER(T6B!H46/T6B!H45,4)-1)*100</f>
        <v>3.4056465637896327</v>
      </c>
      <c r="I47" s="201">
        <f>(POWER(T6B!I46/T6B!I45,4)-1)*100</f>
        <v>4.5133939453328553</v>
      </c>
      <c r="J47" s="34">
        <f>(POWER(T6B!J46/T6B!J45,4)-1)*100</f>
        <v>5.7770317638849988E-2</v>
      </c>
      <c r="K47" s="201">
        <f>(POWER(T6B!K46/T6B!K45,4)-1)*100</f>
        <v>-1.0029033078502447</v>
      </c>
    </row>
    <row r="48" spans="1:11">
      <c r="A48" s="389" t="s">
        <v>174</v>
      </c>
      <c r="B48" s="60">
        <f>(POWER(T6B!B47/T6B!B46,4)-1)*100</f>
        <v>6.7293292155913953</v>
      </c>
      <c r="C48" s="205">
        <f>(POWER(T6B!C47/T6B!C46,4)-1)*100</f>
        <v>2.6651896908644002</v>
      </c>
      <c r="D48" s="59">
        <f>(POWER(T6B!D47/T6B!D46,4)-1)*100</f>
        <v>3.3894071510311097</v>
      </c>
      <c r="E48" s="180">
        <f>(POWER(T6B!E47/T6B!E46,4)-1)*100</f>
        <v>3.9586344085706049</v>
      </c>
      <c r="F48" s="201">
        <f>(POWER(T6B!F47/T6B!F46,4)-1)*100</f>
        <v>3.2319378895733886</v>
      </c>
      <c r="G48" s="34">
        <f>(POWER(T6B!G47/T6B!G46,4)-1)*100</f>
        <v>7.4860097873044706</v>
      </c>
      <c r="H48" s="34">
        <f>(POWER(T6B!H47/T6B!H46,4)-1)*100</f>
        <v>1.8404989902703228</v>
      </c>
      <c r="I48" s="201">
        <f>(POWER(T6B!I47/T6B!I46,4)-1)*100</f>
        <v>2.2684591205665905</v>
      </c>
      <c r="J48" s="34">
        <f>(POWER(T6B!J47/T6B!J46,4)-1)*100</f>
        <v>5.5434830475187491</v>
      </c>
      <c r="K48" s="201">
        <f>(POWER(T6B!K47/T6B!K46,4)-1)*100</f>
        <v>5.1075560340259507</v>
      </c>
    </row>
    <row r="49" spans="1:11">
      <c r="A49" s="389" t="s">
        <v>175</v>
      </c>
      <c r="B49" s="60">
        <f>(POWER(T6B!B48/T6B!B47,4)-1)*100</f>
        <v>6.482652472154804</v>
      </c>
      <c r="C49" s="205">
        <f>(POWER(T6B!C48/T6B!C47,4)-1)*100</f>
        <v>6.8459413681274617</v>
      </c>
      <c r="D49" s="59">
        <f>(POWER(T6B!D48/T6B!D47,4)-1)*100</f>
        <v>6.7807535739160318</v>
      </c>
      <c r="E49" s="180">
        <f>(POWER(T6B!E48/T6B!E47,4)-1)*100</f>
        <v>-0.3400118818935316</v>
      </c>
      <c r="F49" s="201">
        <f>(POWER(T6B!F48/T6B!F47,4)-1)*100</f>
        <v>-0.28132015590003334</v>
      </c>
      <c r="G49" s="34">
        <f>(POWER(T6B!G48/T6B!G47,4)-1)*100</f>
        <v>6.0147000282785079</v>
      </c>
      <c r="H49" s="34">
        <f>(POWER(T6B!H48/T6B!H47,4)-1)*100</f>
        <v>1.6968689559264893</v>
      </c>
      <c r="I49" s="201">
        <f>(POWER(T6B!I48/T6B!I47,4)-1)*100</f>
        <v>2.1850955519294946</v>
      </c>
      <c r="J49" s="34">
        <f>(POWER(T6B!J48/T6B!J47,4)-1)*100</f>
        <v>4.245785653659917</v>
      </c>
      <c r="K49" s="201">
        <f>(POWER(T6B!K48/T6B!K47,4)-1)*100</f>
        <v>3.7449733174568678</v>
      </c>
    </row>
    <row r="50" spans="1:11">
      <c r="A50" s="389" t="s">
        <v>176</v>
      </c>
      <c r="B50" s="60">
        <f>(POWER(T6B!B49/T6B!B48,4)-1)*100</f>
        <v>6.0440349166213103</v>
      </c>
      <c r="C50" s="205">
        <f>(POWER(T6B!C49/T6B!C48,4)-1)*100</f>
        <v>3.7257259148139266</v>
      </c>
      <c r="D50" s="59">
        <f>(POWER(T6B!D49/T6B!D48,4)-1)*100</f>
        <v>3.5420344152359062</v>
      </c>
      <c r="E50" s="180">
        <f>(POWER(T6B!E49/T6B!E48,4)-1)*100</f>
        <v>2.235037625777947</v>
      </c>
      <c r="F50" s="201">
        <f>(POWER(T6B!F49/T6B!F48,4)-1)*100</f>
        <v>2.4122567835463737</v>
      </c>
      <c r="G50" s="34">
        <f>(POWER(T6B!G49/T6B!G48,4)-1)*100</f>
        <v>3.3940233020364197</v>
      </c>
      <c r="H50" s="34">
        <f>(POWER(T6B!H49/T6B!H48,4)-1)*100</f>
        <v>2.2249115962755361</v>
      </c>
      <c r="I50" s="201">
        <f>(POWER(T6B!I49/T6B!I48,4)-1)*100</f>
        <v>1.4384582153376124</v>
      </c>
      <c r="J50" s="34">
        <f>(POWER(T6B!J49/T6B!J48,4)-1)*100</f>
        <v>1.1436661450764607</v>
      </c>
      <c r="K50" s="201">
        <f>(POWER(T6B!K49/T6B!K48,4)-1)*100</f>
        <v>1.9286940414667608</v>
      </c>
    </row>
    <row r="51" spans="1:11">
      <c r="A51" s="389" t="s">
        <v>177</v>
      </c>
      <c r="B51" s="60">
        <f>(POWER(T6B!B50/T6B!B49,4)-1)*100</f>
        <v>6.7294842075418471</v>
      </c>
      <c r="C51" s="205">
        <f>(POWER(T6B!C50/T6B!C49,4)-1)*100</f>
        <v>-1.9851442075148662</v>
      </c>
      <c r="D51" s="59">
        <f>(POWER(T6B!D50/T6B!D49,4)-1)*100</f>
        <v>-1.0777565885482177</v>
      </c>
      <c r="E51" s="180">
        <f>(POWER(T6B!E50/T6B!E49,4)-1)*100</f>
        <v>8.891130170621441</v>
      </c>
      <c r="F51" s="201">
        <f>(POWER(T6B!F50/T6B!F49,4)-1)*100</f>
        <v>7.8996630147653901</v>
      </c>
      <c r="G51" s="34">
        <f>(POWER(T6B!G50/T6B!G49,4)-1)*100</f>
        <v>4.5419042926443831</v>
      </c>
      <c r="H51" s="34">
        <f>(POWER(T6B!H50/T6B!H49,4)-1)*100</f>
        <v>2.013281845177195</v>
      </c>
      <c r="I51" s="201">
        <f>(POWER(T6B!I50/T6B!I49,4)-1)*100</f>
        <v>2.0101422361893384</v>
      </c>
      <c r="J51" s="34">
        <f>(POWER(T6B!J50/T6B!J49,4)-1)*100</f>
        <v>2.4787188508500257</v>
      </c>
      <c r="K51" s="201">
        <f>(POWER(T6B!K50/T6B!K49,4)-1)*100</f>
        <v>2.4800410096553094</v>
      </c>
    </row>
    <row r="52" spans="1:11">
      <c r="A52" s="389" t="s">
        <v>178</v>
      </c>
      <c r="B52" s="60">
        <f>(POWER(T6B!B51/T6B!B50,4)-1)*100</f>
        <v>1.4108179875103488</v>
      </c>
      <c r="C52" s="205">
        <f>(POWER(T6B!C51/T6B!C50,4)-1)*100</f>
        <v>4.259821395417851</v>
      </c>
      <c r="D52" s="59">
        <f>(POWER(T6B!D51/T6B!D50,4)-1)*100</f>
        <v>1.9409134372252668</v>
      </c>
      <c r="E52" s="180">
        <f>(POWER(T6B!E51/T6B!E50,4)-1)*100</f>
        <v>-2.7325995477224252</v>
      </c>
      <c r="F52" s="201">
        <f>(POWER(T6B!F51/T6B!F50,4)-1)*100</f>
        <v>-0.51666187144793208</v>
      </c>
      <c r="G52" s="34">
        <f>(POWER(T6B!G51/T6B!G50,4)-1)*100</f>
        <v>4.4375975437404458</v>
      </c>
      <c r="H52" s="34">
        <f>(POWER(T6B!H51/T6B!H50,4)-1)*100</f>
        <v>2.7249988740022157</v>
      </c>
      <c r="I52" s="201">
        <f>(POWER(T6B!I51/T6B!I50,4)-1)*100</f>
        <v>2.2048302923526109</v>
      </c>
      <c r="J52" s="34">
        <f>(POWER(T6B!J51/T6B!J50,4)-1)*100</f>
        <v>1.6671683509472679</v>
      </c>
      <c r="K52" s="201">
        <f>(POWER(T6B!K51/T6B!K50,4)-1)*100</f>
        <v>2.1831554485097326</v>
      </c>
    </row>
    <row r="53" spans="1:11">
      <c r="A53" s="389" t="s">
        <v>179</v>
      </c>
      <c r="B53" s="60">
        <f>(POWER(T6B!B52/T6B!B51,4)-1)*100</f>
        <v>4.3225923303225278</v>
      </c>
      <c r="C53" s="205">
        <f>(POWER(T6B!C52/T6B!C51,4)-1)*100</f>
        <v>2.9688389480399202</v>
      </c>
      <c r="D53" s="59">
        <f>(POWER(T6B!D52/T6B!D51,4)-1)*100</f>
        <v>2.442463507541115</v>
      </c>
      <c r="E53" s="180">
        <f>(POWER(T6B!E52/T6B!E51,4)-1)*100</f>
        <v>1.3147214206869595</v>
      </c>
      <c r="F53" s="201">
        <f>(POWER(T6B!F52/T6B!F51,4)-1)*100</f>
        <v>1.8288829924848926</v>
      </c>
      <c r="G53" s="34">
        <f>(POWER(T6B!G52/T6B!G51,4)-1)*100</f>
        <v>6.3478076503561853</v>
      </c>
      <c r="H53" s="34">
        <f>(POWER(T6B!H52/T6B!H51,4)-1)*100</f>
        <v>1.788987384667573</v>
      </c>
      <c r="I53" s="201">
        <f>(POWER(T6B!I52/T6B!I51,4)-1)*100</f>
        <v>0.43949316260356586</v>
      </c>
      <c r="J53" s="34">
        <f>(POWER(T6B!J52/T6B!J51,4)-1)*100</f>
        <v>4.4786969423917355</v>
      </c>
      <c r="K53" s="201">
        <f>(POWER(T6B!K52/T6B!K51,4)-1)*100</f>
        <v>5.8797547444885412</v>
      </c>
    </row>
    <row r="54" spans="1:11">
      <c r="A54" s="389" t="s">
        <v>180</v>
      </c>
      <c r="B54" s="60">
        <f>(POWER(T6B!B53/T6B!B52,4)-1)*100</f>
        <v>6.7451239286719034</v>
      </c>
      <c r="C54" s="205">
        <f>(POWER(T6B!C53/T6B!C52,4)-1)*100</f>
        <v>3.3773711873593903</v>
      </c>
      <c r="D54" s="59">
        <f>(POWER(T6B!D53/T6B!D52,4)-1)*100</f>
        <v>3.3967364343256756</v>
      </c>
      <c r="E54" s="180">
        <f>(POWER(T6B!E53/T6B!E52,4)-1)*100</f>
        <v>3.257727201448124</v>
      </c>
      <c r="F54" s="201">
        <f>(POWER(T6B!F53/T6B!F52,4)-1)*100</f>
        <v>3.2396153988479393</v>
      </c>
      <c r="G54" s="34">
        <f>(POWER(T6B!G53/T6B!G52,4)-1)*100</f>
        <v>8.3898773490003631</v>
      </c>
      <c r="H54" s="34">
        <f>(POWER(T6B!H53/T6B!H52,4)-1)*100</f>
        <v>1.7890081283260084</v>
      </c>
      <c r="I54" s="201">
        <f>(POWER(T6B!I53/T6B!I52,4)-1)*100</f>
        <v>5.3877024068211599</v>
      </c>
      <c r="J54" s="34">
        <f>(POWER(T6B!J53/T6B!J52,4)-1)*100</f>
        <v>6.4848546439833399</v>
      </c>
      <c r="K54" s="201">
        <f>(POWER(T6B!K53/T6B!K52,4)-1)*100</f>
        <v>2.8558300964544037</v>
      </c>
    </row>
    <row r="55" spans="1:11">
      <c r="A55" s="389" t="s">
        <v>181</v>
      </c>
      <c r="B55" s="60">
        <f>(POWER(T6B!B54/T6B!B53,4)-1)*100</f>
        <v>7.7060325914887651</v>
      </c>
      <c r="C55" s="205">
        <f>(POWER(T6B!C54/T6B!C53,4)-1)*100</f>
        <v>1.6072926942968468</v>
      </c>
      <c r="D55" s="59">
        <f>(POWER(T6B!D54/T6B!D53,4)-1)*100</f>
        <v>1.5923345806502898</v>
      </c>
      <c r="E55" s="180">
        <f>(POWER(T6B!E54/T6B!E53,4)-1)*100</f>
        <v>6.0022659156376834</v>
      </c>
      <c r="F55" s="201">
        <f>(POWER(T6B!F54/T6B!F53,4)-1)*100</f>
        <v>6.0156843922646752</v>
      </c>
      <c r="G55" s="34">
        <f>(POWER(T6B!G54/T6B!G53,4)-1)*100</f>
        <v>3.771641598562181</v>
      </c>
      <c r="H55" s="34">
        <f>(POWER(T6B!H54/T6B!H53,4)-1)*100</f>
        <v>-9.0198283438047699E-2</v>
      </c>
      <c r="I55" s="201">
        <f>(POWER(T6B!I54/T6B!I53,4)-1)*100</f>
        <v>-0.63615573821671489</v>
      </c>
      <c r="J55" s="34">
        <f>(POWER(T6B!J54/T6B!J53,4)-1)*100</f>
        <v>3.8653263400081794</v>
      </c>
      <c r="K55" s="201">
        <f>(POWER(T6B!K54/T6B!K53,4)-1)*100</f>
        <v>4.4312742722776965</v>
      </c>
    </row>
    <row r="56" spans="1:11">
      <c r="A56" s="389" t="s">
        <v>182</v>
      </c>
      <c r="B56" s="60">
        <f>(POWER(T6B!B55/T6B!B54,4)-1)*100</f>
        <v>4.5804779005446772</v>
      </c>
      <c r="C56" s="205">
        <f>(POWER(T6B!C55/T6B!C54,4)-1)*100</f>
        <v>3.2447614475714648</v>
      </c>
      <c r="D56" s="59">
        <f>(POWER(T6B!D55/T6B!D54,4)-1)*100</f>
        <v>5.2318094946852023</v>
      </c>
      <c r="E56" s="180">
        <f>(POWER(T6B!E55/T6B!E54,4)-1)*100</f>
        <v>1.2937377492527879</v>
      </c>
      <c r="F56" s="201">
        <f>(POWER(T6B!F55/T6B!F54,4)-1)*100</f>
        <v>-0.61910700216006864</v>
      </c>
      <c r="G56" s="34">
        <f>(POWER(T6B!G55/T6B!G54,4)-1)*100</f>
        <v>3.7966335308367904</v>
      </c>
      <c r="H56" s="34">
        <f>(POWER(T6B!H55/T6B!H54,4)-1)*100</f>
        <v>3.0758595177086345</v>
      </c>
      <c r="I56" s="201">
        <f>(POWER(T6B!I55/T6B!I54,4)-1)*100</f>
        <v>2.9835172649975483</v>
      </c>
      <c r="J56" s="34">
        <f>(POWER(T6B!J55/T6B!J54,4)-1)*100</f>
        <v>0.69926558604564981</v>
      </c>
      <c r="K56" s="201">
        <f>(POWER(T6B!K55/T6B!K54,4)-1)*100</f>
        <v>0.79165488701786746</v>
      </c>
    </row>
    <row r="57" spans="1:11">
      <c r="A57" s="389" t="s">
        <v>183</v>
      </c>
      <c r="B57" s="60">
        <f>(POWER(T6B!B56/T6B!B55,4)-1)*100</f>
        <v>6.990309177643339</v>
      </c>
      <c r="C57" s="205">
        <f>(POWER(T6B!C56/T6B!C55,4)-1)*100</f>
        <v>4.4903048374061783</v>
      </c>
      <c r="D57" s="59">
        <f>(POWER(T6B!D56/T6B!D55,4)-1)*100</f>
        <v>0.49273516568775211</v>
      </c>
      <c r="E57" s="180">
        <f>(POWER(T6B!E56/T6B!E55,4)-1)*100</f>
        <v>2.3925706256934021</v>
      </c>
      <c r="F57" s="201">
        <f>(POWER(T6B!F56/T6B!F55,4)-1)*100</f>
        <v>6.4692486789880155</v>
      </c>
      <c r="G57" s="34">
        <f>(POWER(T6B!G56/T6B!G55,4)-1)*100</f>
        <v>6.0213376430975352</v>
      </c>
      <c r="H57" s="34">
        <f>(POWER(T6B!H56/T6B!H55,4)-1)*100</f>
        <v>1.7876477384274558</v>
      </c>
      <c r="I57" s="201">
        <f>(POWER(T6B!I56/T6B!I55,4)-1)*100</f>
        <v>2.5414096048209878</v>
      </c>
      <c r="J57" s="34">
        <f>(POWER(T6B!J56/T6B!J55,4)-1)*100</f>
        <v>4.1593356352529476</v>
      </c>
      <c r="K57" s="201">
        <f>(POWER(T6B!K56/T6B!K55,4)-1)*100</f>
        <v>3.3915903513961343</v>
      </c>
    </row>
    <row r="58" spans="1:11">
      <c r="A58" s="389" t="s">
        <v>184</v>
      </c>
      <c r="B58" s="60">
        <f>(POWER(T6B!B57/T6B!B56,4)-1)*100</f>
        <v>7.0580699307582595</v>
      </c>
      <c r="C58" s="205">
        <f>(POWER(T6B!C57/T6B!C56,4)-1)*100</f>
        <v>2.0672343850941521</v>
      </c>
      <c r="D58" s="59">
        <f>(POWER(T6B!D57/T6B!D56,4)-1)*100</f>
        <v>6.3845909299578008</v>
      </c>
      <c r="E58" s="180">
        <f>(POWER(T6B!E57/T6B!E56,4)-1)*100</f>
        <v>4.8897528925236911</v>
      </c>
      <c r="F58" s="201">
        <f>(POWER(T6B!F57/T6B!F56,4)-1)*100</f>
        <v>0.63094418732339008</v>
      </c>
      <c r="G58" s="34">
        <f>(POWER(T6B!G57/T6B!G56,4)-1)*100</f>
        <v>8.3712220328198796</v>
      </c>
      <c r="H58" s="34">
        <f>(POWER(T6B!H57/T6B!H56,4)-1)*100</f>
        <v>2.1376766221473886</v>
      </c>
      <c r="I58" s="201">
        <f>(POWER(T6B!I57/T6B!I56,4)-1)*100</f>
        <v>1.7952740130156686</v>
      </c>
      <c r="J58" s="34">
        <f>(POWER(T6B!J57/T6B!J56,4)-1)*100</f>
        <v>6.1030812691512448</v>
      </c>
      <c r="K58" s="201">
        <f>(POWER(T6B!K57/T6B!K56,4)-1)*100</f>
        <v>6.4573941768788501</v>
      </c>
    </row>
    <row r="59" spans="1:11">
      <c r="A59" s="389" t="s">
        <v>185</v>
      </c>
      <c r="B59" s="60">
        <f>(POWER(T6B!B58/T6B!B57,4)-1)*100</f>
        <v>7.87189736200129</v>
      </c>
      <c r="C59" s="205">
        <f>(POWER(T6B!C58/T6B!C57,4)-1)*100</f>
        <v>1.9132835284473959</v>
      </c>
      <c r="D59" s="59">
        <f>(POWER(T6B!D58/T6B!D57,4)-1)*100</f>
        <v>0.94853075736567316</v>
      </c>
      <c r="E59" s="180">
        <f>(POWER(T6B!E58/T6B!E57,4)-1)*100</f>
        <v>5.846748948963687</v>
      </c>
      <c r="F59" s="201">
        <f>(POWER(T6B!F58/T6B!F57,4)-1)*100</f>
        <v>6.8586712282951323</v>
      </c>
      <c r="G59" s="34">
        <f>(POWER(T6B!G58/T6B!G57,4)-1)*100</f>
        <v>0.59450850680540235</v>
      </c>
      <c r="H59" s="34">
        <f>(POWER(T6B!H58/T6B!H57,4)-1)*100</f>
        <v>2.7467585149147489</v>
      </c>
      <c r="I59" s="201">
        <f>(POWER(T6B!I58/T6B!I57,4)-1)*100</f>
        <v>1.6832099473750528</v>
      </c>
      <c r="J59" s="34">
        <f>(POWER(T6B!J58/T6B!J57,4)-1)*100</f>
        <v>-2.09471329238754</v>
      </c>
      <c r="K59" s="201">
        <f>(POWER(T6B!K58/T6B!K57,4)-1)*100</f>
        <v>-1.065317901639784</v>
      </c>
    </row>
    <row r="60" spans="1:11">
      <c r="A60" s="389" t="s">
        <v>186</v>
      </c>
      <c r="B60" s="60">
        <f>(POWER(T6B!B59/T6B!B58,4)-1)*100</f>
        <v>5.4268810775602638</v>
      </c>
      <c r="C60" s="205">
        <f>(POWER(T6B!C59/T6B!C58,4)-1)*100</f>
        <v>2.7483512210095373</v>
      </c>
      <c r="D60" s="59">
        <f>(POWER(T6B!D59/T6B!D58,4)-1)*100</f>
        <v>2.2274315837513825</v>
      </c>
      <c r="E60" s="180">
        <f>(POWER(T6B!E59/T6B!E58,4)-1)*100</f>
        <v>2.6068835409235103</v>
      </c>
      <c r="F60" s="201">
        <f>(POWER(T6B!F59/T6B!F58,4)-1)*100</f>
        <v>3.1266610719706822</v>
      </c>
      <c r="G60" s="34">
        <f>(POWER(T6B!G59/T6B!G58,4)-1)*100</f>
        <v>9.0804846688822494</v>
      </c>
      <c r="H60" s="34">
        <f>(POWER(T6B!H59/T6B!H58,4)-1)*100</f>
        <v>1.1502702178650681</v>
      </c>
      <c r="I60" s="201">
        <f>(POWER(T6B!I59/T6B!I58,4)-1)*100</f>
        <v>4.7496174351002729E-2</v>
      </c>
      <c r="J60" s="34">
        <f>(POWER(T6B!J59/T6B!J58,4)-1)*100</f>
        <v>7.840032887639814</v>
      </c>
      <c r="K60" s="201">
        <f>(POWER(T6B!K59/T6B!K58,4)-1)*100</f>
        <v>9.0285815834547645</v>
      </c>
    </row>
    <row r="61" spans="1:11">
      <c r="A61" s="389" t="s">
        <v>187</v>
      </c>
      <c r="B61" s="60">
        <f>(POWER(T6B!B60/T6B!B59,4)-1)*100</f>
        <v>5.00121063670671</v>
      </c>
      <c r="C61" s="205">
        <f>(POWER(T6B!C60/T6B!C59,4)-1)*100</f>
        <v>1.512671447935543</v>
      </c>
      <c r="D61" s="59">
        <f>(POWER(T6B!D60/T6B!D59,4)-1)*100</f>
        <v>0.2555993717305638</v>
      </c>
      <c r="E61" s="180">
        <f>(POWER(T6B!E60/T6B!E59,4)-1)*100</f>
        <v>3.4365553964958773</v>
      </c>
      <c r="F61" s="201">
        <f>(POWER(T6B!F60/T6B!F59,4)-1)*100</f>
        <v>4.735913437790229</v>
      </c>
      <c r="G61" s="34">
        <f>(POWER(T6B!G60/T6B!G59,4)-1)*100</f>
        <v>0.1461153611399979</v>
      </c>
      <c r="H61" s="34">
        <f>(POWER(T6B!H60/T6B!H59,4)-1)*100</f>
        <v>0.33272273513818007</v>
      </c>
      <c r="I61" s="201">
        <f>(POWER(T6B!I60/T6B!I59,4)-1)*100</f>
        <v>1.4610671244663642E-2</v>
      </c>
      <c r="J61" s="34">
        <f>(POWER(T6B!J60/T6B!J59,4)-1)*100</f>
        <v>-0.18598854781483043</v>
      </c>
      <c r="K61" s="201">
        <f>(POWER(T6B!K60/T6B!K59,4)-1)*100</f>
        <v>0.13000648316960906</v>
      </c>
    </row>
    <row r="62" spans="1:11">
      <c r="A62" s="389" t="s">
        <v>188</v>
      </c>
      <c r="B62" s="60">
        <f>(POWER(T6B!B61/T6B!B60,4)-1)*100</f>
        <v>0.28013149037944274</v>
      </c>
      <c r="C62" s="205">
        <f>(POWER(T6B!C61/T6B!C60,4)-1)*100</f>
        <v>4.076396006096572</v>
      </c>
      <c r="D62" s="59">
        <f>(POWER(T6B!D61/T6B!D60,4)-1)*100</f>
        <v>4.2957817394476683</v>
      </c>
      <c r="E62" s="180">
        <f>(POWER(T6B!E61/T6B!E60,4)-1)*100</f>
        <v>-3.6475749174623262</v>
      </c>
      <c r="F62" s="201">
        <f>(POWER(T6B!F61/T6B!F60,4)-1)*100</f>
        <v>-3.848331673780403</v>
      </c>
      <c r="G62" s="34">
        <f>(POWER(T6B!G61/T6B!G60,4)-1)*100</f>
        <v>2.198503517079109</v>
      </c>
      <c r="H62" s="34">
        <f>(POWER(T6B!H61/T6B!H60,4)-1)*100</f>
        <v>-0.74593168529230036</v>
      </c>
      <c r="I62" s="201">
        <f>(POWER(T6B!I61/T6B!I60,4)-1)*100</f>
        <v>-2.2524718924026077</v>
      </c>
      <c r="J62" s="34">
        <f>(POWER(T6B!J61/T6B!J60,4)-1)*100</f>
        <v>2.9665637412820134</v>
      </c>
      <c r="K62" s="201">
        <f>(POWER(T6B!K61/T6B!K60,4)-1)*100</f>
        <v>4.5522982126368738</v>
      </c>
    </row>
    <row r="63" spans="1:11">
      <c r="A63" s="389" t="s">
        <v>189</v>
      </c>
      <c r="B63" s="60">
        <f>(POWER(T6B!B62/T6B!B61,4)-1)*100</f>
        <v>0.61663330803842786</v>
      </c>
      <c r="C63" s="205">
        <f>(POWER(T6B!C62/T6B!C61,4)-1)*100</f>
        <v>-1.3259631674120476</v>
      </c>
      <c r="D63" s="59">
        <f>(POWER(T6B!D62/T6B!D61,4)-1)*100</f>
        <v>0.10453302242992013</v>
      </c>
      <c r="E63" s="180">
        <f>(POWER(T6B!E62/T6B!E61,4)-1)*100</f>
        <v>1.9687007218994523</v>
      </c>
      <c r="F63" s="201">
        <f>(POWER(T6B!F62/T6B!F61,4)-1)*100</f>
        <v>0.51052316206876558</v>
      </c>
      <c r="G63" s="34">
        <f>(POWER(T6B!G62/T6B!G61,4)-1)*100</f>
        <v>-1.9367705655006118</v>
      </c>
      <c r="H63" s="34">
        <f>(POWER(T6B!H62/T6B!H61,4)-1)*100</f>
        <v>1.5691857280456967</v>
      </c>
      <c r="I63" s="201">
        <f>(POWER(T6B!I62/T6B!I61,4)-1)*100</f>
        <v>-0.66319268283302479</v>
      </c>
      <c r="J63" s="34">
        <f>(POWER(T6B!J62/T6B!J61,4)-1)*100</f>
        <v>-3.4517912774584492</v>
      </c>
      <c r="K63" s="201">
        <f>(POWER(T6B!K62/T6B!K61,4)-1)*100</f>
        <v>-1.2784572688469664</v>
      </c>
    </row>
    <row r="64" spans="1:11">
      <c r="A64" s="389" t="s">
        <v>190</v>
      </c>
      <c r="B64" s="60">
        <f>(POWER(T6B!B63/T6B!B62,4)-1)*100</f>
        <v>0.88710922951595883</v>
      </c>
      <c r="C64" s="205">
        <f>(POWER(T6B!C63/T6B!C62,4)-1)*100</f>
        <v>4.0117901552294555E-2</v>
      </c>
      <c r="D64" s="59">
        <f>(POWER(T6B!D63/T6B!D62,4)-1)*100</f>
        <v>-2.8164210693214287</v>
      </c>
      <c r="E64" s="180">
        <f>(POWER(T6B!E63/T6B!E62,4)-1)*100</f>
        <v>0.84665166908064471</v>
      </c>
      <c r="F64" s="201">
        <f>(POWER(T6B!F63/T6B!F62,4)-1)*100</f>
        <v>3.8123418284328636</v>
      </c>
      <c r="G64" s="34">
        <f>(POWER(T6B!G63/T6B!G62,4)-1)*100</f>
        <v>2.095372654793759</v>
      </c>
      <c r="H64" s="34">
        <f>(POWER(T6B!H63/T6B!H62,4)-1)*100</f>
        <v>-2.8037485732205991</v>
      </c>
      <c r="I64" s="201">
        <f>(POWER(T6B!I63/T6B!I62,4)-1)*100</f>
        <v>-4.068285051146681</v>
      </c>
      <c r="J64" s="34">
        <f>(POWER(T6B!J63/T6B!J62,4)-1)*100</f>
        <v>5.0404425645005135</v>
      </c>
      <c r="K64" s="201">
        <f>(POWER(T6B!K63/T6B!K62,4)-1)*100</f>
        <v>6.4245507285145553</v>
      </c>
    </row>
    <row r="65" spans="1:11">
      <c r="A65" s="389" t="s">
        <v>191</v>
      </c>
      <c r="B65" s="60">
        <f>(POWER(T6B!B64/T6B!B63,4)-1)*100</f>
        <v>-0.73624006243132589</v>
      </c>
      <c r="C65" s="205">
        <f>(POWER(T6B!C64/T6B!C63,4)-1)*100</f>
        <v>-3.613168829636304</v>
      </c>
      <c r="D65" s="59">
        <f>(POWER(T6B!D64/T6B!D63,4)-1)*100</f>
        <v>-2.1653725719630645</v>
      </c>
      <c r="E65" s="180">
        <f>(POWER(T6B!E64/T6B!E63,4)-1)*100</f>
        <v>2.9847736794250457</v>
      </c>
      <c r="F65" s="201">
        <f>(POWER(T6B!F64/T6B!F63,4)-1)*100</f>
        <v>1.4611124475928827</v>
      </c>
      <c r="G65" s="34">
        <f>(POWER(T6B!G64/T6B!G63,4)-1)*100</f>
        <v>-2.2754704384479685</v>
      </c>
      <c r="H65" s="34">
        <f>(POWER(T6B!H64/T6B!H63,4)-1)*100</f>
        <v>-2.7521850209202947</v>
      </c>
      <c r="I65" s="201">
        <f>(POWER(T6B!I64/T6B!I63,4)-1)*100</f>
        <v>-4.3871746280895856</v>
      </c>
      <c r="J65" s="34">
        <f>(POWER(T6B!J64/T6B!J63,4)-1)*100</f>
        <v>0.49020595740372208</v>
      </c>
      <c r="K65" s="201">
        <f>(POWER(T6B!K64/T6B!K63,4)-1)*100</f>
        <v>2.2043432996258661</v>
      </c>
    </row>
    <row r="66" spans="1:11">
      <c r="A66" s="389" t="s">
        <v>192</v>
      </c>
      <c r="B66" s="60">
        <f>(POWER(T6B!B65/T6B!B64,4)-1)*100</f>
        <v>2.3462991153125889</v>
      </c>
      <c r="C66" s="205">
        <f>(POWER(T6B!C65/T6B!C64,4)-1)*100</f>
        <v>-0.23367100811977348</v>
      </c>
      <c r="D66" s="59">
        <f>(POWER(T6B!D65/T6B!D64,4)-1)*100</f>
        <v>-3.835782779860275</v>
      </c>
      <c r="E66" s="180">
        <f>(POWER(T6B!E65/T6B!E64,4)-1)*100</f>
        <v>2.5860128858127274</v>
      </c>
      <c r="F66" s="201">
        <f>(POWER(T6B!F65/T6B!F64,4)-1)*100</f>
        <v>6.4264185565117149</v>
      </c>
      <c r="G66" s="34">
        <f>(POWER(T6B!G65/T6B!G64,4)-1)*100</f>
        <v>1.1592023380234684</v>
      </c>
      <c r="H66" s="34">
        <f>(POWER(T6B!H65/T6B!H64,4)-1)*100</f>
        <v>-3.4239270714669479</v>
      </c>
      <c r="I66" s="201">
        <f>(POWER(T6B!I65/T6B!I64,4)-1)*100</f>
        <v>-4.0609809152218119</v>
      </c>
      <c r="J66" s="34">
        <f>(POWER(T6B!J65/T6B!J64,4)-1)*100</f>
        <v>4.7456158347647381</v>
      </c>
      <c r="K66" s="201">
        <f>(POWER(T6B!K65/T6B!K64,4)-1)*100</f>
        <v>5.4469446607635863</v>
      </c>
    </row>
    <row r="67" spans="1:11">
      <c r="A67" s="389" t="s">
        <v>193</v>
      </c>
      <c r="B67" s="60">
        <f>(POWER(T6B!B66/T6B!B65,4)-1)*100</f>
        <v>5.8305282996655494</v>
      </c>
      <c r="C67" s="205">
        <f>(POWER(T6B!C66/T6B!C65,4)-1)*100</f>
        <v>6.2104439219756058</v>
      </c>
      <c r="D67" s="59">
        <f>(POWER(T6B!D66/T6B!D65,4)-1)*100</f>
        <v>5.6951835627017333</v>
      </c>
      <c r="E67" s="180">
        <f>(POWER(T6B!E66/T6B!E65,4)-1)*100</f>
        <v>-0.35770081385696484</v>
      </c>
      <c r="F67" s="201">
        <f>(POWER(T6B!F66/T6B!F65,4)-1)*100</f>
        <v>0.12890146200685848</v>
      </c>
      <c r="G67" s="34">
        <f>(POWER(T6B!G66/T6B!G65,4)-1)*100</f>
        <v>4.3403416182881793</v>
      </c>
      <c r="H67" s="34">
        <f>(POWER(T6B!H66/T6B!H65,4)-1)*100</f>
        <v>-3.3813561356879518</v>
      </c>
      <c r="I67" s="201">
        <f>(POWER(T6B!I66/T6B!I65,4)-1)*100</f>
        <v>-3.2308802672713632</v>
      </c>
      <c r="J67" s="34">
        <f>(POWER(T6B!J66/T6B!J65,4)-1)*100</f>
        <v>7.991933487309244</v>
      </c>
      <c r="K67" s="201">
        <f>(POWER(T6B!K66/T6B!K65,4)-1)*100</f>
        <v>7.8208314353155339</v>
      </c>
    </row>
    <row r="68" spans="1:11">
      <c r="A68" s="389" t="s">
        <v>194</v>
      </c>
      <c r="B68" s="60">
        <f>(POWER(T6B!B67/T6B!B66,4)-1)*100</f>
        <v>2.0446535178986203</v>
      </c>
      <c r="C68" s="205">
        <f>(POWER(T6B!C67/T6B!C66,4)-1)*100</f>
        <v>4.1182806499446611</v>
      </c>
      <c r="D68" s="59">
        <f>(POWER(T6B!D67/T6B!D66,4)-1)*100</f>
        <v>4.1049604877881896</v>
      </c>
      <c r="E68" s="180">
        <f>(POWER(T6B!E67/T6B!E66,4)-1)*100</f>
        <v>-1.9916071597626095</v>
      </c>
      <c r="F68" s="201">
        <f>(POWER(T6B!F67/T6B!F66,4)-1)*100</f>
        <v>-1.9794222787466453</v>
      </c>
      <c r="G68" s="34">
        <f>(POWER(T6B!G67/T6B!G66,4)-1)*100</f>
        <v>2.1459607551879367</v>
      </c>
      <c r="H68" s="34">
        <f>(POWER(T6B!H67/T6B!H66,4)-1)*100</f>
        <v>-0.57258123016044049</v>
      </c>
      <c r="I68" s="201">
        <f>(POWER(T6B!I67/T6B!I66,4)-1)*100</f>
        <v>0.84529571902745015</v>
      </c>
      <c r="J68" s="34">
        <f>(POWER(T6B!J67/T6B!J66,4)-1)*100</f>
        <v>2.7341974869542263</v>
      </c>
      <c r="K68" s="201">
        <f>(POWER(T6B!K67/T6B!K66,4)-1)*100</f>
        <v>1.2894146274120999</v>
      </c>
    </row>
    <row r="69" spans="1:11">
      <c r="A69" s="389" t="s">
        <v>195</v>
      </c>
      <c r="B69" s="60">
        <f>(POWER(T6B!B68/T6B!B67,4)-1)*100</f>
        <v>3.8611356768361471</v>
      </c>
      <c r="C69" s="205">
        <f>(POWER(T6B!C68/T6B!C67,4)-1)*100</f>
        <v>3.3366950999422329</v>
      </c>
      <c r="D69" s="59">
        <f>(POWER(T6B!D68/T6B!D67,4)-1)*100</f>
        <v>2.1864179204460488</v>
      </c>
      <c r="E69" s="180">
        <f>(POWER(T6B!E68/T6B!E67,4)-1)*100</f>
        <v>0.50750662810217229</v>
      </c>
      <c r="F69" s="201">
        <f>(POWER(T6B!F68/T6B!F67,4)-1)*100</f>
        <v>1.6426761235990961</v>
      </c>
      <c r="G69" s="34">
        <f>(POWER(T6B!G68/T6B!G67,4)-1)*100</f>
        <v>2.1527049751342231</v>
      </c>
      <c r="H69" s="34">
        <f>(POWER(T6B!H68/T6B!H67,4)-1)*100</f>
        <v>-0.80050610526513077</v>
      </c>
      <c r="I69" s="201">
        <f>(POWER(T6B!I68/T6B!I67,4)-1)*100</f>
        <v>-1.4104701206314241</v>
      </c>
      <c r="J69" s="34">
        <f>(POWER(T6B!J68/T6B!J67,4)-1)*100</f>
        <v>2.9770424872662238</v>
      </c>
      <c r="K69" s="201">
        <f>(POWER(T6B!K68/T6B!K67,4)-1)*100</f>
        <v>3.6135735726383844</v>
      </c>
    </row>
    <row r="70" spans="1:11">
      <c r="A70" s="389" t="s">
        <v>196</v>
      </c>
      <c r="B70" s="60">
        <f>(POWER(T6B!B69/T6B!B68,4)-1)*100</f>
        <v>1.9784459089341899</v>
      </c>
      <c r="C70" s="205">
        <f>(POWER(T6B!C69/T6B!C68,4)-1)*100</f>
        <v>3.9259762297889189</v>
      </c>
      <c r="D70" s="59">
        <f>(POWER(T6B!D69/T6B!D68,4)-1)*100</f>
        <v>1.7578362954167259</v>
      </c>
      <c r="E70" s="180">
        <f>(POWER(T6B!E69/T6B!E68,4)-1)*100</f>
        <v>-1.8739591308226888</v>
      </c>
      <c r="F70" s="201">
        <f>(POWER(T6B!F69/T6B!F68,4)-1)*100</f>
        <v>0.21225781870910509</v>
      </c>
      <c r="G70" s="34">
        <f>(POWER(T6B!G69/T6B!G68,4)-1)*100</f>
        <v>-8.4584944713916865E-2</v>
      </c>
      <c r="H70" s="34">
        <f>(POWER(T6B!H69/T6B!H68,4)-1)*100</f>
        <v>0.75143035390721202</v>
      </c>
      <c r="I70" s="201">
        <f>(POWER(T6B!I69/T6B!I68,4)-1)*100</f>
        <v>0.63439074883804292</v>
      </c>
      <c r="J70" s="34">
        <f>(POWER(T6B!J69/T6B!J68,4)-1)*100</f>
        <v>-0.82978007923508734</v>
      </c>
      <c r="K70" s="201">
        <f>(POWER(T6B!K69/T6B!K68,4)-1)*100</f>
        <v>-0.71326556844967248</v>
      </c>
    </row>
    <row r="71" spans="1:11">
      <c r="A71" s="389" t="s">
        <v>197</v>
      </c>
      <c r="B71" s="60">
        <f>(POWER(T6B!B70/T6B!B69,4)-1)*100</f>
        <v>1.6152018375542143</v>
      </c>
      <c r="C71" s="205">
        <f>(POWER(T6B!C70/T6B!C69,4)-1)*100</f>
        <v>1.945316263725072</v>
      </c>
      <c r="D71" s="59">
        <f>(POWER(T6B!D70/T6B!D69,4)-1)*100</f>
        <v>2.17375112067697</v>
      </c>
      <c r="E71" s="180">
        <f>(POWER(T6B!E70/T6B!E69,4)-1)*100</f>
        <v>-0.32381519648908563</v>
      </c>
      <c r="F71" s="201">
        <f>(POWER(T6B!F70/T6B!F69,4)-1)*100</f>
        <v>-0.54337837782917342</v>
      </c>
      <c r="G71" s="34">
        <f>(POWER(T6B!G70/T6B!G69,4)-1)*100</f>
        <v>1.9336224759302301</v>
      </c>
      <c r="H71" s="34">
        <f>(POWER(T6B!H70/T6B!H69,4)-1)*100</f>
        <v>-0.56172188412436652</v>
      </c>
      <c r="I71" s="201">
        <f>(POWER(T6B!I70/T6B!I69,4)-1)*100</f>
        <v>-2.1462420728677323</v>
      </c>
      <c r="J71" s="34">
        <f>(POWER(T6B!J70/T6B!J69,4)-1)*100</f>
        <v>2.5094404361535538</v>
      </c>
      <c r="K71" s="201">
        <f>(POWER(T6B!K70/T6B!K69,4)-1)*100</f>
        <v>4.1717466303134998</v>
      </c>
    </row>
    <row r="72" spans="1:11">
      <c r="A72" s="389" t="s">
        <v>198</v>
      </c>
      <c r="B72" s="60">
        <f>(POWER(T6B!B71/T6B!B70,4)-1)*100</f>
        <v>-0.70635389147857275</v>
      </c>
      <c r="C72" s="205">
        <f>(POWER(T6B!C71/T6B!C70,4)-1)*100</f>
        <v>-3.338050938862247</v>
      </c>
      <c r="D72" s="59">
        <f>(POWER(T6B!D71/T6B!D70,4)-1)*100</f>
        <v>-6.4557052120997716</v>
      </c>
      <c r="E72" s="180">
        <f>(POWER(T6B!E71/T6B!E70,4)-1)*100</f>
        <v>2.7225780909084341</v>
      </c>
      <c r="F72" s="201">
        <f>(POWER(T6B!F71/T6B!F70,4)-1)*100</f>
        <v>6.1468442235376175</v>
      </c>
      <c r="G72" s="34">
        <f>(POWER(T6B!G71/T6B!G70,4)-1)*100</f>
        <v>4.6263365369744847</v>
      </c>
      <c r="H72" s="34">
        <f>(POWER(T6B!H71/T6B!H70,4)-1)*100</f>
        <v>-1.7193287937119828</v>
      </c>
      <c r="I72" s="201">
        <f>(POWER(T6B!I71/T6B!I70,4)-1)*100</f>
        <v>-2.0251735066305954</v>
      </c>
      <c r="J72" s="34">
        <f>(POWER(T6B!J71/T6B!J70,4)-1)*100</f>
        <v>6.4566768346210335</v>
      </c>
      <c r="K72" s="201">
        <f>(POWER(T6B!K71/T6B!K70,4)-1)*100</f>
        <v>6.7835038109152368</v>
      </c>
    </row>
    <row r="73" spans="1:11">
      <c r="A73" s="389" t="s">
        <v>199</v>
      </c>
      <c r="B73" s="60">
        <f>(POWER(T6B!B72/T6B!B71,4)-1)*100</f>
        <v>1.8918592213541308</v>
      </c>
      <c r="C73" s="205">
        <f>(POWER(T6B!C72/T6B!C71,4)-1)*100</f>
        <v>4.5942285162539065</v>
      </c>
      <c r="D73" s="59">
        <f>(POWER(T6B!D72/T6B!D71,4)-1)*100</f>
        <v>7.1623132548643165</v>
      </c>
      <c r="E73" s="180">
        <f>(POWER(T6B!E72/T6B!E71,4)-1)*100</f>
        <v>-2.5836696089590827</v>
      </c>
      <c r="F73" s="201">
        <f>(POWER(T6B!F72/T6B!F71,4)-1)*100</f>
        <v>-4.9173934811543312</v>
      </c>
      <c r="G73" s="34">
        <f>(POWER(T6B!G72/T6B!G71,4)-1)*100</f>
        <v>9.0351807740737691</v>
      </c>
      <c r="H73" s="34">
        <f>(POWER(T6B!H72/T6B!H71,4)-1)*100</f>
        <v>1.4849432799441065</v>
      </c>
      <c r="I73" s="201">
        <f>(POWER(T6B!I72/T6B!I71,4)-1)*100</f>
        <v>1.2950164164949651</v>
      </c>
      <c r="J73" s="34">
        <f>(POWER(T6B!J72/T6B!J71,4)-1)*100</f>
        <v>7.4397612592663309</v>
      </c>
      <c r="K73" s="201">
        <f>(POWER(T6B!K72/T6B!K71,4)-1)*100</f>
        <v>7.6437332321450002</v>
      </c>
    </row>
    <row r="74" spans="1:11">
      <c r="A74" s="389" t="s">
        <v>200</v>
      </c>
      <c r="B74" s="60">
        <f>(POWER(T6B!B73/T6B!B72,4)-1)*100</f>
        <v>2.9500422768284018</v>
      </c>
      <c r="C74" s="205">
        <f>(POWER(T6B!C73/T6B!C72,4)-1)*100</f>
        <v>3.7041572631719255</v>
      </c>
      <c r="D74" s="59">
        <f>(POWER(T6B!D73/T6B!D72,4)-1)*100</f>
        <v>4.1090280629381803</v>
      </c>
      <c r="E74" s="180">
        <f>(POWER(T6B!E73/T6B!E72,4)-1)*100</f>
        <v>-0.7271791278625872</v>
      </c>
      <c r="F74" s="201">
        <f>(POWER(T6B!F73/T6B!F72,4)-1)*100</f>
        <v>-1.1164643126865381</v>
      </c>
      <c r="G74" s="34">
        <f>(POWER(T6B!G73/T6B!G72,4)-1)*100</f>
        <v>5.5239910554135463</v>
      </c>
      <c r="H74" s="34">
        <f>(POWER(T6B!H73/T6B!H72,4)-1)*100</f>
        <v>1.4954049707125661</v>
      </c>
      <c r="I74" s="201">
        <f>(POWER(T6B!I73/T6B!I72,4)-1)*100</f>
        <v>2.2681165463619424</v>
      </c>
      <c r="J74" s="34">
        <f>(POWER(T6B!J73/T6B!J72,4)-1)*100</f>
        <v>3.9692300216581211</v>
      </c>
      <c r="K74" s="201">
        <f>(POWER(T6B!K73/T6B!K72,4)-1)*100</f>
        <v>3.1816241710143522</v>
      </c>
    </row>
    <row r="75" spans="1:11">
      <c r="A75" s="389" t="s">
        <v>201</v>
      </c>
      <c r="B75" s="60">
        <f>(POWER(T6B!B74/T6B!B73,4)-1)*100</f>
        <v>2.9104246326807193</v>
      </c>
      <c r="C75" s="205">
        <f>(POWER(T6B!C74/T6B!C73,4)-1)*100</f>
        <v>-0.33874591137670329</v>
      </c>
      <c r="D75" s="59">
        <f>(POWER(T6B!D74/T6B!D73,4)-1)*100</f>
        <v>4.2681372810373652</v>
      </c>
      <c r="E75" s="180">
        <f>(POWER(T6B!E74/T6B!E73,4)-1)*100</f>
        <v>3.2602143869954414</v>
      </c>
      <c r="F75" s="201">
        <f>(POWER(T6B!F74/T6B!F73,4)-1)*100</f>
        <v>-1.3011460583366441</v>
      </c>
      <c r="G75" s="34">
        <f>(POWER(T6B!G74/T6B!G73,4)-1)*100</f>
        <v>2.684328566505112</v>
      </c>
      <c r="H75" s="34">
        <f>(POWER(T6B!H74/T6B!H73,4)-1)*100</f>
        <v>0.68951335831115568</v>
      </c>
      <c r="I75" s="201">
        <f>(POWER(T6B!I74/T6B!I73,4)-1)*100</f>
        <v>1.2952050756575018</v>
      </c>
      <c r="J75" s="34">
        <f>(POWER(T6B!J74/T6B!J73,4)-1)*100</f>
        <v>1.9811548806432322</v>
      </c>
      <c r="K75" s="201">
        <f>(POWER(T6B!K74/T6B!K73,4)-1)*100</f>
        <v>1.3749923039325207</v>
      </c>
    </row>
    <row r="76" spans="1:11">
      <c r="A76" s="389" t="s">
        <v>202</v>
      </c>
      <c r="B76" s="60">
        <f>(POWER(T6B!B75/T6B!B74,4)-1)*100</f>
        <v>5.3712450097028519</v>
      </c>
      <c r="C76" s="205">
        <f>(POWER(T6B!C75/T6B!C74,4)-1)*100</f>
        <v>2.380236659495405</v>
      </c>
      <c r="D76" s="59">
        <f>(POWER(T6B!D75/T6B!D74,4)-1)*100</f>
        <v>3.76986575300855</v>
      </c>
      <c r="E76" s="180">
        <f>(POWER(T6B!E75/T6B!E74,4)-1)*100</f>
        <v>2.9214704398029312</v>
      </c>
      <c r="F76" s="201">
        <f>(POWER(T6B!F75/T6B!F74,4)-1)*100</f>
        <v>1.5420936670791363</v>
      </c>
      <c r="G76" s="34">
        <f>(POWER(T6B!G75/T6B!G74,4)-1)*100</f>
        <v>3.3585313747336309</v>
      </c>
      <c r="H76" s="34">
        <f>(POWER(T6B!H75/T6B!H74,4)-1)*100</f>
        <v>2.3468233107484249</v>
      </c>
      <c r="I76" s="201">
        <f>(POWER(T6B!I75/T6B!I74,4)-1)*100</f>
        <v>0.475003953034836</v>
      </c>
      <c r="J76" s="34">
        <f>(POWER(T6B!J75/T6B!J74,4)-1)*100</f>
        <v>0.98850949277971001</v>
      </c>
      <c r="K76" s="201">
        <f>(POWER(T6B!K75/T6B!K74,4)-1)*100</f>
        <v>2.871343537307669</v>
      </c>
    </row>
    <row r="77" spans="1:11">
      <c r="A77" s="389" t="s">
        <v>203</v>
      </c>
      <c r="B77" s="60">
        <f>(POWER(T6B!B76/T6B!B75,4)-1)*100</f>
        <v>5.2596729170258039</v>
      </c>
      <c r="C77" s="205">
        <f>(POWER(T6B!C76/T6B!C75,4)-1)*100</f>
        <v>3.1799628042434858</v>
      </c>
      <c r="D77" s="59">
        <f>(POWER(T6B!D76/T6B!D75,4)-1)*100</f>
        <v>1.8271336585871767</v>
      </c>
      <c r="E77" s="180">
        <f>(POWER(T6B!E76/T6B!E75,4)-1)*100</f>
        <v>2.0156143269096427</v>
      </c>
      <c r="F77" s="201">
        <f>(POWER(T6B!F76/T6B!F75,4)-1)*100</f>
        <v>3.3712852576696539</v>
      </c>
      <c r="G77" s="34">
        <f>(POWER(T6B!G76/T6B!G75,4)-1)*100</f>
        <v>4.2954122566238206</v>
      </c>
      <c r="H77" s="34">
        <f>(POWER(T6B!H76/T6B!H75,4)-1)*100</f>
        <v>2.0991913774279114</v>
      </c>
      <c r="I77" s="201">
        <f>(POWER(T6B!I76/T6B!I75,4)-1)*100</f>
        <v>2.6030890616670188</v>
      </c>
      <c r="J77" s="34">
        <f>(POWER(T6B!J76/T6B!J75,4)-1)*100</f>
        <v>2.1510658895202761</v>
      </c>
      <c r="K77" s="201">
        <f>(POWER(T6B!K76/T6B!K75,4)-1)*100</f>
        <v>1.6476018077302479</v>
      </c>
    </row>
    <row r="78" spans="1:11">
      <c r="A78" s="389" t="s">
        <v>204</v>
      </c>
      <c r="B78" s="60">
        <f>(POWER(T6B!B77/T6B!B76,4)-1)*100</f>
        <v>3.0545332259885427</v>
      </c>
      <c r="C78" s="205">
        <f>(POWER(T6B!C77/T6B!C76,4)-1)*100</f>
        <v>-6.2768398362345046E-2</v>
      </c>
      <c r="D78" s="59">
        <f>(POWER(T6B!D77/T6B!D76,4)-1)*100</f>
        <v>0.74203878240348686</v>
      </c>
      <c r="E78" s="180">
        <f>(POWER(T6B!E77/T6B!E76,4)-1)*100</f>
        <v>3.1192595336009266</v>
      </c>
      <c r="F78" s="201">
        <f>(POWER(T6B!F77/T6B!F76,4)-1)*100</f>
        <v>2.2937210825964227</v>
      </c>
      <c r="G78" s="34">
        <f>(POWER(T6B!G77/T6B!G76,4)-1)*100</f>
        <v>3.8884295152025405</v>
      </c>
      <c r="H78" s="34">
        <f>(POWER(T6B!H77/T6B!H76,4)-1)*100</f>
        <v>1.5493981779802546</v>
      </c>
      <c r="I78" s="201">
        <f>(POWER(T6B!I77/T6B!I76,4)-1)*100</f>
        <v>1.0247389014638397</v>
      </c>
      <c r="J78" s="34">
        <f>(POWER(T6B!J77/T6B!J76,4)-1)*100</f>
        <v>2.3033433769077627</v>
      </c>
      <c r="K78" s="201">
        <f>(POWER(T6B!K77/T6B!K76,4)-1)*100</f>
        <v>2.8302524238497551</v>
      </c>
    </row>
    <row r="79" spans="1:11">
      <c r="A79" s="389" t="s">
        <v>205</v>
      </c>
      <c r="B79" s="58">
        <f>(POWER(T6B!B78/T6B!B77,4)-1)*100</f>
        <v>1.0925317806436352</v>
      </c>
      <c r="C79" s="205">
        <f>(POWER(T6B!C78/T6B!C77,4)-1)*100</f>
        <v>2.079824961554122</v>
      </c>
      <c r="D79" s="59">
        <f>(POWER(T6B!D78/T6B!D77,4)-1)*100</f>
        <v>-1.5588166280611992</v>
      </c>
      <c r="E79" s="180">
        <f>(POWER(T6B!E78/T6B!E77,4)-1)*100</f>
        <v>-0.96717758017546007</v>
      </c>
      <c r="F79" s="201">
        <f>(POWER(T6B!F78/T6B!F77,4)-1)*100</f>
        <v>2.6945127083216613</v>
      </c>
      <c r="G79" s="34">
        <f>(POWER(T6B!G78/T6B!G77,4)-1)*100</f>
        <v>4.9526596800534062</v>
      </c>
      <c r="H79" s="34">
        <f>(POWER(T6B!H78/T6B!H77,4)-1)*100</f>
        <v>1.8879430896852734</v>
      </c>
      <c r="I79" s="201">
        <f>(POWER(T6B!I78/T6B!I77,4)-1)*100</f>
        <v>1.1098757284088379</v>
      </c>
      <c r="J79" s="34">
        <f>(POWER(T6B!J78/T6B!J77,4)-1)*100</f>
        <v>3.0079286100324287</v>
      </c>
      <c r="K79" s="201">
        <f>(POWER(T6B!K78/T6B!K77,4)-1)*100</f>
        <v>3.8016352076907012</v>
      </c>
    </row>
    <row r="80" spans="1:11">
      <c r="A80" s="389" t="s">
        <v>206</v>
      </c>
      <c r="B80" s="58">
        <f>(POWER(T6B!B79/T6B!B78,4)-1)*100</f>
        <v>3.100810687445188</v>
      </c>
      <c r="C80" s="205">
        <f>(POWER(T6B!C79/T6B!C78,4)-1)*100</f>
        <v>1.8197742947588136</v>
      </c>
      <c r="D80" s="59">
        <f>(POWER(T6B!D79/T6B!D78,4)-1)*100</f>
        <v>2.4117839573954303</v>
      </c>
      <c r="E80" s="180">
        <f>(POWER(T6B!E79/T6B!E78,4)-1)*100</f>
        <v>1.258141064993934</v>
      </c>
      <c r="F80" s="201">
        <f>(POWER(T6B!F79/T6B!F78,4)-1)*100</f>
        <v>0.67439946327463307</v>
      </c>
      <c r="G80" s="34">
        <f>(POWER(T6B!G79/T6B!G78,4)-1)*100</f>
        <v>2.2680214235422325</v>
      </c>
      <c r="H80" s="34">
        <f>(POWER(T6B!H79/T6B!H78,4)-1)*100</f>
        <v>2.2893467894092634</v>
      </c>
      <c r="I80" s="201">
        <f>(POWER(T6B!I79/T6B!I78,4)-1)*100</f>
        <v>3.4330999224025271</v>
      </c>
      <c r="J80" s="34">
        <f>(POWER(T6B!J79/T6B!J78,4)-1)*100</f>
        <v>-2.0848080994106954E-2</v>
      </c>
      <c r="K80" s="201">
        <f>(POWER(T6B!K79/T6B!K78,4)-1)*100</f>
        <v>-1.1247691364562273</v>
      </c>
    </row>
    <row r="81" spans="1:11">
      <c r="A81" s="389" t="s">
        <v>207</v>
      </c>
      <c r="B81" s="58">
        <f>(POWER(T6B!B80/T6B!B79,4)-1)*100</f>
        <v>5.7910037642618928</v>
      </c>
      <c r="C81" s="205">
        <f>(POWER(T6B!C80/T6B!C79,4)-1)*100</f>
        <v>1.0112857819579268</v>
      </c>
      <c r="D81" s="59">
        <f>(POWER(T6B!D80/T6B!D79,4)-1)*100</f>
        <v>0.296824391208661</v>
      </c>
      <c r="E81" s="180">
        <f>(POWER(T6B!E80/T6B!E79,4)-1)*100</f>
        <v>4.731865301290572</v>
      </c>
      <c r="F81" s="201">
        <f>(POWER(T6B!F80/T6B!F79,4)-1)*100</f>
        <v>5.4733113018560431</v>
      </c>
      <c r="G81" s="34">
        <f>(POWER(T6B!G80/T6B!G79,4)-1)*100</f>
        <v>3.8857743330800165</v>
      </c>
      <c r="H81" s="34">
        <f>(POWER(T6B!H80/T6B!H79,4)-1)*100</f>
        <v>1.0639276881957649</v>
      </c>
      <c r="I81" s="201">
        <f>(POWER(T6B!I80/T6B!I79,4)-1)*100</f>
        <v>0.51003084310106139</v>
      </c>
      <c r="J81" s="34">
        <f>(POWER(T6B!J80/T6B!J79,4)-1)*100</f>
        <v>2.792140291232581</v>
      </c>
      <c r="K81" s="201">
        <f>(POWER(T6B!K80/T6B!K79,4)-1)*100</f>
        <v>3.3581874417955238</v>
      </c>
    </row>
    <row r="82" spans="1:11">
      <c r="A82" s="389" t="s">
        <v>208</v>
      </c>
      <c r="B82" s="58">
        <f>(POWER(T6B!B81/T6B!B80,4)-1)*100</f>
        <v>3.7111856075824345</v>
      </c>
      <c r="C82" s="205">
        <f>(POWER(T6B!C81/T6B!C80,4)-1)*100</f>
        <v>-0.74232605657811312</v>
      </c>
      <c r="D82" s="59">
        <f>(POWER(T6B!D81/T6B!D80,4)-1)*100</f>
        <v>-0.19326148913066943</v>
      </c>
      <c r="E82" s="180">
        <f>(POWER(T6B!E81/T6B!E80,4)-1)*100</f>
        <v>4.4868184869002681</v>
      </c>
      <c r="F82" s="201">
        <f>(POWER(T6B!F81/T6B!F80,4)-1)*100</f>
        <v>3.9158545570240788</v>
      </c>
      <c r="G82" s="34">
        <f>(POWER(T6B!G81/T6B!G80,4)-1)*100</f>
        <v>2.7278604490098557</v>
      </c>
      <c r="H82" s="34">
        <f>(POWER(T6B!H81/T6B!H80,4)-1)*100</f>
        <v>1.585161205485619</v>
      </c>
      <c r="I82" s="201">
        <f>(POWER(T6B!I81/T6B!I80,4)-1)*100</f>
        <v>2.0378200082989517</v>
      </c>
      <c r="J82" s="34">
        <f>(POWER(T6B!J81/T6B!J80,4)-1)*100</f>
        <v>1.1248682681250788</v>
      </c>
      <c r="K82" s="201">
        <f>(POWER(T6B!K81/T6B!K80,4)-1)*100</f>
        <v>0.67832883222513907</v>
      </c>
    </row>
    <row r="83" spans="1:11">
      <c r="A83" s="544" t="s">
        <v>209</v>
      </c>
      <c r="B83" s="58">
        <f>(POWER(T6B!B82/T6B!B81,4)-1)*100</f>
        <v>3.5425288457137549</v>
      </c>
      <c r="C83" s="205">
        <f>(POWER(T6B!C82/T6B!C81,4)-1)*100</f>
        <v>2.9531606148238687</v>
      </c>
      <c r="D83" s="59">
        <f>(POWER(T6B!D82/T6B!D81,4)-1)*100</f>
        <v>2.3631861339529658</v>
      </c>
      <c r="E83" s="180">
        <f>(POWER(T6B!E82/T6B!E81,4)-1)*100</f>
        <v>0.57246249398299476</v>
      </c>
      <c r="F83" s="201">
        <f>(POWER(T6B!F82/T6B!F81,4)-1)*100</f>
        <v>1.1505614577132173</v>
      </c>
      <c r="G83" s="34">
        <f>(POWER(T6B!G82/T6B!G81,4)-1)*100</f>
        <v>6.1121713567834801</v>
      </c>
      <c r="H83" s="34">
        <f>(POWER(T6B!H82/T6B!H81,4)-1)*100</f>
        <v>3.1958874407232551</v>
      </c>
      <c r="I83" s="201">
        <f>(POWER(T6B!I82/T6B!I81,4)-1)*100</f>
        <v>3.3135660161294656</v>
      </c>
      <c r="J83" s="34">
        <f>(POWER(T6B!J82/T6B!J81,4)-1)*100</f>
        <v>2.8259691237553897</v>
      </c>
      <c r="K83" s="201">
        <f>(POWER(T6B!K82/T6B!K81,4)-1)*100</f>
        <v>2.7076964012205718</v>
      </c>
    </row>
    <row r="84" spans="1:11">
      <c r="A84" s="544" t="s">
        <v>210</v>
      </c>
      <c r="B84" s="58">
        <f>(POWER(T6B!B83/T6B!B82,4)-1)*100</f>
        <v>-0.99470533204677469</v>
      </c>
      <c r="C84" s="205">
        <f>(POWER(T6B!C83/T6B!C82,4)-1)*100</f>
        <v>1.868014843193766</v>
      </c>
      <c r="D84" s="59">
        <f>(POWER(T6B!D83/T6B!D82,4)-1)*100</f>
        <v>2.282685634659809</v>
      </c>
      <c r="E84" s="180">
        <f>(POWER(T6B!E83/T6B!E82,4)-1)*100</f>
        <v>-2.8102247596040408</v>
      </c>
      <c r="F84" s="201">
        <f>(POWER(T6B!F83/T6B!F82,4)-1)*100</f>
        <v>-3.2014794260198265</v>
      </c>
      <c r="G84" s="34">
        <f>(POWER(T6B!G83/T6B!G82,4)-1)*100</f>
        <v>1.2906212978617271</v>
      </c>
      <c r="H84" s="34">
        <f>(POWER(T6B!H83/T6B!H82,4)-1)*100</f>
        <v>1.7420680851660819</v>
      </c>
      <c r="I84" s="201">
        <f>(POWER(T6B!I83/T6B!I82,4)-1)*100</f>
        <v>1.5249552268927991</v>
      </c>
      <c r="J84" s="34">
        <f>(POWER(T6B!J83/T6B!J82,4)-1)*100</f>
        <v>-0.44371693617089036</v>
      </c>
      <c r="K84" s="201">
        <f>(POWER(T6B!K83/T6B!K82,4)-1)*100</f>
        <v>-0.2318949594092734</v>
      </c>
    </row>
    <row r="85" spans="1:11">
      <c r="A85" s="544" t="s">
        <v>211</v>
      </c>
      <c r="B85" s="58">
        <f>(POWER(T6B!B84/T6B!B83,4)-1)*100</f>
        <v>0.51366092577360689</v>
      </c>
      <c r="C85" s="205">
        <f>(POWER(T6B!C84/T6B!C83,4)-1)*100</f>
        <v>1.9673063377011246</v>
      </c>
      <c r="D85" s="59">
        <f>(POWER(T6B!D84/T6B!D83,4)-1)*100</f>
        <v>1.6338142937911915</v>
      </c>
      <c r="E85" s="180">
        <f>(POWER(T6B!E84/T6B!E83,4)-1)*100</f>
        <v>-1.4255995025633794</v>
      </c>
      <c r="F85" s="201">
        <f>(POWER(T6B!F84/T6B!F83,4)-1)*100</f>
        <v>-1.1031081545741395</v>
      </c>
      <c r="G85" s="34">
        <f>(POWER(T6B!G84/T6B!G83,4)-1)*100</f>
        <v>0.15527947387781182</v>
      </c>
      <c r="H85" s="34">
        <f>(POWER(T6B!H84/T6B!H83,4)-1)*100</f>
        <v>1.1841554518296382</v>
      </c>
      <c r="I85" s="201">
        <f>(POWER(T6B!I84/T6B!I83,4)-1)*100</f>
        <v>2.3431582224503034</v>
      </c>
      <c r="J85" s="34">
        <f>(POWER(T6B!J84/T6B!J83,4)-1)*100</f>
        <v>-1.0168350700339057</v>
      </c>
      <c r="K85" s="201">
        <f>(POWER(T6B!K84/T6B!K83,4)-1)*100</f>
        <v>-2.1360934171709034</v>
      </c>
    </row>
    <row r="86" spans="1:11">
      <c r="A86" s="544" t="s">
        <v>212</v>
      </c>
      <c r="B86" s="58">
        <f>(POWER(T6B!B85/T6B!B84,4)-1)*100</f>
        <v>1.1180940750103563</v>
      </c>
      <c r="C86" s="205">
        <f>(POWER(T6B!C85/T6B!C84,4)-1)*100</f>
        <v>1.6149862103176815</v>
      </c>
      <c r="D86" s="59">
        <f>(POWER(T6B!D85/T6B!D84,4)-1)*100</f>
        <v>-0.98135972921727932</v>
      </c>
      <c r="E86" s="180">
        <f>(POWER(T6B!E85/T6B!E84,4)-1)*100</f>
        <v>-0.48899493454516163</v>
      </c>
      <c r="F86" s="201">
        <f>(POWER(T6B!F85/T6B!F84,4)-1)*100</f>
        <v>2.1178684366438549</v>
      </c>
      <c r="G86" s="34">
        <f>(POWER(T6B!G85/T6B!G84,4)-1)*100</f>
        <v>4.1027622862046309</v>
      </c>
      <c r="H86" s="34">
        <f>(POWER(T6B!H85/T6B!H84,4)-1)*100</f>
        <v>1.4566361547221574</v>
      </c>
      <c r="I86" s="201">
        <f>(POWER(T6B!I85/T6B!I84,4)-1)*100</f>
        <v>1.4549223784695808</v>
      </c>
      <c r="J86" s="34">
        <f>(POWER(T6B!J85/T6B!J84,4)-1)*100</f>
        <v>2.6081350927574354</v>
      </c>
      <c r="K86" s="201">
        <f>(POWER(T6B!K85/T6B!K84,4)-1)*100</f>
        <v>2.6105294424436432</v>
      </c>
    </row>
    <row r="87" spans="1:11">
      <c r="A87" s="544" t="s">
        <v>213</v>
      </c>
      <c r="B87" s="58">
        <f>(POWER(T6B!B86/T6B!B85,4)-1)*100</f>
        <v>1.8360684906807867</v>
      </c>
      <c r="C87" s="205">
        <f>(POWER(T6B!C86/T6B!C85,4)-1)*100</f>
        <v>4.1620791864714901</v>
      </c>
      <c r="D87" s="59">
        <f>(POWER(T6B!D86/T6B!D85,4)-1)*100</f>
        <v>1.2287262891504502</v>
      </c>
      <c r="E87" s="180">
        <f>(POWER(T6B!E86/T6B!E85,4)-1)*100</f>
        <v>-2.2330686118761656</v>
      </c>
      <c r="F87" s="201">
        <f>(POWER(T6B!F86/T6B!F85,4)-1)*100</f>
        <v>0.59970446401060862</v>
      </c>
      <c r="G87" s="34">
        <f>(POWER(T6B!G86/T6B!G85,4)-1)*100</f>
        <v>0.3229027895960801</v>
      </c>
      <c r="H87" s="34">
        <f>(POWER(T6B!H86/T6B!H85,4)-1)*100</f>
        <v>1.1011441528296473</v>
      </c>
      <c r="I87" s="201">
        <f>(POWER(T6B!I86/T6B!I85,4)-1)*100</f>
        <v>0.2478178079568627</v>
      </c>
      <c r="J87" s="34">
        <f>(POWER(T6B!J86/T6B!J85,4)-1)*100</f>
        <v>-0.76976513941037217</v>
      </c>
      <c r="K87" s="201">
        <f>(POWER(T6B!K86/T6B!K85,4)-1)*100</f>
        <v>7.1725037068204323E-2</v>
      </c>
    </row>
    <row r="88" spans="1:11">
      <c r="A88" s="544" t="s">
        <v>214</v>
      </c>
      <c r="B88" s="58">
        <f>(POWER(T6B!B87/T6B!B86,4)-1)*100</f>
        <v>3.0682261555573076</v>
      </c>
      <c r="C88" s="205">
        <f>(POWER(T6B!C87/T6B!C86,4)-1)*100</f>
        <v>1.0687382136301826</v>
      </c>
      <c r="D88" s="59">
        <f>(POWER(T6B!D87/T6B!D86,4)-1)*100</f>
        <v>4.5730995893977333</v>
      </c>
      <c r="E88" s="180">
        <f>(POWER(T6B!E87/T6B!E86,4)-1)*100</f>
        <v>1.9783446170077656</v>
      </c>
      <c r="F88" s="201">
        <f>(POWER(T6B!F87/T6B!F86,4)-1)*100</f>
        <v>-1.4380488677949832</v>
      </c>
      <c r="G88" s="34">
        <f>(POWER(T6B!G87/T6B!G86,4)-1)*100</f>
        <v>3.848467255157173</v>
      </c>
      <c r="H88" s="34">
        <f>(POWER(T6B!H87/T6B!H86,4)-1)*100</f>
        <v>0.45459129933218545</v>
      </c>
      <c r="I88" s="201">
        <f>(POWER(T6B!I87/T6B!I86,4)-1)*100</f>
        <v>0.48118021253216181</v>
      </c>
      <c r="J88" s="34">
        <f>(POWER(T6B!J87/T6B!J86,4)-1)*100</f>
        <v>3.3785175091817665</v>
      </c>
      <c r="K88" s="201">
        <f>(POWER(T6B!K87/T6B!K86,4)-1)*100</f>
        <v>3.3518507948023579</v>
      </c>
    </row>
    <row r="89" spans="1:11">
      <c r="A89" s="544" t="s">
        <v>215</v>
      </c>
      <c r="B89" s="58">
        <f>(POWER(T6B!B88/T6B!B87,4)-1)*100</f>
        <v>2.0900507573645921</v>
      </c>
      <c r="C89" s="205">
        <f>(POWER(T6B!C88/T6B!C87,4)-1)*100</f>
        <v>-0.60756079751077552</v>
      </c>
      <c r="D89" s="59">
        <f>(POWER(T6B!D88/T6B!D87,4)-1)*100</f>
        <v>2.1320308380660569</v>
      </c>
      <c r="E89" s="180">
        <f>(POWER(T6B!E88/T6B!E87,4)-1)*100</f>
        <v>2.7141013708091632</v>
      </c>
      <c r="F89" s="201">
        <f>(POWER(T6B!F88/T6B!F87,4)-1)*100</f>
        <v>-4.3965925742917022E-2</v>
      </c>
      <c r="G89" s="34">
        <f>(POWER(T6B!G88/T6B!G87,4)-1)*100</f>
        <v>3.0634106256571147</v>
      </c>
      <c r="H89" s="34">
        <f>(POWER(T6B!H88/T6B!H87,4)-1)*100</f>
        <v>-0.85554668120723099</v>
      </c>
      <c r="I89" s="201">
        <f>(POWER(T6B!I88/T6B!I87,4)-1)*100</f>
        <v>-1.453036048306966</v>
      </c>
      <c r="J89" s="34">
        <f>(POWER(T6B!J88/T6B!J87,4)-1)*100</f>
        <v>3.9527751434194514</v>
      </c>
      <c r="K89" s="201">
        <f>(POWER(T6B!K88/T6B!K87,4)-1)*100</f>
        <v>4.5813423179282831</v>
      </c>
    </row>
    <row r="90" spans="1:11">
      <c r="A90" s="544" t="s">
        <v>216</v>
      </c>
      <c r="B90" s="58">
        <f>(POWER(T6B!B89/T6B!B88,4)-1)*100</f>
        <v>0.30704027264945033</v>
      </c>
      <c r="C90" s="205">
        <f>(POWER(T6B!C89/T6B!C88,4)-1)*100</f>
        <v>4.8733541217196308</v>
      </c>
      <c r="D90" s="59">
        <f>(POWER(T6B!D89/T6B!D88,4)-1)*100</f>
        <v>2.6480105586546454</v>
      </c>
      <c r="E90" s="180">
        <f>(POWER(T6B!E89/T6B!E88,4)-1)*100</f>
        <v>-4.3541220620926024</v>
      </c>
      <c r="F90" s="201">
        <f>(POWER(T6B!F89/T6B!F88,4)-1)*100</f>
        <v>-2.2751791934504717</v>
      </c>
      <c r="G90" s="34">
        <f>(POWER(T6B!G89/T6B!G88,4)-1)*100</f>
        <v>1.0146629636162974</v>
      </c>
      <c r="H90" s="34">
        <f>(POWER(T6B!H89/T6B!H88,4)-1)*100</f>
        <v>0.72808096797591926</v>
      </c>
      <c r="I90" s="201">
        <f>(POWER(T6B!I89/T6B!I88,4)-1)*100</f>
        <v>-0.16768886376573588</v>
      </c>
      <c r="J90" s="34">
        <f>(POWER(T6B!J89/T6B!J88,4)-1)*100</f>
        <v>0.28451052862952242</v>
      </c>
      <c r="K90" s="201">
        <f>(POWER(T6B!K89/T6B!K88,4)-1)*100</f>
        <v>1.1881633711839923</v>
      </c>
    </row>
    <row r="91" spans="1:11">
      <c r="A91" s="544" t="s">
        <v>217</v>
      </c>
      <c r="B91" s="58">
        <f>(POWER(T6B!B90/T6B!B89,4)-1)*100</f>
        <v>-1.18863520893564</v>
      </c>
      <c r="C91" s="205">
        <f>(POWER(T6B!C90/T6B!C89,4)-1)*100</f>
        <v>2.9583686677047139</v>
      </c>
      <c r="D91" s="59">
        <f>(POWER(T6B!D90/T6B!D89,4)-1)*100</f>
        <v>0.76230212968970701</v>
      </c>
      <c r="E91" s="180">
        <f>(POWER(T6B!E90/T6B!E89,4)-1)*100</f>
        <v>-4.0278453614825853</v>
      </c>
      <c r="F91" s="201">
        <f>(POWER(T6B!F90/T6B!F89,4)-1)*100</f>
        <v>-1.9399653520917437</v>
      </c>
      <c r="G91" s="34">
        <f>(POWER(T6B!G90/T6B!G89,4)-1)*100</f>
        <v>-4.5006142771485624</v>
      </c>
      <c r="H91" s="34">
        <f>(POWER(T6B!H90/T6B!H89,4)-1)*100</f>
        <v>-1.0329755669538199</v>
      </c>
      <c r="I91" s="201">
        <f>(POWER(T6B!I90/T6B!I89,4)-1)*100</f>
        <v>-1.0685664661271965</v>
      </c>
      <c r="J91" s="34">
        <f>(POWER(T6B!J90/T6B!J89,4)-1)*100</f>
        <v>-3.5038324432403511</v>
      </c>
      <c r="K91" s="201">
        <f>(POWER(T6B!K90/T6B!K89,4)-1)*100</f>
        <v>-3.4715044340388856</v>
      </c>
    </row>
    <row r="92" spans="1:11">
      <c r="A92" s="544" t="s">
        <v>218</v>
      </c>
      <c r="B92" s="58">
        <f>(POWER(T6B!B91/T6B!B90,4)-1)*100</f>
        <v>1.3036657062189816</v>
      </c>
      <c r="C92" s="205">
        <f>(POWER(T6B!C91/T6B!C90,4)-1)*100</f>
        <v>-0.9061474712058093</v>
      </c>
      <c r="D92" s="59">
        <f>(POWER(T6B!D91/T6B!D90,4)-1)*100</f>
        <v>-0.10664822415704656</v>
      </c>
      <c r="E92" s="180">
        <f>(POWER(T6B!E91/T6B!E90,4)-1)*100</f>
        <v>2.2300204513520105</v>
      </c>
      <c r="F92" s="201">
        <f>(POWER(T6B!F91/T6B!F90,4)-1)*100</f>
        <v>1.4136353130284274</v>
      </c>
      <c r="G92" s="34">
        <f>(POWER(T6B!G91/T6B!G90,4)-1)*100</f>
        <v>1.7159264281990882</v>
      </c>
      <c r="H92" s="34">
        <f>(POWER(T6B!H91/T6B!H90,4)-1)*100</f>
        <v>-1.9935110712244075</v>
      </c>
      <c r="I92" s="201">
        <f>(POWER(T6B!I91/T6B!I90,4)-1)*100</f>
        <v>-2.0982163036367574</v>
      </c>
      <c r="J92" s="34">
        <f>(POWER(T6B!J91/T6B!J90,4)-1)*100</f>
        <v>3.7848896945173571</v>
      </c>
      <c r="K92" s="201">
        <f>(POWER(T6B!K91/T6B!K90,4)-1)*100</f>
        <v>3.8957260964114671</v>
      </c>
    </row>
    <row r="93" spans="1:11">
      <c r="A93" s="544" t="s">
        <v>219</v>
      </c>
      <c r="B93" s="58">
        <f>(POWER(T6B!B92/T6B!B91,4)-1)*100</f>
        <v>2.4128557163173303</v>
      </c>
      <c r="C93" s="205">
        <f>(POWER(T6B!C92/T6B!C91,4)-1)*100</f>
        <v>-1.0687526903636391</v>
      </c>
      <c r="D93" s="59">
        <f>(POWER(T6B!D92/T6B!D91,4)-1)*100</f>
        <v>0.27696704330302246</v>
      </c>
      <c r="E93" s="180">
        <f>(POWER(T6B!E92/T6B!E91,4)-1)*100</f>
        <v>3.5192201668945877</v>
      </c>
      <c r="F93" s="201">
        <f>(POWER(T6B!F92/T6B!F91,4)-1)*100</f>
        <v>2.1308124188117672</v>
      </c>
      <c r="G93" s="34">
        <f>(POWER(T6B!G92/T6B!G91,4)-1)*100</f>
        <v>-3.31188360574447</v>
      </c>
      <c r="H93" s="34">
        <f>(POWER(T6B!H92/T6B!H91,4)-1)*100</f>
        <v>-3.1091451258490999</v>
      </c>
      <c r="I93" s="201">
        <f>(POWER(T6B!I92/T6B!I91,4)-1)*100</f>
        <v>-4.2526833497505301</v>
      </c>
      <c r="J93" s="34">
        <f>(POWER(T6B!J92/T6B!J91,4)-1)*100</f>
        <v>-0.20924418528321942</v>
      </c>
      <c r="K93" s="201">
        <f>(POWER(T6B!K92/T6B!K91,4)-1)*100</f>
        <v>0.9843788939117637</v>
      </c>
    </row>
    <row r="94" spans="1:11">
      <c r="A94" s="544" t="s">
        <v>220</v>
      </c>
      <c r="B94" s="58">
        <f>(POWER(T6B!B93/T6B!B92,4)-1)*100</f>
        <v>-6.8379173510034423</v>
      </c>
      <c r="C94" s="205">
        <f>(POWER(T6B!C93/T6B!C92,4)-1)*100</f>
        <v>-1.17359683538103</v>
      </c>
      <c r="D94" s="59">
        <f>(POWER(T6B!D93/T6B!D92,4)-1)*100</f>
        <v>-5.8888026739447819</v>
      </c>
      <c r="E94" s="180">
        <f>(POWER(T6B!E93/T6B!E92,4)-1)*100</f>
        <v>-5.7315862302376726</v>
      </c>
      <c r="F94" s="201">
        <f>(POWER(T6B!F93/T6B!F92,4)-1)*100</f>
        <v>-1.0095437575720845</v>
      </c>
      <c r="G94" s="34">
        <f>(POWER(T6B!G93/T6B!G92,4)-1)*100</f>
        <v>-11.159953451513182</v>
      </c>
      <c r="H94" s="34">
        <f>(POWER(T6B!H93/T6B!H92,4)-1)*100</f>
        <v>-7.217657300782621</v>
      </c>
      <c r="I94" s="201">
        <f>(POWER(T6B!I93/T6B!I92,4)-1)*100</f>
        <v>-9.1403527366200379</v>
      </c>
      <c r="J94" s="34">
        <f>(POWER(T6B!J93/T6B!J92,4)-1)*100</f>
        <v>-4.2489724187184326</v>
      </c>
      <c r="K94" s="201">
        <f>(POWER(T6B!K93/T6B!K92,4)-1)*100</f>
        <v>-2.2216260216902484</v>
      </c>
    </row>
    <row r="95" spans="1:11" s="62" customFormat="1">
      <c r="A95" s="389" t="s">
        <v>221</v>
      </c>
      <c r="B95" s="209">
        <f>(POWER(T6B!B94/T6B!B93,4)-1)*100</f>
        <v>-12.630919514447115</v>
      </c>
      <c r="C95" s="205">
        <f>(POWER(T6B!C94/T6B!C93,4)-1)*100</f>
        <v>-6.6286548281207613</v>
      </c>
      <c r="D95" s="91">
        <f>(POWER(T6B!D94/T6B!D93,4)-1)*100</f>
        <v>-12.239189050328569</v>
      </c>
      <c r="E95" s="151">
        <f>(POWER(T6B!E94/T6B!E93,4)-1)*100</f>
        <v>-6.4283797939049485</v>
      </c>
      <c r="F95" s="202">
        <f>(POWER(T6B!F94/T6B!F93,4)-1)*100</f>
        <v>-0.44499387289301806</v>
      </c>
      <c r="G95" s="34">
        <f>(POWER(T6B!G94/T6B!G93,4)-1)*100</f>
        <v>-7.2050705695226753</v>
      </c>
      <c r="H95" s="34">
        <f>(POWER(T6B!H94/T6B!H93,4)-1)*100</f>
        <v>-7.6875714484404334</v>
      </c>
      <c r="I95" s="201">
        <f>(POWER(T6B!I94/T6B!I93,4)-1)*100</f>
        <v>-10.010295584436967</v>
      </c>
      <c r="J95" s="34">
        <f>(POWER(T6B!J94/T6B!J93,4)-1)*100</f>
        <v>0.52268246701827614</v>
      </c>
      <c r="K95" s="201">
        <f>(POWER(T6B!K94/T6B!K93,4)-1)*100</f>
        <v>3.1155369960225832</v>
      </c>
    </row>
    <row r="96" spans="1:11" s="62" customFormat="1">
      <c r="A96" s="389" t="s">
        <v>247</v>
      </c>
      <c r="B96" s="209">
        <f>(POWER(T6B!B95/T6B!B94,4)-1)*100</f>
        <v>-5.7792817629751863</v>
      </c>
      <c r="C96" s="205">
        <f>(POWER(T6B!C95/T6B!C94,4)-1)*100</f>
        <v>-4.3350052820219975</v>
      </c>
      <c r="D96" s="91">
        <f>(POWER(T6B!D95/T6B!D94,4)-1)*100</f>
        <v>-5.143106726724378</v>
      </c>
      <c r="E96" s="151">
        <f>(POWER(T6B!E95/T6B!E94,4)-1)*100</f>
        <v>-1.5097230551372909</v>
      </c>
      <c r="F96" s="202">
        <f>(POWER(T6B!F95/T6B!F94,4)-1)*100</f>
        <v>-0.67367506018989332</v>
      </c>
      <c r="G96" s="34">
        <f>(POWER(T6B!G95/T6B!G94,4)-1)*100</f>
        <v>-1.1381616471619171</v>
      </c>
      <c r="H96" s="34">
        <f>(POWER(T6B!H95/T6B!H94,4)-1)*100</f>
        <v>-6.8449447358964637</v>
      </c>
      <c r="I96" s="201">
        <f>(POWER(T6B!I95/T6B!I94,4)-1)*100</f>
        <v>-8.3737570169761906</v>
      </c>
      <c r="J96" s="34">
        <f>(POWER(T6B!J95/T6B!J94,4)-1)*100</f>
        <v>6.1261120747073683</v>
      </c>
      <c r="K96" s="201">
        <f>(POWER(T6B!K95/T6B!K94,4)-1)*100</f>
        <v>7.8992686596207395</v>
      </c>
    </row>
    <row r="97" spans="1:12" s="62" customFormat="1">
      <c r="A97" s="389" t="s">
        <v>248</v>
      </c>
      <c r="B97" s="209">
        <f>(POWER(T6B!B96/T6B!B95,4)-1)*100</f>
        <v>2.0485400047691504</v>
      </c>
      <c r="C97" s="205">
        <f>(POWER(T6B!C96/T6B!C95,4)-1)*100</f>
        <v>0.48652011948360219</v>
      </c>
      <c r="D97" s="91">
        <f>(POWER(T6B!D96/T6B!D95,4)-1)*100</f>
        <v>2.3761466158309208</v>
      </c>
      <c r="E97" s="151">
        <f>(POWER(T6B!E96/T6B!E95,4)-1)*100</f>
        <v>1.5544571385577299</v>
      </c>
      <c r="F97" s="202">
        <f>(POWER(T6B!F96/T6B!F95,4)-1)*100</f>
        <v>-0.31774895836315098</v>
      </c>
      <c r="G97" s="34">
        <f>(POWER(T6B!G96/T6B!G95,4)-1)*100</f>
        <v>1.4802729267600734</v>
      </c>
      <c r="H97" s="34">
        <f>(POWER(T6B!H96/T6B!H95,4)-1)*100</f>
        <v>-3.5349897125261598</v>
      </c>
      <c r="I97" s="201">
        <f>(POWER(T6B!I96/T6B!I95,4)-1)*100</f>
        <v>-4.8650190121796495</v>
      </c>
      <c r="J97" s="34">
        <f>(POWER(T6B!J96/T6B!J95,4)-1)*100</f>
        <v>5.1990484677712834</v>
      </c>
      <c r="K97" s="201">
        <f>(POWER(T6B!K96/T6B!K95,4)-1)*100</f>
        <v>6.6692016972762058</v>
      </c>
    </row>
    <row r="98" spans="1:12" s="62" customFormat="1">
      <c r="A98" s="389" t="s">
        <v>249</v>
      </c>
      <c r="B98" s="209">
        <f>(POWER(T6B!B97/T6B!B96,4)-1)*100</f>
        <v>6.0053761252510718</v>
      </c>
      <c r="C98" s="205">
        <f>(POWER(T6B!C97/T6B!C96,4)-1)*100</f>
        <v>1.9791622958168054</v>
      </c>
      <c r="D98" s="91">
        <f>(POWER(T6B!D97/T6B!D96,4)-1)*100</f>
        <v>1.350737005273106</v>
      </c>
      <c r="E98" s="151">
        <f>(POWER(T6B!E97/T6B!E96,4)-1)*100</f>
        <v>3.9480750172815826</v>
      </c>
      <c r="F98" s="202">
        <f>(POWER(T6B!F97/T6B!F96,4)-1)*100</f>
        <v>4.5907420509785801</v>
      </c>
      <c r="G98" s="34">
        <f>(POWER(T6B!G97/T6B!G96,4)-1)*100</f>
        <v>4.858985479042488</v>
      </c>
      <c r="H98" s="34">
        <f>(POWER(T6B!H97/T6B!H96,4)-1)*100</f>
        <v>-2.2934276524646968</v>
      </c>
      <c r="I98" s="201">
        <f>(POWER(T6B!I97/T6B!I96,4)-1)*100</f>
        <v>-8.4964770226447772E-2</v>
      </c>
      <c r="J98" s="34">
        <f>(POWER(T6B!J97/T6B!J96,4)-1)*100</f>
        <v>7.3202988905050503</v>
      </c>
      <c r="K98" s="201">
        <f>(POWER(T6B!K97/T6B!K96,4)-1)*100</f>
        <v>4.9449196582583621</v>
      </c>
    </row>
    <row r="99" spans="1:12" s="62" customFormat="1">
      <c r="A99" s="389" t="s">
        <v>250</v>
      </c>
      <c r="B99" s="209">
        <f>(POWER(T6B!B98/T6B!B97,4)-1)*100</f>
        <v>7.0416986273222903</v>
      </c>
      <c r="C99" s="205">
        <f>(POWER(T6B!C98/T6B!C97,4)-1)*100</f>
        <v>2.1588795465568911</v>
      </c>
      <c r="D99" s="91">
        <f>(POWER(T6B!D98/T6B!D97,4)-1)*100</f>
        <v>1.9948047480335296</v>
      </c>
      <c r="E99" s="151">
        <f>(POWER(T6B!E98/T6B!E97,4)-1)*100</f>
        <v>4.779632570793968</v>
      </c>
      <c r="F99" s="202">
        <f>(POWER(T6B!F98/T6B!F97,4)-1)*100</f>
        <v>4.9471452199623567</v>
      </c>
      <c r="G99" s="34">
        <f>(POWER(T6B!G98/T6B!G97,4)-1)*100</f>
        <v>2.0189695219564152</v>
      </c>
      <c r="H99" s="34">
        <f>(POWER(T6B!H98/T6B!H97,4)-1)*100</f>
        <v>-0.65913289323434876</v>
      </c>
      <c r="I99" s="201">
        <f>(POWER(T6B!I98/T6B!I97,4)-1)*100</f>
        <v>0.42166662276612588</v>
      </c>
      <c r="J99" s="34">
        <f>(POWER(T6B!J98/T6B!J97,4)-1)*100</f>
        <v>2.6958717929374654</v>
      </c>
      <c r="K99" s="201">
        <f>(POWER(T6B!K98/T6B!K97,4)-1)*100</f>
        <v>1.590316515999235</v>
      </c>
    </row>
    <row r="100" spans="1:12" s="62" customFormat="1">
      <c r="A100" s="389" t="s">
        <v>251</v>
      </c>
      <c r="B100" s="209">
        <f>(POWER(T6B!B99/T6B!B98,4)-1)*100</f>
        <v>2.7621064833035058</v>
      </c>
      <c r="C100" s="205">
        <f>(POWER(T6B!C99/T6B!C98,4)-1)*100</f>
        <v>4.7377267736324669</v>
      </c>
      <c r="D100" s="91">
        <f>(POWER(T6B!D99/T6B!D98,4)-1)*100</f>
        <v>6.1513969229641807</v>
      </c>
      <c r="E100" s="151">
        <f>(POWER(T6B!E99/T6B!E98,4)-1)*100</f>
        <v>-1.8862546965515148</v>
      </c>
      <c r="F100" s="202">
        <f>(POWER(T6B!F99/T6B!F98,4)-1)*100</f>
        <v>-3.1897521266109674</v>
      </c>
      <c r="G100" s="34">
        <f>(POWER(T6B!G99/T6B!G98,4)-1)*100</f>
        <v>4.9805179533186195</v>
      </c>
      <c r="H100" s="34">
        <f>(POWER(T6B!H99/T6B!H98,4)-1)*100</f>
        <v>0.97399728879399294</v>
      </c>
      <c r="I100" s="201">
        <f>(POWER(T6B!I99/T6B!I98,4)-1)*100</f>
        <v>3.3656970090789606</v>
      </c>
      <c r="J100" s="34">
        <f>(POWER(T6B!J99/T6B!J98,4)-1)*100</f>
        <v>3.9678736824350302</v>
      </c>
      <c r="K100" s="201">
        <f>(POWER(T6B!K99/T6B!K98,4)-1)*100</f>
        <v>1.5643004619827039</v>
      </c>
    </row>
    <row r="101" spans="1:12" s="62" customFormat="1">
      <c r="A101" s="389" t="s">
        <v>252</v>
      </c>
      <c r="B101" s="209">
        <f>(POWER(T6B!B100/T6B!B99,4)-1)*100</f>
        <v>1.7269069966395767</v>
      </c>
      <c r="C101" s="205">
        <f>(POWER(T6B!C100/T6B!C99,4)-1)*100</f>
        <v>1.6572764137472662</v>
      </c>
      <c r="D101" s="91">
        <f>(POWER(T6B!D100/T6B!D99,4)-1)*100</f>
        <v>-1.1733352547911746</v>
      </c>
      <c r="E101" s="151">
        <f>(POWER(T6B!E100/T6B!E99,4)-1)*100</f>
        <v>6.8495424379544367E-2</v>
      </c>
      <c r="F101" s="202">
        <f>(POWER(T6B!F100/T6B!F99,4)-1)*100</f>
        <v>2.9374108052775627</v>
      </c>
      <c r="G101" s="34">
        <f>(POWER(T6B!G100/T6B!G99,4)-1)*100</f>
        <v>4.0863935872535118</v>
      </c>
      <c r="H101" s="34">
        <f>(POWER(T6B!H100/T6B!H99,4)-1)*100</f>
        <v>0.12563003441654619</v>
      </c>
      <c r="I101" s="201">
        <f>(POWER(T6B!I100/T6B!I99,4)-1)*100</f>
        <v>1.7600804960602012</v>
      </c>
      <c r="J101" s="34">
        <f>(POWER(T6B!J100/T6B!J99,4)-1)*100</f>
        <v>3.9557938876144449</v>
      </c>
      <c r="K101" s="201">
        <f>(POWER(T6B!K100/T6B!K99,4)-1)*100</f>
        <v>2.2868302583634925</v>
      </c>
    </row>
    <row r="102" spans="1:12" s="62" customFormat="1">
      <c r="A102" s="389" t="s">
        <v>253</v>
      </c>
      <c r="B102" s="209">
        <f>(POWER(T6B!B101/T6B!B100,4)-1)*100</f>
        <v>4.9363155171407991</v>
      </c>
      <c r="C102" s="205">
        <f>(POWER(T6B!C101/T6B!C100,4)-1)*100</f>
        <v>1.4696239448851234</v>
      </c>
      <c r="D102" s="91">
        <f>(POWER(T6B!D101/T6B!D100,4)-1)*100</f>
        <v>3.5053151628563262</v>
      </c>
      <c r="E102" s="151">
        <f>(POWER(T6B!E101/T6B!E100,4)-1)*100</f>
        <v>3.4164821327599793</v>
      </c>
      <c r="F102" s="202">
        <f>(POWER(T6B!F101/T6B!F100,4)-1)*100</f>
        <v>1.3784568157752641</v>
      </c>
      <c r="G102" s="34">
        <f>(POWER(T6B!G101/T6B!G100,4)-1)*100</f>
        <v>3.3796442541861982</v>
      </c>
      <c r="H102" s="34">
        <f>(POWER(T6B!H101/T6B!H100,4)-1)*100</f>
        <v>1.6091338436713398</v>
      </c>
      <c r="I102" s="201">
        <f>(POWER(T6B!I101/T6B!I100,4)-1)*100</f>
        <v>2.1250591347417247</v>
      </c>
      <c r="J102" s="34">
        <f>(POWER(T6B!J101/T6B!J100,4)-1)*100</f>
        <v>1.7424717085363861</v>
      </c>
      <c r="K102" s="201">
        <f>(POWER(T6B!K101/T6B!K100,4)-1)*100</f>
        <v>1.2255994812680804</v>
      </c>
    </row>
    <row r="103" spans="1:12" s="62" customFormat="1">
      <c r="A103" s="389" t="s">
        <v>254</v>
      </c>
      <c r="B103" s="209">
        <f>(POWER(T6B!B102/T6B!B101,4)-1)*100</f>
        <v>3.7747531701430193</v>
      </c>
      <c r="C103" s="205">
        <f>(POWER(T6B!C102/T6B!C101,4)-1)*100</f>
        <v>3.1347255690297837</v>
      </c>
      <c r="D103" s="92">
        <f>(POWER(T6B!D102/T6B!D101,4)-1)*100</f>
        <v>0.30040371001616162</v>
      </c>
      <c r="E103" s="229">
        <f>(POWER(T6B!E102/T6B!E101,4)-1)*100</f>
        <v>0.62057429986071</v>
      </c>
      <c r="F103" s="37">
        <f>(POWER(T6B!F102/T6B!F101,4)-1)*100</f>
        <v>3.4648128747008844</v>
      </c>
      <c r="G103" s="34">
        <f>(POWER(T6B!G102/T6B!G101,4)-1)*100</f>
        <v>-2.1985097109783802</v>
      </c>
      <c r="H103" s="34">
        <f>(POWER(T6B!H102/T6B!H101,4)-1)*100</f>
        <v>2.4050569870279537</v>
      </c>
      <c r="I103" s="201">
        <f>(POWER(T6B!I102/T6B!I101,4)-1)*100</f>
        <v>1.1769331634803093</v>
      </c>
      <c r="J103" s="34">
        <f>(POWER(T6B!J102/T6B!J101,4)-1)*100</f>
        <v>-4.4954485974160185</v>
      </c>
      <c r="K103" s="201">
        <f>(POWER(T6B!K102/T6B!K101,4)-1)*100</f>
        <v>-3.3331182722942998</v>
      </c>
    </row>
    <row r="104" spans="1:12" s="184" customFormat="1">
      <c r="A104" s="389" t="s">
        <v>256</v>
      </c>
      <c r="B104" s="209">
        <f>(POWER(T6B!B103/T6B!B102,4)-1)*100</f>
        <v>-0.7748128491710915</v>
      </c>
      <c r="C104" s="205">
        <f>(POWER(T6B!C103/T6B!C102,4)-1)*100</f>
        <v>1.163460634871516</v>
      </c>
      <c r="D104" s="92">
        <f>(POWER(T6B!D103/T6B!D102,4)-1)*100</f>
        <v>2.494665682493924</v>
      </c>
      <c r="E104" s="229">
        <f>(POWER(T6B!E103/T6B!E102,4)-1)*100</f>
        <v>-1.9159817901430065</v>
      </c>
      <c r="F104" s="37">
        <f>(POWER(T6B!F103/T6B!F102,4)-1)*100</f>
        <v>-3.1892620233865854</v>
      </c>
      <c r="G104" s="34">
        <f>(POWER(T6B!G103/T6B!G102,4)-1)*100</f>
        <v>3.8241139742742902</v>
      </c>
      <c r="H104" s="34">
        <f>(POWER(T6B!H103/T6B!H102,4)-1)*100</f>
        <v>1.4106854890410192</v>
      </c>
      <c r="I104" s="201">
        <f>(POWER(T6B!I103/T6B!I102,4)-1)*100</f>
        <v>2.5306728230879427</v>
      </c>
      <c r="J104" s="34">
        <f>(POWER(T6B!J103/T6B!J102,4)-1)*100</f>
        <v>2.3798561991714484</v>
      </c>
      <c r="K104" s="201">
        <f>(POWER(T6B!K103/T6B!K102,4)-1)*100</f>
        <v>1.2597287280755598</v>
      </c>
    </row>
    <row r="105" spans="1:12" s="184" customFormat="1">
      <c r="A105" s="389" t="s">
        <v>355</v>
      </c>
      <c r="B105" s="209">
        <f>(POWER(T6B!B104/T6B!B103,4)-1)*100</f>
        <v>8.2214920675054657</v>
      </c>
      <c r="C105" s="205">
        <f>(POWER(T6B!C104/T6B!C103,4)-1)*100</f>
        <v>1.5754241098349553</v>
      </c>
      <c r="D105" s="92">
        <f>(POWER(T6B!D104/T6B!D103,4)-1)*100</f>
        <v>3.6242353942188332</v>
      </c>
      <c r="E105" s="229">
        <f>(POWER(T6B!E104/T6B!E103,4)-1)*100</f>
        <v>6.5429881449315941</v>
      </c>
      <c r="F105" s="37">
        <f>(POWER(T6B!F104/T6B!F103,4)-1)*100</f>
        <v>4.4373465098263676</v>
      </c>
      <c r="G105" s="34">
        <f>(POWER(T6B!G104/T6B!G103,4)-1)*100</f>
        <v>1.1126244949262398</v>
      </c>
      <c r="H105" s="34">
        <f>(POWER(T6B!H104/T6B!H103,4)-1)*100</f>
        <v>1.6117929598973291</v>
      </c>
      <c r="I105" s="201">
        <f>(POWER(T6B!I104/T6B!I103,4)-1)*100</f>
        <v>2.1543533295631523</v>
      </c>
      <c r="J105" s="34">
        <f>(POWER(T6B!J104/T6B!J103,4)-1)*100</f>
        <v>-0.49125052361592703</v>
      </c>
      <c r="K105" s="201">
        <f>(POWER(T6B!K104/T6B!K103,4)-1)*100</f>
        <v>-1.0215257614212714</v>
      </c>
    </row>
    <row r="106" spans="1:12" s="184" customFormat="1">
      <c r="A106" s="389" t="s">
        <v>356</v>
      </c>
      <c r="B106" s="209">
        <f>(POWER(T6B!B105/T6B!B104,4)-1)*100</f>
        <v>2.7401573377101363</v>
      </c>
      <c r="C106" s="205">
        <f>(POWER(T6B!C105/T6B!C104,4)-1)*100</f>
        <v>-7.8002359535145338E-3</v>
      </c>
      <c r="D106" s="92">
        <f>(POWER(T6B!D105/T6B!D104,4)-1)*100</f>
        <v>-0.73238624024857257</v>
      </c>
      <c r="E106" s="229">
        <f>(POWER(T6B!E105/T6B!E104,4)-1)*100</f>
        <v>2.7481719375592295</v>
      </c>
      <c r="F106" s="37">
        <f>(POWER(T6B!F105/T6B!F104,4)-1)*100</f>
        <v>3.4972101674340061</v>
      </c>
      <c r="G106" s="34">
        <f>(POWER(T6B!G105/T6B!G104,4)-1)*100</f>
        <v>6.0801435469138632</v>
      </c>
      <c r="H106" s="34">
        <f>(POWER(T6B!H105/T6B!H104,4)-1)*100</f>
        <v>2.1177505870504598</v>
      </c>
      <c r="I106" s="201">
        <f>(POWER(T6B!I105/T6B!I104,4)-1)*100</f>
        <v>2.7727376254581992</v>
      </c>
      <c r="J106" s="34">
        <f>(POWER(T6B!J105/T6B!J104,4)-1)*100</f>
        <v>3.8802195867853495</v>
      </c>
      <c r="K106" s="201">
        <f>(POWER(T6B!K105/T6B!K104,4)-1)*100</f>
        <v>3.2194385095398514</v>
      </c>
    </row>
    <row r="107" spans="1:12">
      <c r="A107" s="544" t="s">
        <v>362</v>
      </c>
      <c r="B107" s="209">
        <f>(POWER(T6B!B106/T6B!B105,4)-1)*100</f>
        <v>0.52833166198509307</v>
      </c>
      <c r="C107" s="205">
        <f>(POWER(T6B!C106/T6B!C105,4)-1)*100</f>
        <v>0.18344053609657962</v>
      </c>
      <c r="D107" s="92">
        <f>(POWER(T6B!D106/T6B!D105,4)-1)*100</f>
        <v>0.52887148721152411</v>
      </c>
      <c r="E107" s="229">
        <f>(POWER(T6B!E106/T6B!E105,4)-1)*100</f>
        <v>0.34425961420669893</v>
      </c>
      <c r="F107" s="37">
        <f>(POWER(T6B!F106/T6B!F105,4)-1)*100</f>
        <v>0</v>
      </c>
      <c r="G107" s="34">
        <f>(POWER(T6B!G106/T6B!G105,4)-1)*100</f>
        <v>3.3985682858132416</v>
      </c>
      <c r="H107" s="34">
        <f>(POWER(T6B!H106/T6B!H105,4)-1)*100</f>
        <v>2.5859399903241709</v>
      </c>
      <c r="I107" s="201">
        <f>(POWER(T6B!I106/T6B!I105,4)-1)*100</f>
        <v>3.3422163134673166</v>
      </c>
      <c r="J107" s="34">
        <f>(POWER(T6B!J106/T6B!J105,4)-1)*100</f>
        <v>0.7921439288518517</v>
      </c>
      <c r="K107" s="201">
        <f>(POWER(T6B!K106/T6B!K105,4)-1)*100</f>
        <v>5.7747555052478639E-2</v>
      </c>
      <c r="L107" s="538"/>
    </row>
    <row r="108" spans="1:12">
      <c r="A108" s="544" t="s">
        <v>390</v>
      </c>
      <c r="B108" s="209">
        <f>(POWER(T6B!B107/T6B!B106,4)-1)*100</f>
        <v>1.4608736137827094</v>
      </c>
      <c r="C108" s="205">
        <f>(POWER(T6B!C107/T6B!C106,4)-1)*100</f>
        <v>3.2632671768485499</v>
      </c>
      <c r="D108" s="92">
        <f>(POWER(T6B!D107/T6B!D106,4)-1)*100</f>
        <v>5.3016797352275713</v>
      </c>
      <c r="E108" s="229">
        <f>(POWER(T6B!E107/T6B!E106,4)-1)*100</f>
        <v>-1.7454353443794979</v>
      </c>
      <c r="F108" s="37">
        <f>(POWER(T6B!F107/T6B!F106,4)-1)*100</f>
        <v>-3.6489053367764201</v>
      </c>
      <c r="G108" s="34">
        <f>(POWER(T6B!G107/T6B!G106,4)-1)*100</f>
        <v>2.5659052940029348</v>
      </c>
      <c r="H108" s="34">
        <f>(POWER(T6B!H107/T6B!H106,4)-1)*100</f>
        <v>1.4315287170705737</v>
      </c>
      <c r="I108" s="201">
        <f>(POWER(T6B!I107/T6B!I106,4)-1)*100</f>
        <v>0.1929607342912254</v>
      </c>
      <c r="J108" s="34">
        <f>(POWER(T6B!J107/T6B!J106,4)-1)*100</f>
        <v>1.1183668345339015</v>
      </c>
      <c r="K108" s="201">
        <f>(POWER(T6B!K107/T6B!K106,4)-1)*100</f>
        <v>2.364384052971702</v>
      </c>
      <c r="L108" s="538"/>
    </row>
    <row r="109" spans="1:12">
      <c r="A109" s="544" t="s">
        <v>391</v>
      </c>
      <c r="B109" s="209">
        <f>(POWER(T6B!B108/T6B!B107,4)-1)*100</f>
        <v>0.17628907138262928</v>
      </c>
      <c r="C109" s="205">
        <f>(POWER(T6B!C108/T6B!C107,4)-1)*100</f>
        <v>5.0285028089946948E-2</v>
      </c>
      <c r="D109" s="92">
        <f>(POWER(T6B!D108/T6B!D107,4)-1)*100</f>
        <v>2.2540149764222139</v>
      </c>
      <c r="E109" s="229">
        <f>(POWER(T6B!E108/T6B!E107,4)-1)*100</f>
        <v>0.12594071396927475</v>
      </c>
      <c r="F109" s="37">
        <f>(POWER(T6B!F108/T6B!F107,4)-1)*100</f>
        <v>-2.0284333818880507</v>
      </c>
      <c r="G109" s="34">
        <f>(POWER(T6B!G108/T6B!G107,4)-1)*100</f>
        <v>0.5726965447587995</v>
      </c>
      <c r="H109" s="34">
        <f>(POWER(T6B!H108/T6B!H107,4)-1)*100</f>
        <v>1.6643138721035955</v>
      </c>
      <c r="I109" s="201">
        <f>(POWER(T6B!I108/T6B!I107,4)-1)*100</f>
        <v>1.6873091397924922</v>
      </c>
      <c r="J109" s="34">
        <f>(POWER(T6B!J108/T6B!J107,4)-1)*100</f>
        <v>-1.07374681023088</v>
      </c>
      <c r="K109" s="201">
        <f>(POWER(T6B!K108/T6B!K107,4)-1)*100</f>
        <v>-1.0935573961167289</v>
      </c>
      <c r="L109" s="538"/>
    </row>
    <row r="110" spans="1:12">
      <c r="A110" s="544" t="s">
        <v>392</v>
      </c>
      <c r="B110" s="209">
        <f>(POWER(T6B!B109/T6B!B108,4)-1)*100</f>
        <v>0.4140820904502851</v>
      </c>
      <c r="C110" s="205">
        <f>(POWER(T6B!C109/T6B!C108,4)-1)*100</f>
        <v>2.049536940754626</v>
      </c>
      <c r="D110" s="92">
        <f>(POWER(T6B!D109/T6B!D108,4)-1)*100</f>
        <v>0.89682009893790049</v>
      </c>
      <c r="E110" s="229">
        <f>(POWER(T6B!E109/T6B!E108,4)-1)*100</f>
        <v>-1.602608791114668</v>
      </c>
      <c r="F110" s="37">
        <f>(POWER(T6B!F109/T6B!F108,4)-1)*100</f>
        <v>-0.48346289910176088</v>
      </c>
      <c r="G110" s="34">
        <f>(POWER(T6B!G109/T6B!G108,4)-1)*100</f>
        <v>0.15471889836959907</v>
      </c>
      <c r="H110" s="34">
        <f>(POWER(T6B!H109/T6B!H108,4)-1)*100</f>
        <v>1.6771781711500067</v>
      </c>
      <c r="I110" s="201">
        <f>(POWER(T6B!I109/T6B!I108,4)-1)*100</f>
        <v>2.1357343253981531</v>
      </c>
      <c r="J110" s="34">
        <f>(POWER(T6B!J109/T6B!J108,4)-1)*100</f>
        <v>-1.4973461106657315</v>
      </c>
      <c r="K110" s="201">
        <f>(POWER(T6B!K109/T6B!K108,4)-1)*100</f>
        <v>-1.9423368548812103</v>
      </c>
      <c r="L110" s="538"/>
    </row>
    <row r="111" spans="1:12">
      <c r="A111" s="544" t="s">
        <v>393</v>
      </c>
      <c r="B111" s="209">
        <f>(POWER(T6B!B110/T6B!B109,4)-1)*100</f>
        <v>3.7692593464640156</v>
      </c>
      <c r="C111" s="205">
        <f>(POWER(T6B!C110/T6B!C109,4)-1)*100</f>
        <v>2.3597576383591834</v>
      </c>
      <c r="D111" s="92">
        <f>(POWER(T6B!D110/T6B!D109,4)-1)*100</f>
        <v>0.78853684485826747</v>
      </c>
      <c r="E111" s="229">
        <f>(POWER(T6B!E110/T6B!E109,4)-1)*100</f>
        <v>1.3770076645596374</v>
      </c>
      <c r="F111" s="37">
        <f>(POWER(T6B!F110/T6B!F109,4)-1)*100</f>
        <v>2.957462378393183</v>
      </c>
      <c r="G111" s="34">
        <f>(POWER(T6B!G110/T6B!G109,4)-1)*100</f>
        <v>2.518637401085444</v>
      </c>
      <c r="H111" s="34">
        <f>(POWER(T6B!H110/T6B!H109,4)-1)*100</f>
        <v>1.4617412287387666</v>
      </c>
      <c r="I111" s="201">
        <f>(POWER(T6B!I110/T6B!I109,4)-1)*100</f>
        <v>1.3122504396994472</v>
      </c>
      <c r="J111" s="34">
        <f>(POWER(T6B!J110/T6B!J109,4)-1)*100</f>
        <v>1.041669657495814</v>
      </c>
      <c r="K111" s="201">
        <f>(POWER(T6B!K110/T6B!K109,4)-1)*100</f>
        <v>1.1927681701724202</v>
      </c>
      <c r="L111" s="54"/>
    </row>
    <row r="112" spans="1:12">
      <c r="A112" s="622" t="s">
        <v>457</v>
      </c>
      <c r="B112" s="209">
        <f>(POWER(T6B!B111/T6B!B110,4)-1)*100</f>
        <v>2.6015151011323789</v>
      </c>
      <c r="C112" s="205">
        <f>(POWER(T6B!C111/T6B!C110,4)-1)*100</f>
        <v>-0.61439354212248221</v>
      </c>
      <c r="D112" s="92">
        <f>(POWER(T6B!D111/T6B!D110,4)-1)*100</f>
        <v>0.31267380863282401</v>
      </c>
      <c r="E112" s="229">
        <f>(POWER(T6B!E111/T6B!E110,4)-1)*100</f>
        <v>3.2357891226610924</v>
      </c>
      <c r="F112" s="37">
        <f>(POWER(T6B!F111/T6B!F110,4)-1)*100</f>
        <v>2.2826801397684449</v>
      </c>
      <c r="G112" s="34">
        <f>(POWER(T6B!G111/T6B!G110,4)-1)*100</f>
        <v>1.5930884443149829</v>
      </c>
      <c r="H112" s="34">
        <f>(POWER(T6B!H111/T6B!H110,4)-1)*100</f>
        <v>1.7150763496111443</v>
      </c>
      <c r="I112" s="201">
        <f>(POWER(T6B!I111/T6B!I110,4)-1)*100</f>
        <v>0.98552471715922518</v>
      </c>
      <c r="J112" s="34">
        <f>(POWER(T6B!J111/T6B!J110,4)-1)*100</f>
        <v>-0.11993099712863664</v>
      </c>
      <c r="K112" s="201">
        <f>(POWER(T6B!K111/T6B!K110,4)-1)*100</f>
        <v>0.60101541486221599</v>
      </c>
      <c r="L112" s="54"/>
    </row>
    <row r="113" spans="1:12">
      <c r="A113" s="622" t="s">
        <v>458</v>
      </c>
      <c r="B113" s="209">
        <f>(POWER(T6B!B112/T6B!B111,4)-1)*100</f>
        <v>3.0613825415329865</v>
      </c>
      <c r="C113" s="205">
        <f>(POWER(T6B!C112/T6B!C111,4)-1)*100</f>
        <v>1.8437493939419847</v>
      </c>
      <c r="D113" s="92">
        <f>(POWER(T6B!D112/T6B!D111,4)-1)*100</f>
        <v>1.06131550539037</v>
      </c>
      <c r="E113" s="229">
        <f>(POWER(T6B!E112/T6B!E111,4)-1)*100</f>
        <v>1.1955894739116735</v>
      </c>
      <c r="F113" s="37">
        <f>(POWER(T6B!F112/T6B!F111,4)-1)*100</f>
        <v>1.979512283507523</v>
      </c>
      <c r="G113" s="34">
        <f>(POWER(T6B!G112/T6B!G111,4)-1)*100</f>
        <v>3.9103472728838184</v>
      </c>
      <c r="H113" s="34">
        <f>(POWER(T6B!H112/T6B!H111,4)-1)*100</f>
        <v>2.4440614761887192</v>
      </c>
      <c r="I113" s="201">
        <f>(POWER(T6B!I112/T6B!I111,4)-1)*100</f>
        <v>2.5486805152997283</v>
      </c>
      <c r="J113" s="34">
        <f>(POWER(T6B!J112/T6B!J111,4)-1)*100</f>
        <v>1.431303850673582</v>
      </c>
      <c r="K113" s="201">
        <f>(POWER(T6B!K112/T6B!K111,4)-1)*100</f>
        <v>1.3269119916077932</v>
      </c>
      <c r="L113" s="54"/>
    </row>
    <row r="114" spans="1:12">
      <c r="A114" s="622" t="s">
        <v>459</v>
      </c>
      <c r="B114" s="209">
        <f>(POWER(T6B!B113/T6B!B112,4)-1)*100</f>
        <v>3.2101975215546252</v>
      </c>
      <c r="C114" s="205">
        <f>(POWER(T6B!C113/T6B!C112,4)-1)*100</f>
        <v>0.3092412210357498</v>
      </c>
      <c r="D114" s="92">
        <f>(POWER(T6B!D113/T6B!D112,4)-1)*100</f>
        <v>-1.2160385349859637</v>
      </c>
      <c r="E114" s="229">
        <f>(POWER(T6B!E113/T6B!E112,4)-1)*100</f>
        <v>2.8920130041922842</v>
      </c>
      <c r="F114" s="37">
        <f>(POWER(T6B!F113/T6B!F112,4)-1)*100</f>
        <v>4.4796722504159447</v>
      </c>
      <c r="G114" s="34">
        <f>(POWER(T6B!G113/T6B!G112,4)-1)*100</f>
        <v>5.0993089361195398</v>
      </c>
      <c r="H114" s="34">
        <f>(POWER(T6B!H113/T6B!H112,4)-1)*100</f>
        <v>1.6081513770134892</v>
      </c>
      <c r="I114" s="201">
        <f>(POWER(T6B!I113/T6B!I112,4)-1)*100</f>
        <v>1.69326889186594</v>
      </c>
      <c r="J114" s="34">
        <f>(POWER(T6B!J113/T6B!J112,4)-1)*100</f>
        <v>3.4359030371018839</v>
      </c>
      <c r="K114" s="201">
        <f>(POWER(T6B!K113/T6B!K112,4)-1)*100</f>
        <v>3.3504597952128234</v>
      </c>
      <c r="L114" s="54"/>
    </row>
    <row r="115" spans="1:12">
      <c r="A115" s="622" t="s">
        <v>460</v>
      </c>
      <c r="B115" s="209">
        <f>(POWER(T6B!B114/T6B!B113,4)-1)*100</f>
        <v>0.70620538504484465</v>
      </c>
      <c r="C115" s="205">
        <f>(POWER(T6B!C114/T6B!C113,4)-1)*100</f>
        <v>1.992328202111282</v>
      </c>
      <c r="D115" s="92">
        <f>(POWER(T6B!D114/T6B!D113,4)-1)*100</f>
        <v>1.858669920040068</v>
      </c>
      <c r="E115" s="229">
        <f>(POWER(T6B!E114/T6B!E113,4)-1)*100</f>
        <v>-1.2609995670633589</v>
      </c>
      <c r="F115" s="37">
        <f>(POWER(T6B!F114/T6B!F113,4)-1)*100</f>
        <v>-1.1312948759931718</v>
      </c>
      <c r="G115" s="34">
        <f>(POWER(T6B!G114/T6B!G113,4)-1)*100</f>
        <v>-1.7136744810262838</v>
      </c>
      <c r="H115" s="34">
        <f>(POWER(T6B!H114/T6B!H113,4)-1)*100</f>
        <v>2.0235381932516505</v>
      </c>
      <c r="I115" s="201">
        <f>(POWER(T6B!I114/T6B!I113,4)-1)*100</f>
        <v>1.9793791941855599</v>
      </c>
      <c r="J115" s="34">
        <f>(POWER(T6B!J114/T6B!J113,4)-1)*100</f>
        <v>-3.6630886758690195</v>
      </c>
      <c r="K115" s="201">
        <f>(POWER(T6B!K114/T6B!K113,4)-1)*100</f>
        <v>-3.6225456610899376</v>
      </c>
      <c r="L115" s="54"/>
    </row>
    <row r="116" spans="1:12">
      <c r="A116" s="622" t="s">
        <v>477</v>
      </c>
      <c r="B116" s="209">
        <f>(POWER(T6B!B115/T6B!B114,4)-1)*100</f>
        <v>4.5534154738212651</v>
      </c>
      <c r="C116" s="205">
        <f>(POWER(T6B!C115/T6B!C114,4)-1)*100</f>
        <v>-0.60529078872442188</v>
      </c>
      <c r="D116" s="92">
        <f>(POWER(T6B!D115/T6B!D114,4)-1)*100</f>
        <v>-3.2422310154291645</v>
      </c>
      <c r="E116" s="229">
        <f>(POWER(T6B!E115/T6B!E114,4)-1)*100</f>
        <v>5.190121590456287</v>
      </c>
      <c r="F116" s="37">
        <f>(POWER(T6B!F115/T6B!F114,4)-1)*100</f>
        <v>8.0556241925787475</v>
      </c>
      <c r="G116" s="34">
        <f>(POWER(T6B!G115/T6B!G114,4)-1)*100</f>
        <v>5.6864127296137434</v>
      </c>
      <c r="H116" s="34">
        <f>(POWER(T6B!H115/T6B!H114,4)-1)*100</f>
        <v>2.1175139627641393</v>
      </c>
      <c r="I116" s="201">
        <f>(POWER(T6B!I115/T6B!I114,4)-1)*100</f>
        <v>2.677079124360815</v>
      </c>
      <c r="J116" s="34">
        <f>(POWER(T6B!J115/T6B!J114,4)-1)*100</f>
        <v>3.4948939005221336</v>
      </c>
      <c r="K116" s="201">
        <f>(POWER(T6B!K115/T6B!K114,4)-1)*100</f>
        <v>2.9305211156350319</v>
      </c>
    </row>
    <row r="117" spans="1:12">
      <c r="A117" s="622" t="s">
        <v>478</v>
      </c>
      <c r="B117" s="209">
        <f>(POWER(T6B!B116/T6B!B115,4)-1)*100</f>
        <v>3.93218873991803</v>
      </c>
      <c r="C117" s="205">
        <f>(POWER(T6B!C116/T6B!C115,4)-1)*100</f>
        <v>-0.40192189416993207</v>
      </c>
      <c r="D117" s="92">
        <f>(POWER(T6B!D116/T6B!D115,4)-1)*100</f>
        <v>2.6341182665018614</v>
      </c>
      <c r="E117" s="229">
        <f>(POWER(T6B!E116/T6B!E115,4)-1)*100</f>
        <v>4.3516006699272358</v>
      </c>
      <c r="F117" s="37">
        <f>(POWER(T6B!F116/T6B!F115,4)-1)*100</f>
        <v>1.2654921355315318</v>
      </c>
      <c r="G117" s="34">
        <f>(POWER(T6B!G116/T6B!G115,4)-1)*100</f>
        <v>5.507472977749206</v>
      </c>
      <c r="H117" s="34">
        <f>(POWER(T6B!H116/T6B!H115,4)-1)*100</f>
        <v>2.3215063796612645</v>
      </c>
      <c r="I117" s="201">
        <f>(POWER(T6B!I116/T6B!I115,4)-1)*100</f>
        <v>2.9095019379564269</v>
      </c>
      <c r="J117" s="34">
        <f>(POWER(T6B!J116/T6B!J115,4)-1)*100</f>
        <v>3.1136822656485874</v>
      </c>
      <c r="K117" s="201">
        <f>(POWER(T6B!K116/T6B!K115,4)-1)*100</f>
        <v>2.5251815897408436</v>
      </c>
    </row>
    <row r="118" spans="1:12">
      <c r="A118" s="546" t="s">
        <v>479</v>
      </c>
      <c r="B118" s="354">
        <f>(POWER(T6B!B117/T6B!B116,4)-1)*100</f>
        <v>2.3141034333487021</v>
      </c>
      <c r="C118" s="390">
        <f>(POWER(T6B!C117/T6B!C116,4)-1)*100</f>
        <v>1.229638529965893</v>
      </c>
      <c r="D118" s="355">
        <f>(POWER(T6B!D117/T6B!D116,4)-1)*100</f>
        <v>0.90583729756845699</v>
      </c>
      <c r="E118" s="524">
        <f>(POWER(T6B!E117/T6B!E116,4)-1)*100</f>
        <v>1.0712918855892317</v>
      </c>
      <c r="F118" s="402">
        <f>(POWER(T6B!F117/T6B!F116,4)-1)*100</f>
        <v>1.4007277414560093</v>
      </c>
      <c r="G118" s="34">
        <f>(POWER(T6B!G117/T6B!G116,4)-1)*100</f>
        <v>2.6272392335648931</v>
      </c>
      <c r="H118" s="34">
        <f>(POWER(T6B!H117/T6B!H116,4)-1)*100</f>
        <v>4.2327894158570079</v>
      </c>
      <c r="I118" s="201">
        <f>(POWER(T6B!I117/T6B!I116,4)-1)*100</f>
        <v>5.1673688250389427</v>
      </c>
      <c r="J118" s="34">
        <f>(POWER(T6B!J117/T6B!J116,4)-1)*100</f>
        <v>-1.5403503938539287</v>
      </c>
      <c r="K118" s="201">
        <f>(POWER(T6B!K117/T6B!K116,4)-1)*100</f>
        <v>-2.4110614182518697</v>
      </c>
    </row>
    <row r="119" spans="1:12">
      <c r="B119" s="30"/>
      <c r="C119" s="30"/>
      <c r="D119" s="30"/>
      <c r="E119" s="30"/>
      <c r="F119" s="30"/>
      <c r="G119" s="30"/>
      <c r="H119" s="30"/>
      <c r="I119" s="30"/>
      <c r="J119" s="30"/>
      <c r="K119" s="30"/>
    </row>
    <row r="120" spans="1:12">
      <c r="A120" s="233" t="s">
        <v>257</v>
      </c>
      <c r="B120" s="30"/>
      <c r="C120" s="30"/>
      <c r="D120" s="30"/>
      <c r="E120" s="30"/>
      <c r="F120" s="30"/>
      <c r="G120" s="30"/>
      <c r="H120" s="30"/>
      <c r="I120" s="30"/>
      <c r="J120" s="30"/>
      <c r="K120" s="30"/>
    </row>
    <row r="121" spans="1:12">
      <c r="A121" s="30" t="s">
        <v>258</v>
      </c>
      <c r="J121" s="54"/>
      <c r="K121" s="54"/>
    </row>
    <row r="122" spans="1:12">
      <c r="A122" s="30" t="s">
        <v>259</v>
      </c>
      <c r="J122" s="54"/>
      <c r="K122" s="54"/>
    </row>
    <row r="123" spans="1:12">
      <c r="J123" s="54"/>
      <c r="K123" s="54"/>
    </row>
    <row r="124" spans="1:12">
      <c r="J124" s="54"/>
      <c r="K124" s="54"/>
    </row>
    <row r="125" spans="1:12">
      <c r="J125" s="54"/>
      <c r="K125" s="54"/>
    </row>
    <row r="126" spans="1:12">
      <c r="J126" s="54"/>
      <c r="K126" s="54"/>
    </row>
    <row r="127" spans="1:12">
      <c r="J127" s="54"/>
      <c r="K127" s="54"/>
    </row>
    <row r="128" spans="1:12">
      <c r="J128" s="54"/>
      <c r="K128" s="54"/>
    </row>
    <row r="129" spans="10:11">
      <c r="J129" s="54"/>
      <c r="K129" s="54"/>
    </row>
    <row r="130" spans="10:11">
      <c r="J130" s="54"/>
      <c r="K130" s="54"/>
    </row>
    <row r="131" spans="10:11">
      <c r="J131" s="54"/>
      <c r="K131" s="54"/>
    </row>
    <row r="132" spans="10:11">
      <c r="J132" s="54"/>
      <c r="K132" s="54"/>
    </row>
    <row r="133" spans="10:11">
      <c r="J133" s="54"/>
      <c r="K133" s="54"/>
    </row>
    <row r="134" spans="10:11">
      <c r="J134" s="54"/>
      <c r="K134" s="54"/>
    </row>
    <row r="135" spans="10:11">
      <c r="J135" s="54"/>
      <c r="K135" s="54"/>
    </row>
    <row r="136" spans="10:11">
      <c r="J136" s="54"/>
      <c r="K136" s="54"/>
    </row>
    <row r="137" spans="10:11">
      <c r="J137" s="54"/>
      <c r="K137" s="54"/>
    </row>
    <row r="138" spans="10:11">
      <c r="J138" s="54"/>
      <c r="K138" s="54"/>
    </row>
    <row r="139" spans="10:11">
      <c r="J139" s="54"/>
      <c r="K139" s="54"/>
    </row>
    <row r="140" spans="10:11">
      <c r="J140" s="54"/>
      <c r="K140" s="54"/>
    </row>
    <row r="141" spans="10:11">
      <c r="J141" s="54"/>
      <c r="K141" s="54"/>
    </row>
    <row r="142" spans="10:11">
      <c r="J142" s="54"/>
      <c r="K142" s="54"/>
    </row>
    <row r="143" spans="10:11">
      <c r="J143" s="54"/>
      <c r="K143" s="54"/>
    </row>
    <row r="144" spans="10:11">
      <c r="J144" s="54"/>
      <c r="K144" s="54"/>
    </row>
    <row r="145" spans="10:11">
      <c r="J145" s="54"/>
      <c r="K145" s="54"/>
    </row>
    <row r="146" spans="10:11">
      <c r="J146" s="54"/>
      <c r="K146" s="54"/>
    </row>
    <row r="147" spans="10:11">
      <c r="J147" s="54"/>
      <c r="K147" s="54"/>
    </row>
    <row r="148" spans="10:11">
      <c r="J148" s="54"/>
      <c r="K148" s="54"/>
    </row>
    <row r="149" spans="10:11">
      <c r="J149" s="54"/>
      <c r="K149" s="54"/>
    </row>
    <row r="150" spans="10:11">
      <c r="J150" s="54"/>
      <c r="K150" s="54"/>
    </row>
    <row r="151" spans="10:11">
      <c r="J151" s="54"/>
      <c r="K151" s="54"/>
    </row>
    <row r="152" spans="10:11">
      <c r="J152" s="54"/>
      <c r="K152" s="54"/>
    </row>
    <row r="153" spans="10:11">
      <c r="J153" s="54"/>
      <c r="K153" s="54"/>
    </row>
    <row r="154" spans="10:11">
      <c r="J154" s="54"/>
      <c r="K154" s="54"/>
    </row>
    <row r="155" spans="10:11">
      <c r="J155" s="54"/>
      <c r="K155" s="54"/>
    </row>
    <row r="156" spans="10:11">
      <c r="J156" s="54"/>
      <c r="K156" s="54"/>
    </row>
    <row r="157" spans="10:11">
      <c r="J157" s="54"/>
      <c r="K157" s="54"/>
    </row>
    <row r="158" spans="10:11">
      <c r="J158" s="54"/>
      <c r="K158" s="54"/>
    </row>
    <row r="159" spans="10:11">
      <c r="J159" s="54"/>
      <c r="K159" s="54"/>
    </row>
    <row r="160" spans="10:11">
      <c r="J160" s="54"/>
      <c r="K160" s="54"/>
    </row>
    <row r="161" spans="10:11">
      <c r="J161" s="54"/>
      <c r="K161" s="54"/>
    </row>
    <row r="162" spans="10:11">
      <c r="J162" s="54"/>
      <c r="K162" s="54"/>
    </row>
    <row r="163" spans="10:11">
      <c r="J163" s="54"/>
      <c r="K163" s="54"/>
    </row>
    <row r="164" spans="10:11">
      <c r="J164" s="54"/>
      <c r="K164" s="54"/>
    </row>
    <row r="165" spans="10:11">
      <c r="J165" s="54"/>
      <c r="K165" s="54"/>
    </row>
    <row r="166" spans="10:11">
      <c r="J166" s="54"/>
      <c r="K166" s="54"/>
    </row>
    <row r="167" spans="10:11">
      <c r="J167" s="54"/>
      <c r="K167" s="54"/>
    </row>
    <row r="168" spans="10:11">
      <c r="J168" s="54"/>
      <c r="K168" s="54"/>
    </row>
    <row r="169" spans="10:11">
      <c r="J169" s="54"/>
      <c r="K169" s="54"/>
    </row>
    <row r="170" spans="10:11">
      <c r="J170" s="54"/>
      <c r="K170" s="54"/>
    </row>
    <row r="171" spans="10:11">
      <c r="J171" s="54"/>
      <c r="K171" s="54"/>
    </row>
    <row r="172" spans="10:11">
      <c r="J172" s="54"/>
      <c r="K172" s="54"/>
    </row>
    <row r="173" spans="10:11">
      <c r="J173" s="54"/>
      <c r="K173" s="54"/>
    </row>
    <row r="174" spans="10:11">
      <c r="J174" s="54"/>
      <c r="K174" s="54"/>
    </row>
    <row r="175" spans="10:11">
      <c r="J175" s="54"/>
      <c r="K175" s="54"/>
    </row>
    <row r="176" spans="10:11">
      <c r="J176" s="54"/>
      <c r="K176" s="54"/>
    </row>
    <row r="177" spans="10:11">
      <c r="J177" s="54"/>
      <c r="K177" s="54"/>
    </row>
    <row r="178" spans="10:11">
      <c r="J178" s="54"/>
      <c r="K178" s="54"/>
    </row>
    <row r="179" spans="10:11">
      <c r="J179" s="54"/>
      <c r="K179" s="54"/>
    </row>
    <row r="180" spans="10:11">
      <c r="J180" s="54"/>
      <c r="K180" s="54"/>
    </row>
    <row r="181" spans="10:11">
      <c r="J181" s="54"/>
      <c r="K181" s="54"/>
    </row>
    <row r="182" spans="10:11">
      <c r="J182" s="54"/>
      <c r="K182" s="54"/>
    </row>
    <row r="183" spans="10:11">
      <c r="J183" s="54"/>
      <c r="K183" s="54"/>
    </row>
    <row r="184" spans="10:11">
      <c r="J184" s="54"/>
      <c r="K184" s="54"/>
    </row>
    <row r="185" spans="10:11">
      <c r="J185" s="54"/>
      <c r="K185" s="54"/>
    </row>
    <row r="186" spans="10:11">
      <c r="J186" s="54"/>
      <c r="K186" s="54"/>
    </row>
    <row r="187" spans="10:11">
      <c r="J187" s="54"/>
      <c r="K187" s="54"/>
    </row>
  </sheetData>
  <mergeCells count="2">
    <mergeCell ref="B4:F4"/>
    <mergeCell ref="G4:K4"/>
  </mergeCells>
  <pageMargins left="0.74803149606299213" right="0.74803149606299213" top="0.98425196850393704" bottom="0.98425196850393704" header="0.51181102362204722" footer="0.51181102362204722"/>
  <pageSetup scale="46" orientation="portrait"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AQ67"/>
  <sheetViews>
    <sheetView topLeftCell="A33" zoomScaleSheetLayoutView="100" workbookViewId="0">
      <selection activeCell="D87" sqref="D87"/>
    </sheetView>
  </sheetViews>
  <sheetFormatPr defaultColWidth="7.85546875" defaultRowHeight="12.75"/>
  <cols>
    <col min="1" max="1" width="5.85546875" style="94" customWidth="1"/>
    <col min="2" max="3" width="7.7109375" style="94" customWidth="1"/>
    <col min="4" max="4" width="9.42578125" style="94" customWidth="1"/>
    <col min="5" max="7" width="7.7109375" style="94" customWidth="1"/>
    <col min="8" max="8" width="8.140625" style="94" customWidth="1"/>
    <col min="9" max="9" width="9.5703125" style="94" customWidth="1"/>
    <col min="10" max="10" width="9.42578125" style="97" customWidth="1"/>
    <col min="11" max="11" width="10.28515625" style="94" customWidth="1"/>
    <col min="12" max="12" width="7.42578125" style="94" customWidth="1"/>
    <col min="13" max="13" width="8.7109375" style="94" customWidth="1"/>
    <col min="14" max="14" width="9" style="94" customWidth="1"/>
    <col min="15" max="15" width="10.140625" style="94" customWidth="1"/>
    <col min="16" max="16" width="11" style="94" customWidth="1"/>
    <col min="17" max="17" width="9.28515625" style="94" customWidth="1"/>
    <col min="18" max="21" width="8.28515625" style="94" customWidth="1"/>
    <col min="22" max="24" width="11.85546875" style="94" customWidth="1"/>
    <col min="25" max="25" width="8.42578125" style="94" customWidth="1"/>
    <col min="26" max="26" width="8.28515625" style="94" customWidth="1"/>
    <col min="27" max="29" width="8.42578125" style="94" customWidth="1"/>
    <col min="30" max="256" width="7.85546875" style="94"/>
    <col min="257" max="257" width="5.85546875" style="94" customWidth="1"/>
    <col min="258" max="259" width="7.7109375" style="94" customWidth="1"/>
    <col min="260" max="260" width="9.42578125" style="94" customWidth="1"/>
    <col min="261" max="263" width="7.7109375" style="94" customWidth="1"/>
    <col min="264" max="264" width="8.140625" style="94" customWidth="1"/>
    <col min="265" max="265" width="9.5703125" style="94" customWidth="1"/>
    <col min="266" max="266" width="9.42578125" style="94" customWidth="1"/>
    <col min="267" max="267" width="10.28515625" style="94" customWidth="1"/>
    <col min="268" max="268" width="7.42578125" style="94" customWidth="1"/>
    <col min="269" max="269" width="8.7109375" style="94" customWidth="1"/>
    <col min="270" max="270" width="9" style="94" customWidth="1"/>
    <col min="271" max="271" width="10.140625" style="94" customWidth="1"/>
    <col min="272" max="272" width="11" style="94" customWidth="1"/>
    <col min="273" max="273" width="9.28515625" style="94" customWidth="1"/>
    <col min="274" max="277" width="8.28515625" style="94" customWidth="1"/>
    <col min="278" max="280" width="11.85546875" style="94" customWidth="1"/>
    <col min="281" max="281" width="8.42578125" style="94" customWidth="1"/>
    <col min="282" max="282" width="8.28515625" style="94" customWidth="1"/>
    <col min="283" max="285" width="8.42578125" style="94" customWidth="1"/>
    <col min="286" max="512" width="7.85546875" style="94"/>
    <col min="513" max="513" width="5.85546875" style="94" customWidth="1"/>
    <col min="514" max="515" width="7.7109375" style="94" customWidth="1"/>
    <col min="516" max="516" width="9.42578125" style="94" customWidth="1"/>
    <col min="517" max="519" width="7.7109375" style="94" customWidth="1"/>
    <col min="520" max="520" width="8.140625" style="94" customWidth="1"/>
    <col min="521" max="521" width="9.5703125" style="94" customWidth="1"/>
    <col min="522" max="522" width="9.42578125" style="94" customWidth="1"/>
    <col min="523" max="523" width="10.28515625" style="94" customWidth="1"/>
    <col min="524" max="524" width="7.42578125" style="94" customWidth="1"/>
    <col min="525" max="525" width="8.7109375" style="94" customWidth="1"/>
    <col min="526" max="526" width="9" style="94" customWidth="1"/>
    <col min="527" max="527" width="10.140625" style="94" customWidth="1"/>
    <col min="528" max="528" width="11" style="94" customWidth="1"/>
    <col min="529" max="529" width="9.28515625" style="94" customWidth="1"/>
    <col min="530" max="533" width="8.28515625" style="94" customWidth="1"/>
    <col min="534" max="536" width="11.85546875" style="94" customWidth="1"/>
    <col min="537" max="537" width="8.42578125" style="94" customWidth="1"/>
    <col min="538" max="538" width="8.28515625" style="94" customWidth="1"/>
    <col min="539" max="541" width="8.42578125" style="94" customWidth="1"/>
    <col min="542" max="768" width="7.85546875" style="94"/>
    <col min="769" max="769" width="5.85546875" style="94" customWidth="1"/>
    <col min="770" max="771" width="7.7109375" style="94" customWidth="1"/>
    <col min="772" max="772" width="9.42578125" style="94" customWidth="1"/>
    <col min="773" max="775" width="7.7109375" style="94" customWidth="1"/>
    <col min="776" max="776" width="8.140625" style="94" customWidth="1"/>
    <col min="777" max="777" width="9.5703125" style="94" customWidth="1"/>
    <col min="778" max="778" width="9.42578125" style="94" customWidth="1"/>
    <col min="779" max="779" width="10.28515625" style="94" customWidth="1"/>
    <col min="780" max="780" width="7.42578125" style="94" customWidth="1"/>
    <col min="781" max="781" width="8.7109375" style="94" customWidth="1"/>
    <col min="782" max="782" width="9" style="94" customWidth="1"/>
    <col min="783" max="783" width="10.140625" style="94" customWidth="1"/>
    <col min="784" max="784" width="11" style="94" customWidth="1"/>
    <col min="785" max="785" width="9.28515625" style="94" customWidth="1"/>
    <col min="786" max="789" width="8.28515625" style="94" customWidth="1"/>
    <col min="790" max="792" width="11.85546875" style="94" customWidth="1"/>
    <col min="793" max="793" width="8.42578125" style="94" customWidth="1"/>
    <col min="794" max="794" width="8.28515625" style="94" customWidth="1"/>
    <col min="795" max="797" width="8.42578125" style="94" customWidth="1"/>
    <col min="798" max="1024" width="7.85546875" style="94"/>
    <col min="1025" max="1025" width="5.85546875" style="94" customWidth="1"/>
    <col min="1026" max="1027" width="7.7109375" style="94" customWidth="1"/>
    <col min="1028" max="1028" width="9.42578125" style="94" customWidth="1"/>
    <col min="1029" max="1031" width="7.7109375" style="94" customWidth="1"/>
    <col min="1032" max="1032" width="8.140625" style="94" customWidth="1"/>
    <col min="1033" max="1033" width="9.5703125" style="94" customWidth="1"/>
    <col min="1034" max="1034" width="9.42578125" style="94" customWidth="1"/>
    <col min="1035" max="1035" width="10.28515625" style="94" customWidth="1"/>
    <col min="1036" max="1036" width="7.42578125" style="94" customWidth="1"/>
    <col min="1037" max="1037" width="8.7109375" style="94" customWidth="1"/>
    <col min="1038" max="1038" width="9" style="94" customWidth="1"/>
    <col min="1039" max="1039" width="10.140625" style="94" customWidth="1"/>
    <col min="1040" max="1040" width="11" style="94" customWidth="1"/>
    <col min="1041" max="1041" width="9.28515625" style="94" customWidth="1"/>
    <col min="1042" max="1045" width="8.28515625" style="94" customWidth="1"/>
    <col min="1046" max="1048" width="11.85546875" style="94" customWidth="1"/>
    <col min="1049" max="1049" width="8.42578125" style="94" customWidth="1"/>
    <col min="1050" max="1050" width="8.28515625" style="94" customWidth="1"/>
    <col min="1051" max="1053" width="8.42578125" style="94" customWidth="1"/>
    <col min="1054" max="1280" width="7.85546875" style="94"/>
    <col min="1281" max="1281" width="5.85546875" style="94" customWidth="1"/>
    <col min="1282" max="1283" width="7.7109375" style="94" customWidth="1"/>
    <col min="1284" max="1284" width="9.42578125" style="94" customWidth="1"/>
    <col min="1285" max="1287" width="7.7109375" style="94" customWidth="1"/>
    <col min="1288" max="1288" width="8.140625" style="94" customWidth="1"/>
    <col min="1289" max="1289" width="9.5703125" style="94" customWidth="1"/>
    <col min="1290" max="1290" width="9.42578125" style="94" customWidth="1"/>
    <col min="1291" max="1291" width="10.28515625" style="94" customWidth="1"/>
    <col min="1292" max="1292" width="7.42578125" style="94" customWidth="1"/>
    <col min="1293" max="1293" width="8.7109375" style="94" customWidth="1"/>
    <col min="1294" max="1294" width="9" style="94" customWidth="1"/>
    <col min="1295" max="1295" width="10.140625" style="94" customWidth="1"/>
    <col min="1296" max="1296" width="11" style="94" customWidth="1"/>
    <col min="1297" max="1297" width="9.28515625" style="94" customWidth="1"/>
    <col min="1298" max="1301" width="8.28515625" style="94" customWidth="1"/>
    <col min="1302" max="1304" width="11.85546875" style="94" customWidth="1"/>
    <col min="1305" max="1305" width="8.42578125" style="94" customWidth="1"/>
    <col min="1306" max="1306" width="8.28515625" style="94" customWidth="1"/>
    <col min="1307" max="1309" width="8.42578125" style="94" customWidth="1"/>
    <col min="1310" max="1536" width="7.85546875" style="94"/>
    <col min="1537" max="1537" width="5.85546875" style="94" customWidth="1"/>
    <col min="1538" max="1539" width="7.7109375" style="94" customWidth="1"/>
    <col min="1540" max="1540" width="9.42578125" style="94" customWidth="1"/>
    <col min="1541" max="1543" width="7.7109375" style="94" customWidth="1"/>
    <col min="1544" max="1544" width="8.140625" style="94" customWidth="1"/>
    <col min="1545" max="1545" width="9.5703125" style="94" customWidth="1"/>
    <col min="1546" max="1546" width="9.42578125" style="94" customWidth="1"/>
    <col min="1547" max="1547" width="10.28515625" style="94" customWidth="1"/>
    <col min="1548" max="1548" width="7.42578125" style="94" customWidth="1"/>
    <col min="1549" max="1549" width="8.7109375" style="94" customWidth="1"/>
    <col min="1550" max="1550" width="9" style="94" customWidth="1"/>
    <col min="1551" max="1551" width="10.140625" style="94" customWidth="1"/>
    <col min="1552" max="1552" width="11" style="94" customWidth="1"/>
    <col min="1553" max="1553" width="9.28515625" style="94" customWidth="1"/>
    <col min="1554" max="1557" width="8.28515625" style="94" customWidth="1"/>
    <col min="1558" max="1560" width="11.85546875" style="94" customWidth="1"/>
    <col min="1561" max="1561" width="8.42578125" style="94" customWidth="1"/>
    <col min="1562" max="1562" width="8.28515625" style="94" customWidth="1"/>
    <col min="1563" max="1565" width="8.42578125" style="94" customWidth="1"/>
    <col min="1566" max="1792" width="7.85546875" style="94"/>
    <col min="1793" max="1793" width="5.85546875" style="94" customWidth="1"/>
    <col min="1794" max="1795" width="7.7109375" style="94" customWidth="1"/>
    <col min="1796" max="1796" width="9.42578125" style="94" customWidth="1"/>
    <col min="1797" max="1799" width="7.7109375" style="94" customWidth="1"/>
    <col min="1800" max="1800" width="8.140625" style="94" customWidth="1"/>
    <col min="1801" max="1801" width="9.5703125" style="94" customWidth="1"/>
    <col min="1802" max="1802" width="9.42578125" style="94" customWidth="1"/>
    <col min="1803" max="1803" width="10.28515625" style="94" customWidth="1"/>
    <col min="1804" max="1804" width="7.42578125" style="94" customWidth="1"/>
    <col min="1805" max="1805" width="8.7109375" style="94" customWidth="1"/>
    <col min="1806" max="1806" width="9" style="94" customWidth="1"/>
    <col min="1807" max="1807" width="10.140625" style="94" customWidth="1"/>
    <col min="1808" max="1808" width="11" style="94" customWidth="1"/>
    <col min="1809" max="1809" width="9.28515625" style="94" customWidth="1"/>
    <col min="1810" max="1813" width="8.28515625" style="94" customWidth="1"/>
    <col min="1814" max="1816" width="11.85546875" style="94" customWidth="1"/>
    <col min="1817" max="1817" width="8.42578125" style="94" customWidth="1"/>
    <col min="1818" max="1818" width="8.28515625" style="94" customWidth="1"/>
    <col min="1819" max="1821" width="8.42578125" style="94" customWidth="1"/>
    <col min="1822" max="2048" width="7.85546875" style="94"/>
    <col min="2049" max="2049" width="5.85546875" style="94" customWidth="1"/>
    <col min="2050" max="2051" width="7.7109375" style="94" customWidth="1"/>
    <col min="2052" max="2052" width="9.42578125" style="94" customWidth="1"/>
    <col min="2053" max="2055" width="7.7109375" style="94" customWidth="1"/>
    <col min="2056" max="2056" width="8.140625" style="94" customWidth="1"/>
    <col min="2057" max="2057" width="9.5703125" style="94" customWidth="1"/>
    <col min="2058" max="2058" width="9.42578125" style="94" customWidth="1"/>
    <col min="2059" max="2059" width="10.28515625" style="94" customWidth="1"/>
    <col min="2060" max="2060" width="7.42578125" style="94" customWidth="1"/>
    <col min="2061" max="2061" width="8.7109375" style="94" customWidth="1"/>
    <col min="2062" max="2062" width="9" style="94" customWidth="1"/>
    <col min="2063" max="2063" width="10.140625" style="94" customWidth="1"/>
    <col min="2064" max="2064" width="11" style="94" customWidth="1"/>
    <col min="2065" max="2065" width="9.28515625" style="94" customWidth="1"/>
    <col min="2066" max="2069" width="8.28515625" style="94" customWidth="1"/>
    <col min="2070" max="2072" width="11.85546875" style="94" customWidth="1"/>
    <col min="2073" max="2073" width="8.42578125" style="94" customWidth="1"/>
    <col min="2074" max="2074" width="8.28515625" style="94" customWidth="1"/>
    <col min="2075" max="2077" width="8.42578125" style="94" customWidth="1"/>
    <col min="2078" max="2304" width="7.85546875" style="94"/>
    <col min="2305" max="2305" width="5.85546875" style="94" customWidth="1"/>
    <col min="2306" max="2307" width="7.7109375" style="94" customWidth="1"/>
    <col min="2308" max="2308" width="9.42578125" style="94" customWidth="1"/>
    <col min="2309" max="2311" width="7.7109375" style="94" customWidth="1"/>
    <col min="2312" max="2312" width="8.140625" style="94" customWidth="1"/>
    <col min="2313" max="2313" width="9.5703125" style="94" customWidth="1"/>
    <col min="2314" max="2314" width="9.42578125" style="94" customWidth="1"/>
    <col min="2315" max="2315" width="10.28515625" style="94" customWidth="1"/>
    <col min="2316" max="2316" width="7.42578125" style="94" customWidth="1"/>
    <col min="2317" max="2317" width="8.7109375" style="94" customWidth="1"/>
    <col min="2318" max="2318" width="9" style="94" customWidth="1"/>
    <col min="2319" max="2319" width="10.140625" style="94" customWidth="1"/>
    <col min="2320" max="2320" width="11" style="94" customWidth="1"/>
    <col min="2321" max="2321" width="9.28515625" style="94" customWidth="1"/>
    <col min="2322" max="2325" width="8.28515625" style="94" customWidth="1"/>
    <col min="2326" max="2328" width="11.85546875" style="94" customWidth="1"/>
    <col min="2329" max="2329" width="8.42578125" style="94" customWidth="1"/>
    <col min="2330" max="2330" width="8.28515625" style="94" customWidth="1"/>
    <col min="2331" max="2333" width="8.42578125" style="94" customWidth="1"/>
    <col min="2334" max="2560" width="7.85546875" style="94"/>
    <col min="2561" max="2561" width="5.85546875" style="94" customWidth="1"/>
    <col min="2562" max="2563" width="7.7109375" style="94" customWidth="1"/>
    <col min="2564" max="2564" width="9.42578125" style="94" customWidth="1"/>
    <col min="2565" max="2567" width="7.7109375" style="94" customWidth="1"/>
    <col min="2568" max="2568" width="8.140625" style="94" customWidth="1"/>
    <col min="2569" max="2569" width="9.5703125" style="94" customWidth="1"/>
    <col min="2570" max="2570" width="9.42578125" style="94" customWidth="1"/>
    <col min="2571" max="2571" width="10.28515625" style="94" customWidth="1"/>
    <col min="2572" max="2572" width="7.42578125" style="94" customWidth="1"/>
    <col min="2573" max="2573" width="8.7109375" style="94" customWidth="1"/>
    <col min="2574" max="2574" width="9" style="94" customWidth="1"/>
    <col min="2575" max="2575" width="10.140625" style="94" customWidth="1"/>
    <col min="2576" max="2576" width="11" style="94" customWidth="1"/>
    <col min="2577" max="2577" width="9.28515625" style="94" customWidth="1"/>
    <col min="2578" max="2581" width="8.28515625" style="94" customWidth="1"/>
    <col min="2582" max="2584" width="11.85546875" style="94" customWidth="1"/>
    <col min="2585" max="2585" width="8.42578125" style="94" customWidth="1"/>
    <col min="2586" max="2586" width="8.28515625" style="94" customWidth="1"/>
    <col min="2587" max="2589" width="8.42578125" style="94" customWidth="1"/>
    <col min="2590" max="2816" width="7.85546875" style="94"/>
    <col min="2817" max="2817" width="5.85546875" style="94" customWidth="1"/>
    <col min="2818" max="2819" width="7.7109375" style="94" customWidth="1"/>
    <col min="2820" max="2820" width="9.42578125" style="94" customWidth="1"/>
    <col min="2821" max="2823" width="7.7109375" style="94" customWidth="1"/>
    <col min="2824" max="2824" width="8.140625" style="94" customWidth="1"/>
    <col min="2825" max="2825" width="9.5703125" style="94" customWidth="1"/>
    <col min="2826" max="2826" width="9.42578125" style="94" customWidth="1"/>
    <col min="2827" max="2827" width="10.28515625" style="94" customWidth="1"/>
    <col min="2828" max="2828" width="7.42578125" style="94" customWidth="1"/>
    <col min="2829" max="2829" width="8.7109375" style="94" customWidth="1"/>
    <col min="2830" max="2830" width="9" style="94" customWidth="1"/>
    <col min="2831" max="2831" width="10.140625" style="94" customWidth="1"/>
    <col min="2832" max="2832" width="11" style="94" customWidth="1"/>
    <col min="2833" max="2833" width="9.28515625" style="94" customWidth="1"/>
    <col min="2834" max="2837" width="8.28515625" style="94" customWidth="1"/>
    <col min="2838" max="2840" width="11.85546875" style="94" customWidth="1"/>
    <col min="2841" max="2841" width="8.42578125" style="94" customWidth="1"/>
    <col min="2842" max="2842" width="8.28515625" style="94" customWidth="1"/>
    <col min="2843" max="2845" width="8.42578125" style="94" customWidth="1"/>
    <col min="2846" max="3072" width="7.85546875" style="94"/>
    <col min="3073" max="3073" width="5.85546875" style="94" customWidth="1"/>
    <col min="3074" max="3075" width="7.7109375" style="94" customWidth="1"/>
    <col min="3076" max="3076" width="9.42578125" style="94" customWidth="1"/>
    <col min="3077" max="3079" width="7.7109375" style="94" customWidth="1"/>
    <col min="3080" max="3080" width="8.140625" style="94" customWidth="1"/>
    <col min="3081" max="3081" width="9.5703125" style="94" customWidth="1"/>
    <col min="3082" max="3082" width="9.42578125" style="94" customWidth="1"/>
    <col min="3083" max="3083" width="10.28515625" style="94" customWidth="1"/>
    <col min="3084" max="3084" width="7.42578125" style="94" customWidth="1"/>
    <col min="3085" max="3085" width="8.7109375" style="94" customWidth="1"/>
    <col min="3086" max="3086" width="9" style="94" customWidth="1"/>
    <col min="3087" max="3087" width="10.140625" style="94" customWidth="1"/>
    <col min="3088" max="3088" width="11" style="94" customWidth="1"/>
    <col min="3089" max="3089" width="9.28515625" style="94" customWidth="1"/>
    <col min="3090" max="3093" width="8.28515625" style="94" customWidth="1"/>
    <col min="3094" max="3096" width="11.85546875" style="94" customWidth="1"/>
    <col min="3097" max="3097" width="8.42578125" style="94" customWidth="1"/>
    <col min="3098" max="3098" width="8.28515625" style="94" customWidth="1"/>
    <col min="3099" max="3101" width="8.42578125" style="94" customWidth="1"/>
    <col min="3102" max="3328" width="7.85546875" style="94"/>
    <col min="3329" max="3329" width="5.85546875" style="94" customWidth="1"/>
    <col min="3330" max="3331" width="7.7109375" style="94" customWidth="1"/>
    <col min="3332" max="3332" width="9.42578125" style="94" customWidth="1"/>
    <col min="3333" max="3335" width="7.7109375" style="94" customWidth="1"/>
    <col min="3336" max="3336" width="8.140625" style="94" customWidth="1"/>
    <col min="3337" max="3337" width="9.5703125" style="94" customWidth="1"/>
    <col min="3338" max="3338" width="9.42578125" style="94" customWidth="1"/>
    <col min="3339" max="3339" width="10.28515625" style="94" customWidth="1"/>
    <col min="3340" max="3340" width="7.42578125" style="94" customWidth="1"/>
    <col min="3341" max="3341" width="8.7109375" style="94" customWidth="1"/>
    <col min="3342" max="3342" width="9" style="94" customWidth="1"/>
    <col min="3343" max="3343" width="10.140625" style="94" customWidth="1"/>
    <col min="3344" max="3344" width="11" style="94" customWidth="1"/>
    <col min="3345" max="3345" width="9.28515625" style="94" customWidth="1"/>
    <col min="3346" max="3349" width="8.28515625" style="94" customWidth="1"/>
    <col min="3350" max="3352" width="11.85546875" style="94" customWidth="1"/>
    <col min="3353" max="3353" width="8.42578125" style="94" customWidth="1"/>
    <col min="3354" max="3354" width="8.28515625" style="94" customWidth="1"/>
    <col min="3355" max="3357" width="8.42578125" style="94" customWidth="1"/>
    <col min="3358" max="3584" width="7.85546875" style="94"/>
    <col min="3585" max="3585" width="5.85546875" style="94" customWidth="1"/>
    <col min="3586" max="3587" width="7.7109375" style="94" customWidth="1"/>
    <col min="3588" max="3588" width="9.42578125" style="94" customWidth="1"/>
    <col min="3589" max="3591" width="7.7109375" style="94" customWidth="1"/>
    <col min="3592" max="3592" width="8.140625" style="94" customWidth="1"/>
    <col min="3593" max="3593" width="9.5703125" style="94" customWidth="1"/>
    <col min="3594" max="3594" width="9.42578125" style="94" customWidth="1"/>
    <col min="3595" max="3595" width="10.28515625" style="94" customWidth="1"/>
    <col min="3596" max="3596" width="7.42578125" style="94" customWidth="1"/>
    <col min="3597" max="3597" width="8.7109375" style="94" customWidth="1"/>
    <col min="3598" max="3598" width="9" style="94" customWidth="1"/>
    <col min="3599" max="3599" width="10.140625" style="94" customWidth="1"/>
    <col min="3600" max="3600" width="11" style="94" customWidth="1"/>
    <col min="3601" max="3601" width="9.28515625" style="94" customWidth="1"/>
    <col min="3602" max="3605" width="8.28515625" style="94" customWidth="1"/>
    <col min="3606" max="3608" width="11.85546875" style="94" customWidth="1"/>
    <col min="3609" max="3609" width="8.42578125" style="94" customWidth="1"/>
    <col min="3610" max="3610" width="8.28515625" style="94" customWidth="1"/>
    <col min="3611" max="3613" width="8.42578125" style="94" customWidth="1"/>
    <col min="3614" max="3840" width="7.85546875" style="94"/>
    <col min="3841" max="3841" width="5.85546875" style="94" customWidth="1"/>
    <col min="3842" max="3843" width="7.7109375" style="94" customWidth="1"/>
    <col min="3844" max="3844" width="9.42578125" style="94" customWidth="1"/>
    <col min="3845" max="3847" width="7.7109375" style="94" customWidth="1"/>
    <col min="3848" max="3848" width="8.140625" style="94" customWidth="1"/>
    <col min="3849" max="3849" width="9.5703125" style="94" customWidth="1"/>
    <col min="3850" max="3850" width="9.42578125" style="94" customWidth="1"/>
    <col min="3851" max="3851" width="10.28515625" style="94" customWidth="1"/>
    <col min="3852" max="3852" width="7.42578125" style="94" customWidth="1"/>
    <col min="3853" max="3853" width="8.7109375" style="94" customWidth="1"/>
    <col min="3854" max="3854" width="9" style="94" customWidth="1"/>
    <col min="3855" max="3855" width="10.140625" style="94" customWidth="1"/>
    <col min="3856" max="3856" width="11" style="94" customWidth="1"/>
    <col min="3857" max="3857" width="9.28515625" style="94" customWidth="1"/>
    <col min="3858" max="3861" width="8.28515625" style="94" customWidth="1"/>
    <col min="3862" max="3864" width="11.85546875" style="94" customWidth="1"/>
    <col min="3865" max="3865" width="8.42578125" style="94" customWidth="1"/>
    <col min="3866" max="3866" width="8.28515625" style="94" customWidth="1"/>
    <col min="3867" max="3869" width="8.42578125" style="94" customWidth="1"/>
    <col min="3870" max="4096" width="7.85546875" style="94"/>
    <col min="4097" max="4097" width="5.85546875" style="94" customWidth="1"/>
    <col min="4098" max="4099" width="7.7109375" style="94" customWidth="1"/>
    <col min="4100" max="4100" width="9.42578125" style="94" customWidth="1"/>
    <col min="4101" max="4103" width="7.7109375" style="94" customWidth="1"/>
    <col min="4104" max="4104" width="8.140625" style="94" customWidth="1"/>
    <col min="4105" max="4105" width="9.5703125" style="94" customWidth="1"/>
    <col min="4106" max="4106" width="9.42578125" style="94" customWidth="1"/>
    <col min="4107" max="4107" width="10.28515625" style="94" customWidth="1"/>
    <col min="4108" max="4108" width="7.42578125" style="94" customWidth="1"/>
    <col min="4109" max="4109" width="8.7109375" style="94" customWidth="1"/>
    <col min="4110" max="4110" width="9" style="94" customWidth="1"/>
    <col min="4111" max="4111" width="10.140625" style="94" customWidth="1"/>
    <col min="4112" max="4112" width="11" style="94" customWidth="1"/>
    <col min="4113" max="4113" width="9.28515625" style="94" customWidth="1"/>
    <col min="4114" max="4117" width="8.28515625" style="94" customWidth="1"/>
    <col min="4118" max="4120" width="11.85546875" style="94" customWidth="1"/>
    <col min="4121" max="4121" width="8.42578125" style="94" customWidth="1"/>
    <col min="4122" max="4122" width="8.28515625" style="94" customWidth="1"/>
    <col min="4123" max="4125" width="8.42578125" style="94" customWidth="1"/>
    <col min="4126" max="4352" width="7.85546875" style="94"/>
    <col min="4353" max="4353" width="5.85546875" style="94" customWidth="1"/>
    <col min="4354" max="4355" width="7.7109375" style="94" customWidth="1"/>
    <col min="4356" max="4356" width="9.42578125" style="94" customWidth="1"/>
    <col min="4357" max="4359" width="7.7109375" style="94" customWidth="1"/>
    <col min="4360" max="4360" width="8.140625" style="94" customWidth="1"/>
    <col min="4361" max="4361" width="9.5703125" style="94" customWidth="1"/>
    <col min="4362" max="4362" width="9.42578125" style="94" customWidth="1"/>
    <col min="4363" max="4363" width="10.28515625" style="94" customWidth="1"/>
    <col min="4364" max="4364" width="7.42578125" style="94" customWidth="1"/>
    <col min="4365" max="4365" width="8.7109375" style="94" customWidth="1"/>
    <col min="4366" max="4366" width="9" style="94" customWidth="1"/>
    <col min="4367" max="4367" width="10.140625" style="94" customWidth="1"/>
    <col min="4368" max="4368" width="11" style="94" customWidth="1"/>
    <col min="4369" max="4369" width="9.28515625" style="94" customWidth="1"/>
    <col min="4370" max="4373" width="8.28515625" style="94" customWidth="1"/>
    <col min="4374" max="4376" width="11.85546875" style="94" customWidth="1"/>
    <col min="4377" max="4377" width="8.42578125" style="94" customWidth="1"/>
    <col min="4378" max="4378" width="8.28515625" style="94" customWidth="1"/>
    <col min="4379" max="4381" width="8.42578125" style="94" customWidth="1"/>
    <col min="4382" max="4608" width="7.85546875" style="94"/>
    <col min="4609" max="4609" width="5.85546875" style="94" customWidth="1"/>
    <col min="4610" max="4611" width="7.7109375" style="94" customWidth="1"/>
    <col min="4612" max="4612" width="9.42578125" style="94" customWidth="1"/>
    <col min="4613" max="4615" width="7.7109375" style="94" customWidth="1"/>
    <col min="4616" max="4616" width="8.140625" style="94" customWidth="1"/>
    <col min="4617" max="4617" width="9.5703125" style="94" customWidth="1"/>
    <col min="4618" max="4618" width="9.42578125" style="94" customWidth="1"/>
    <col min="4619" max="4619" width="10.28515625" style="94" customWidth="1"/>
    <col min="4620" max="4620" width="7.42578125" style="94" customWidth="1"/>
    <col min="4621" max="4621" width="8.7109375" style="94" customWidth="1"/>
    <col min="4622" max="4622" width="9" style="94" customWidth="1"/>
    <col min="4623" max="4623" width="10.140625" style="94" customWidth="1"/>
    <col min="4624" max="4624" width="11" style="94" customWidth="1"/>
    <col min="4625" max="4625" width="9.28515625" style="94" customWidth="1"/>
    <col min="4626" max="4629" width="8.28515625" style="94" customWidth="1"/>
    <col min="4630" max="4632" width="11.85546875" style="94" customWidth="1"/>
    <col min="4633" max="4633" width="8.42578125" style="94" customWidth="1"/>
    <col min="4634" max="4634" width="8.28515625" style="94" customWidth="1"/>
    <col min="4635" max="4637" width="8.42578125" style="94" customWidth="1"/>
    <col min="4638" max="4864" width="7.85546875" style="94"/>
    <col min="4865" max="4865" width="5.85546875" style="94" customWidth="1"/>
    <col min="4866" max="4867" width="7.7109375" style="94" customWidth="1"/>
    <col min="4868" max="4868" width="9.42578125" style="94" customWidth="1"/>
    <col min="4869" max="4871" width="7.7109375" style="94" customWidth="1"/>
    <col min="4872" max="4872" width="8.140625" style="94" customWidth="1"/>
    <col min="4873" max="4873" width="9.5703125" style="94" customWidth="1"/>
    <col min="4874" max="4874" width="9.42578125" style="94" customWidth="1"/>
    <col min="4875" max="4875" width="10.28515625" style="94" customWidth="1"/>
    <col min="4876" max="4876" width="7.42578125" style="94" customWidth="1"/>
    <col min="4877" max="4877" width="8.7109375" style="94" customWidth="1"/>
    <col min="4878" max="4878" width="9" style="94" customWidth="1"/>
    <col min="4879" max="4879" width="10.140625" style="94" customWidth="1"/>
    <col min="4880" max="4880" width="11" style="94" customWidth="1"/>
    <col min="4881" max="4881" width="9.28515625" style="94" customWidth="1"/>
    <col min="4882" max="4885" width="8.28515625" style="94" customWidth="1"/>
    <col min="4886" max="4888" width="11.85546875" style="94" customWidth="1"/>
    <col min="4889" max="4889" width="8.42578125" style="94" customWidth="1"/>
    <col min="4890" max="4890" width="8.28515625" style="94" customWidth="1"/>
    <col min="4891" max="4893" width="8.42578125" style="94" customWidth="1"/>
    <col min="4894" max="5120" width="7.85546875" style="94"/>
    <col min="5121" max="5121" width="5.85546875" style="94" customWidth="1"/>
    <col min="5122" max="5123" width="7.7109375" style="94" customWidth="1"/>
    <col min="5124" max="5124" width="9.42578125" style="94" customWidth="1"/>
    <col min="5125" max="5127" width="7.7109375" style="94" customWidth="1"/>
    <col min="5128" max="5128" width="8.140625" style="94" customWidth="1"/>
    <col min="5129" max="5129" width="9.5703125" style="94" customWidth="1"/>
    <col min="5130" max="5130" width="9.42578125" style="94" customWidth="1"/>
    <col min="5131" max="5131" width="10.28515625" style="94" customWidth="1"/>
    <col min="5132" max="5132" width="7.42578125" style="94" customWidth="1"/>
    <col min="5133" max="5133" width="8.7109375" style="94" customWidth="1"/>
    <col min="5134" max="5134" width="9" style="94" customWidth="1"/>
    <col min="5135" max="5135" width="10.140625" style="94" customWidth="1"/>
    <col min="5136" max="5136" width="11" style="94" customWidth="1"/>
    <col min="5137" max="5137" width="9.28515625" style="94" customWidth="1"/>
    <col min="5138" max="5141" width="8.28515625" style="94" customWidth="1"/>
    <col min="5142" max="5144" width="11.85546875" style="94" customWidth="1"/>
    <col min="5145" max="5145" width="8.42578125" style="94" customWidth="1"/>
    <col min="5146" max="5146" width="8.28515625" style="94" customWidth="1"/>
    <col min="5147" max="5149" width="8.42578125" style="94" customWidth="1"/>
    <col min="5150" max="5376" width="7.85546875" style="94"/>
    <col min="5377" max="5377" width="5.85546875" style="94" customWidth="1"/>
    <col min="5378" max="5379" width="7.7109375" style="94" customWidth="1"/>
    <col min="5380" max="5380" width="9.42578125" style="94" customWidth="1"/>
    <col min="5381" max="5383" width="7.7109375" style="94" customWidth="1"/>
    <col min="5384" max="5384" width="8.140625" style="94" customWidth="1"/>
    <col min="5385" max="5385" width="9.5703125" style="94" customWidth="1"/>
    <col min="5386" max="5386" width="9.42578125" style="94" customWidth="1"/>
    <col min="5387" max="5387" width="10.28515625" style="94" customWidth="1"/>
    <col min="5388" max="5388" width="7.42578125" style="94" customWidth="1"/>
    <col min="5389" max="5389" width="8.7109375" style="94" customWidth="1"/>
    <col min="5390" max="5390" width="9" style="94" customWidth="1"/>
    <col min="5391" max="5391" width="10.140625" style="94" customWidth="1"/>
    <col min="5392" max="5392" width="11" style="94" customWidth="1"/>
    <col min="5393" max="5393" width="9.28515625" style="94" customWidth="1"/>
    <col min="5394" max="5397" width="8.28515625" style="94" customWidth="1"/>
    <col min="5398" max="5400" width="11.85546875" style="94" customWidth="1"/>
    <col min="5401" max="5401" width="8.42578125" style="94" customWidth="1"/>
    <col min="5402" max="5402" width="8.28515625" style="94" customWidth="1"/>
    <col min="5403" max="5405" width="8.42578125" style="94" customWidth="1"/>
    <col min="5406" max="5632" width="7.85546875" style="94"/>
    <col min="5633" max="5633" width="5.85546875" style="94" customWidth="1"/>
    <col min="5634" max="5635" width="7.7109375" style="94" customWidth="1"/>
    <col min="5636" max="5636" width="9.42578125" style="94" customWidth="1"/>
    <col min="5637" max="5639" width="7.7109375" style="94" customWidth="1"/>
    <col min="5640" max="5640" width="8.140625" style="94" customWidth="1"/>
    <col min="5641" max="5641" width="9.5703125" style="94" customWidth="1"/>
    <col min="5642" max="5642" width="9.42578125" style="94" customWidth="1"/>
    <col min="5643" max="5643" width="10.28515625" style="94" customWidth="1"/>
    <col min="5644" max="5644" width="7.42578125" style="94" customWidth="1"/>
    <col min="5645" max="5645" width="8.7109375" style="94" customWidth="1"/>
    <col min="5646" max="5646" width="9" style="94" customWidth="1"/>
    <col min="5647" max="5647" width="10.140625" style="94" customWidth="1"/>
    <col min="5648" max="5648" width="11" style="94" customWidth="1"/>
    <col min="5649" max="5649" width="9.28515625" style="94" customWidth="1"/>
    <col min="5650" max="5653" width="8.28515625" style="94" customWidth="1"/>
    <col min="5654" max="5656" width="11.85546875" style="94" customWidth="1"/>
    <col min="5657" max="5657" width="8.42578125" style="94" customWidth="1"/>
    <col min="5658" max="5658" width="8.28515625" style="94" customWidth="1"/>
    <col min="5659" max="5661" width="8.42578125" style="94" customWidth="1"/>
    <col min="5662" max="5888" width="7.85546875" style="94"/>
    <col min="5889" max="5889" width="5.85546875" style="94" customWidth="1"/>
    <col min="5890" max="5891" width="7.7109375" style="94" customWidth="1"/>
    <col min="5892" max="5892" width="9.42578125" style="94" customWidth="1"/>
    <col min="5893" max="5895" width="7.7109375" style="94" customWidth="1"/>
    <col min="5896" max="5896" width="8.140625" style="94" customWidth="1"/>
    <col min="5897" max="5897" width="9.5703125" style="94" customWidth="1"/>
    <col min="5898" max="5898" width="9.42578125" style="94" customWidth="1"/>
    <col min="5899" max="5899" width="10.28515625" style="94" customWidth="1"/>
    <col min="5900" max="5900" width="7.42578125" style="94" customWidth="1"/>
    <col min="5901" max="5901" width="8.7109375" style="94" customWidth="1"/>
    <col min="5902" max="5902" width="9" style="94" customWidth="1"/>
    <col min="5903" max="5903" width="10.140625" style="94" customWidth="1"/>
    <col min="5904" max="5904" width="11" style="94" customWidth="1"/>
    <col min="5905" max="5905" width="9.28515625" style="94" customWidth="1"/>
    <col min="5906" max="5909" width="8.28515625" style="94" customWidth="1"/>
    <col min="5910" max="5912" width="11.85546875" style="94" customWidth="1"/>
    <col min="5913" max="5913" width="8.42578125" style="94" customWidth="1"/>
    <col min="5914" max="5914" width="8.28515625" style="94" customWidth="1"/>
    <col min="5915" max="5917" width="8.42578125" style="94" customWidth="1"/>
    <col min="5918" max="6144" width="7.85546875" style="94"/>
    <col min="6145" max="6145" width="5.85546875" style="94" customWidth="1"/>
    <col min="6146" max="6147" width="7.7109375" style="94" customWidth="1"/>
    <col min="6148" max="6148" width="9.42578125" style="94" customWidth="1"/>
    <col min="6149" max="6151" width="7.7109375" style="94" customWidth="1"/>
    <col min="6152" max="6152" width="8.140625" style="94" customWidth="1"/>
    <col min="6153" max="6153" width="9.5703125" style="94" customWidth="1"/>
    <col min="6154" max="6154" width="9.42578125" style="94" customWidth="1"/>
    <col min="6155" max="6155" width="10.28515625" style="94" customWidth="1"/>
    <col min="6156" max="6156" width="7.42578125" style="94" customWidth="1"/>
    <col min="6157" max="6157" width="8.7109375" style="94" customWidth="1"/>
    <col min="6158" max="6158" width="9" style="94" customWidth="1"/>
    <col min="6159" max="6159" width="10.140625" style="94" customWidth="1"/>
    <col min="6160" max="6160" width="11" style="94" customWidth="1"/>
    <col min="6161" max="6161" width="9.28515625" style="94" customWidth="1"/>
    <col min="6162" max="6165" width="8.28515625" style="94" customWidth="1"/>
    <col min="6166" max="6168" width="11.85546875" style="94" customWidth="1"/>
    <col min="6169" max="6169" width="8.42578125" style="94" customWidth="1"/>
    <col min="6170" max="6170" width="8.28515625" style="94" customWidth="1"/>
    <col min="6171" max="6173" width="8.42578125" style="94" customWidth="1"/>
    <col min="6174" max="6400" width="7.85546875" style="94"/>
    <col min="6401" max="6401" width="5.85546875" style="94" customWidth="1"/>
    <col min="6402" max="6403" width="7.7109375" style="94" customWidth="1"/>
    <col min="6404" max="6404" width="9.42578125" style="94" customWidth="1"/>
    <col min="6405" max="6407" width="7.7109375" style="94" customWidth="1"/>
    <col min="6408" max="6408" width="8.140625" style="94" customWidth="1"/>
    <col min="6409" max="6409" width="9.5703125" style="94" customWidth="1"/>
    <col min="6410" max="6410" width="9.42578125" style="94" customWidth="1"/>
    <col min="6411" max="6411" width="10.28515625" style="94" customWidth="1"/>
    <col min="6412" max="6412" width="7.42578125" style="94" customWidth="1"/>
    <col min="6413" max="6413" width="8.7109375" style="94" customWidth="1"/>
    <col min="6414" max="6414" width="9" style="94" customWidth="1"/>
    <col min="6415" max="6415" width="10.140625" style="94" customWidth="1"/>
    <col min="6416" max="6416" width="11" style="94" customWidth="1"/>
    <col min="6417" max="6417" width="9.28515625" style="94" customWidth="1"/>
    <col min="6418" max="6421" width="8.28515625" style="94" customWidth="1"/>
    <col min="6422" max="6424" width="11.85546875" style="94" customWidth="1"/>
    <col min="6425" max="6425" width="8.42578125" style="94" customWidth="1"/>
    <col min="6426" max="6426" width="8.28515625" style="94" customWidth="1"/>
    <col min="6427" max="6429" width="8.42578125" style="94" customWidth="1"/>
    <col min="6430" max="6656" width="7.85546875" style="94"/>
    <col min="6657" max="6657" width="5.85546875" style="94" customWidth="1"/>
    <col min="6658" max="6659" width="7.7109375" style="94" customWidth="1"/>
    <col min="6660" max="6660" width="9.42578125" style="94" customWidth="1"/>
    <col min="6661" max="6663" width="7.7109375" style="94" customWidth="1"/>
    <col min="6664" max="6664" width="8.140625" style="94" customWidth="1"/>
    <col min="6665" max="6665" width="9.5703125" style="94" customWidth="1"/>
    <col min="6666" max="6666" width="9.42578125" style="94" customWidth="1"/>
    <col min="6667" max="6667" width="10.28515625" style="94" customWidth="1"/>
    <col min="6668" max="6668" width="7.42578125" style="94" customWidth="1"/>
    <col min="6669" max="6669" width="8.7109375" style="94" customWidth="1"/>
    <col min="6670" max="6670" width="9" style="94" customWidth="1"/>
    <col min="6671" max="6671" width="10.140625" style="94" customWidth="1"/>
    <col min="6672" max="6672" width="11" style="94" customWidth="1"/>
    <col min="6673" max="6673" width="9.28515625" style="94" customWidth="1"/>
    <col min="6674" max="6677" width="8.28515625" style="94" customWidth="1"/>
    <col min="6678" max="6680" width="11.85546875" style="94" customWidth="1"/>
    <col min="6681" max="6681" width="8.42578125" style="94" customWidth="1"/>
    <col min="6682" max="6682" width="8.28515625" style="94" customWidth="1"/>
    <col min="6683" max="6685" width="8.42578125" style="94" customWidth="1"/>
    <col min="6686" max="6912" width="7.85546875" style="94"/>
    <col min="6913" max="6913" width="5.85546875" style="94" customWidth="1"/>
    <col min="6914" max="6915" width="7.7109375" style="94" customWidth="1"/>
    <col min="6916" max="6916" width="9.42578125" style="94" customWidth="1"/>
    <col min="6917" max="6919" width="7.7109375" style="94" customWidth="1"/>
    <col min="6920" max="6920" width="8.140625" style="94" customWidth="1"/>
    <col min="6921" max="6921" width="9.5703125" style="94" customWidth="1"/>
    <col min="6922" max="6922" width="9.42578125" style="94" customWidth="1"/>
    <col min="6923" max="6923" width="10.28515625" style="94" customWidth="1"/>
    <col min="6924" max="6924" width="7.42578125" style="94" customWidth="1"/>
    <col min="6925" max="6925" width="8.7109375" style="94" customWidth="1"/>
    <col min="6926" max="6926" width="9" style="94" customWidth="1"/>
    <col min="6927" max="6927" width="10.140625" style="94" customWidth="1"/>
    <col min="6928" max="6928" width="11" style="94" customWidth="1"/>
    <col min="6929" max="6929" width="9.28515625" style="94" customWidth="1"/>
    <col min="6930" max="6933" width="8.28515625" style="94" customWidth="1"/>
    <col min="6934" max="6936" width="11.85546875" style="94" customWidth="1"/>
    <col min="6937" max="6937" width="8.42578125" style="94" customWidth="1"/>
    <col min="6938" max="6938" width="8.28515625" style="94" customWidth="1"/>
    <col min="6939" max="6941" width="8.42578125" style="94" customWidth="1"/>
    <col min="6942" max="7168" width="7.85546875" style="94"/>
    <col min="7169" max="7169" width="5.85546875" style="94" customWidth="1"/>
    <col min="7170" max="7171" width="7.7109375" style="94" customWidth="1"/>
    <col min="7172" max="7172" width="9.42578125" style="94" customWidth="1"/>
    <col min="7173" max="7175" width="7.7109375" style="94" customWidth="1"/>
    <col min="7176" max="7176" width="8.140625" style="94" customWidth="1"/>
    <col min="7177" max="7177" width="9.5703125" style="94" customWidth="1"/>
    <col min="7178" max="7178" width="9.42578125" style="94" customWidth="1"/>
    <col min="7179" max="7179" width="10.28515625" style="94" customWidth="1"/>
    <col min="7180" max="7180" width="7.42578125" style="94" customWidth="1"/>
    <col min="7181" max="7181" width="8.7109375" style="94" customWidth="1"/>
    <col min="7182" max="7182" width="9" style="94" customWidth="1"/>
    <col min="7183" max="7183" width="10.140625" style="94" customWidth="1"/>
    <col min="7184" max="7184" width="11" style="94" customWidth="1"/>
    <col min="7185" max="7185" width="9.28515625" style="94" customWidth="1"/>
    <col min="7186" max="7189" width="8.28515625" style="94" customWidth="1"/>
    <col min="7190" max="7192" width="11.85546875" style="94" customWidth="1"/>
    <col min="7193" max="7193" width="8.42578125" style="94" customWidth="1"/>
    <col min="7194" max="7194" width="8.28515625" style="94" customWidth="1"/>
    <col min="7195" max="7197" width="8.42578125" style="94" customWidth="1"/>
    <col min="7198" max="7424" width="7.85546875" style="94"/>
    <col min="7425" max="7425" width="5.85546875" style="94" customWidth="1"/>
    <col min="7426" max="7427" width="7.7109375" style="94" customWidth="1"/>
    <col min="7428" max="7428" width="9.42578125" style="94" customWidth="1"/>
    <col min="7429" max="7431" width="7.7109375" style="94" customWidth="1"/>
    <col min="7432" max="7432" width="8.140625" style="94" customWidth="1"/>
    <col min="7433" max="7433" width="9.5703125" style="94" customWidth="1"/>
    <col min="7434" max="7434" width="9.42578125" style="94" customWidth="1"/>
    <col min="7435" max="7435" width="10.28515625" style="94" customWidth="1"/>
    <col min="7436" max="7436" width="7.42578125" style="94" customWidth="1"/>
    <col min="7437" max="7437" width="8.7109375" style="94" customWidth="1"/>
    <col min="7438" max="7438" width="9" style="94" customWidth="1"/>
    <col min="7439" max="7439" width="10.140625" style="94" customWidth="1"/>
    <col min="7440" max="7440" width="11" style="94" customWidth="1"/>
    <col min="7441" max="7441" width="9.28515625" style="94" customWidth="1"/>
    <col min="7442" max="7445" width="8.28515625" style="94" customWidth="1"/>
    <col min="7446" max="7448" width="11.85546875" style="94" customWidth="1"/>
    <col min="7449" max="7449" width="8.42578125" style="94" customWidth="1"/>
    <col min="7450" max="7450" width="8.28515625" style="94" customWidth="1"/>
    <col min="7451" max="7453" width="8.42578125" style="94" customWidth="1"/>
    <col min="7454" max="7680" width="7.85546875" style="94"/>
    <col min="7681" max="7681" width="5.85546875" style="94" customWidth="1"/>
    <col min="7682" max="7683" width="7.7109375" style="94" customWidth="1"/>
    <col min="7684" max="7684" width="9.42578125" style="94" customWidth="1"/>
    <col min="7685" max="7687" width="7.7109375" style="94" customWidth="1"/>
    <col min="7688" max="7688" width="8.140625" style="94" customWidth="1"/>
    <col min="7689" max="7689" width="9.5703125" style="94" customWidth="1"/>
    <col min="7690" max="7690" width="9.42578125" style="94" customWidth="1"/>
    <col min="7691" max="7691" width="10.28515625" style="94" customWidth="1"/>
    <col min="7692" max="7692" width="7.42578125" style="94" customWidth="1"/>
    <col min="7693" max="7693" width="8.7109375" style="94" customWidth="1"/>
    <col min="7694" max="7694" width="9" style="94" customWidth="1"/>
    <col min="7695" max="7695" width="10.140625" style="94" customWidth="1"/>
    <col min="7696" max="7696" width="11" style="94" customWidth="1"/>
    <col min="7697" max="7697" width="9.28515625" style="94" customWidth="1"/>
    <col min="7698" max="7701" width="8.28515625" style="94" customWidth="1"/>
    <col min="7702" max="7704" width="11.85546875" style="94" customWidth="1"/>
    <col min="7705" max="7705" width="8.42578125" style="94" customWidth="1"/>
    <col min="7706" max="7706" width="8.28515625" style="94" customWidth="1"/>
    <col min="7707" max="7709" width="8.42578125" style="94" customWidth="1"/>
    <col min="7710" max="7936" width="7.85546875" style="94"/>
    <col min="7937" max="7937" width="5.85546875" style="94" customWidth="1"/>
    <col min="7938" max="7939" width="7.7109375" style="94" customWidth="1"/>
    <col min="7940" max="7940" width="9.42578125" style="94" customWidth="1"/>
    <col min="7941" max="7943" width="7.7109375" style="94" customWidth="1"/>
    <col min="7944" max="7944" width="8.140625" style="94" customWidth="1"/>
    <col min="7945" max="7945" width="9.5703125" style="94" customWidth="1"/>
    <col min="7946" max="7946" width="9.42578125" style="94" customWidth="1"/>
    <col min="7947" max="7947" width="10.28515625" style="94" customWidth="1"/>
    <col min="7948" max="7948" width="7.42578125" style="94" customWidth="1"/>
    <col min="7949" max="7949" width="8.7109375" style="94" customWidth="1"/>
    <col min="7950" max="7950" width="9" style="94" customWidth="1"/>
    <col min="7951" max="7951" width="10.140625" style="94" customWidth="1"/>
    <col min="7952" max="7952" width="11" style="94" customWidth="1"/>
    <col min="7953" max="7953" width="9.28515625" style="94" customWidth="1"/>
    <col min="7954" max="7957" width="8.28515625" style="94" customWidth="1"/>
    <col min="7958" max="7960" width="11.85546875" style="94" customWidth="1"/>
    <col min="7961" max="7961" width="8.42578125" style="94" customWidth="1"/>
    <col min="7962" max="7962" width="8.28515625" style="94" customWidth="1"/>
    <col min="7963" max="7965" width="8.42578125" style="94" customWidth="1"/>
    <col min="7966" max="8192" width="7.85546875" style="94"/>
    <col min="8193" max="8193" width="5.85546875" style="94" customWidth="1"/>
    <col min="8194" max="8195" width="7.7109375" style="94" customWidth="1"/>
    <col min="8196" max="8196" width="9.42578125" style="94" customWidth="1"/>
    <col min="8197" max="8199" width="7.7109375" style="94" customWidth="1"/>
    <col min="8200" max="8200" width="8.140625" style="94" customWidth="1"/>
    <col min="8201" max="8201" width="9.5703125" style="94" customWidth="1"/>
    <col min="8202" max="8202" width="9.42578125" style="94" customWidth="1"/>
    <col min="8203" max="8203" width="10.28515625" style="94" customWidth="1"/>
    <col min="8204" max="8204" width="7.42578125" style="94" customWidth="1"/>
    <col min="8205" max="8205" width="8.7109375" style="94" customWidth="1"/>
    <col min="8206" max="8206" width="9" style="94" customWidth="1"/>
    <col min="8207" max="8207" width="10.140625" style="94" customWidth="1"/>
    <col min="8208" max="8208" width="11" style="94" customWidth="1"/>
    <col min="8209" max="8209" width="9.28515625" style="94" customWidth="1"/>
    <col min="8210" max="8213" width="8.28515625" style="94" customWidth="1"/>
    <col min="8214" max="8216" width="11.85546875" style="94" customWidth="1"/>
    <col min="8217" max="8217" width="8.42578125" style="94" customWidth="1"/>
    <col min="8218" max="8218" width="8.28515625" style="94" customWidth="1"/>
    <col min="8219" max="8221" width="8.42578125" style="94" customWidth="1"/>
    <col min="8222" max="8448" width="7.85546875" style="94"/>
    <col min="8449" max="8449" width="5.85546875" style="94" customWidth="1"/>
    <col min="8450" max="8451" width="7.7109375" style="94" customWidth="1"/>
    <col min="8452" max="8452" width="9.42578125" style="94" customWidth="1"/>
    <col min="8453" max="8455" width="7.7109375" style="94" customWidth="1"/>
    <col min="8456" max="8456" width="8.140625" style="94" customWidth="1"/>
    <col min="8457" max="8457" width="9.5703125" style="94" customWidth="1"/>
    <col min="8458" max="8458" width="9.42578125" style="94" customWidth="1"/>
    <col min="8459" max="8459" width="10.28515625" style="94" customWidth="1"/>
    <col min="8460" max="8460" width="7.42578125" style="94" customWidth="1"/>
    <col min="8461" max="8461" width="8.7109375" style="94" customWidth="1"/>
    <col min="8462" max="8462" width="9" style="94" customWidth="1"/>
    <col min="8463" max="8463" width="10.140625" style="94" customWidth="1"/>
    <col min="8464" max="8464" width="11" style="94" customWidth="1"/>
    <col min="8465" max="8465" width="9.28515625" style="94" customWidth="1"/>
    <col min="8466" max="8469" width="8.28515625" style="94" customWidth="1"/>
    <col min="8470" max="8472" width="11.85546875" style="94" customWidth="1"/>
    <col min="8473" max="8473" width="8.42578125" style="94" customWidth="1"/>
    <col min="8474" max="8474" width="8.28515625" style="94" customWidth="1"/>
    <col min="8475" max="8477" width="8.42578125" style="94" customWidth="1"/>
    <col min="8478" max="8704" width="7.85546875" style="94"/>
    <col min="8705" max="8705" width="5.85546875" style="94" customWidth="1"/>
    <col min="8706" max="8707" width="7.7109375" style="94" customWidth="1"/>
    <col min="8708" max="8708" width="9.42578125" style="94" customWidth="1"/>
    <col min="8709" max="8711" width="7.7109375" style="94" customWidth="1"/>
    <col min="8712" max="8712" width="8.140625" style="94" customWidth="1"/>
    <col min="8713" max="8713" width="9.5703125" style="94" customWidth="1"/>
    <col min="8714" max="8714" width="9.42578125" style="94" customWidth="1"/>
    <col min="8715" max="8715" width="10.28515625" style="94" customWidth="1"/>
    <col min="8716" max="8716" width="7.42578125" style="94" customWidth="1"/>
    <col min="8717" max="8717" width="8.7109375" style="94" customWidth="1"/>
    <col min="8718" max="8718" width="9" style="94" customWidth="1"/>
    <col min="8719" max="8719" width="10.140625" style="94" customWidth="1"/>
    <col min="8720" max="8720" width="11" style="94" customWidth="1"/>
    <col min="8721" max="8721" width="9.28515625" style="94" customWidth="1"/>
    <col min="8722" max="8725" width="8.28515625" style="94" customWidth="1"/>
    <col min="8726" max="8728" width="11.85546875" style="94" customWidth="1"/>
    <col min="8729" max="8729" width="8.42578125" style="94" customWidth="1"/>
    <col min="8730" max="8730" width="8.28515625" style="94" customWidth="1"/>
    <col min="8731" max="8733" width="8.42578125" style="94" customWidth="1"/>
    <col min="8734" max="8960" width="7.85546875" style="94"/>
    <col min="8961" max="8961" width="5.85546875" style="94" customWidth="1"/>
    <col min="8962" max="8963" width="7.7109375" style="94" customWidth="1"/>
    <col min="8964" max="8964" width="9.42578125" style="94" customWidth="1"/>
    <col min="8965" max="8967" width="7.7109375" style="94" customWidth="1"/>
    <col min="8968" max="8968" width="8.140625" style="94" customWidth="1"/>
    <col min="8969" max="8969" width="9.5703125" style="94" customWidth="1"/>
    <col min="8970" max="8970" width="9.42578125" style="94" customWidth="1"/>
    <col min="8971" max="8971" width="10.28515625" style="94" customWidth="1"/>
    <col min="8972" max="8972" width="7.42578125" style="94" customWidth="1"/>
    <col min="8973" max="8973" width="8.7109375" style="94" customWidth="1"/>
    <col min="8974" max="8974" width="9" style="94" customWidth="1"/>
    <col min="8975" max="8975" width="10.140625" style="94" customWidth="1"/>
    <col min="8976" max="8976" width="11" style="94" customWidth="1"/>
    <col min="8977" max="8977" width="9.28515625" style="94" customWidth="1"/>
    <col min="8978" max="8981" width="8.28515625" style="94" customWidth="1"/>
    <col min="8982" max="8984" width="11.85546875" style="94" customWidth="1"/>
    <col min="8985" max="8985" width="8.42578125" style="94" customWidth="1"/>
    <col min="8986" max="8986" width="8.28515625" style="94" customWidth="1"/>
    <col min="8987" max="8989" width="8.42578125" style="94" customWidth="1"/>
    <col min="8990" max="9216" width="7.85546875" style="94"/>
    <col min="9217" max="9217" width="5.85546875" style="94" customWidth="1"/>
    <col min="9218" max="9219" width="7.7109375" style="94" customWidth="1"/>
    <col min="9220" max="9220" width="9.42578125" style="94" customWidth="1"/>
    <col min="9221" max="9223" width="7.7109375" style="94" customWidth="1"/>
    <col min="9224" max="9224" width="8.140625" style="94" customWidth="1"/>
    <col min="9225" max="9225" width="9.5703125" style="94" customWidth="1"/>
    <col min="9226" max="9226" width="9.42578125" style="94" customWidth="1"/>
    <col min="9227" max="9227" width="10.28515625" style="94" customWidth="1"/>
    <col min="9228" max="9228" width="7.42578125" style="94" customWidth="1"/>
    <col min="9229" max="9229" width="8.7109375" style="94" customWidth="1"/>
    <col min="9230" max="9230" width="9" style="94" customWidth="1"/>
    <col min="9231" max="9231" width="10.140625" style="94" customWidth="1"/>
    <col min="9232" max="9232" width="11" style="94" customWidth="1"/>
    <col min="9233" max="9233" width="9.28515625" style="94" customWidth="1"/>
    <col min="9234" max="9237" width="8.28515625" style="94" customWidth="1"/>
    <col min="9238" max="9240" width="11.85546875" style="94" customWidth="1"/>
    <col min="9241" max="9241" width="8.42578125" style="94" customWidth="1"/>
    <col min="9242" max="9242" width="8.28515625" style="94" customWidth="1"/>
    <col min="9243" max="9245" width="8.42578125" style="94" customWidth="1"/>
    <col min="9246" max="9472" width="7.85546875" style="94"/>
    <col min="9473" max="9473" width="5.85546875" style="94" customWidth="1"/>
    <col min="9474" max="9475" width="7.7109375" style="94" customWidth="1"/>
    <col min="9476" max="9476" width="9.42578125" style="94" customWidth="1"/>
    <col min="9477" max="9479" width="7.7109375" style="94" customWidth="1"/>
    <col min="9480" max="9480" width="8.140625" style="94" customWidth="1"/>
    <col min="9481" max="9481" width="9.5703125" style="94" customWidth="1"/>
    <col min="9482" max="9482" width="9.42578125" style="94" customWidth="1"/>
    <col min="9483" max="9483" width="10.28515625" style="94" customWidth="1"/>
    <col min="9484" max="9484" width="7.42578125" style="94" customWidth="1"/>
    <col min="9485" max="9485" width="8.7109375" style="94" customWidth="1"/>
    <col min="9486" max="9486" width="9" style="94" customWidth="1"/>
    <col min="9487" max="9487" width="10.140625" style="94" customWidth="1"/>
    <col min="9488" max="9488" width="11" style="94" customWidth="1"/>
    <col min="9489" max="9489" width="9.28515625" style="94" customWidth="1"/>
    <col min="9490" max="9493" width="8.28515625" style="94" customWidth="1"/>
    <col min="9494" max="9496" width="11.85546875" style="94" customWidth="1"/>
    <col min="9497" max="9497" width="8.42578125" style="94" customWidth="1"/>
    <col min="9498" max="9498" width="8.28515625" style="94" customWidth="1"/>
    <col min="9499" max="9501" width="8.42578125" style="94" customWidth="1"/>
    <col min="9502" max="9728" width="7.85546875" style="94"/>
    <col min="9729" max="9729" width="5.85546875" style="94" customWidth="1"/>
    <col min="9730" max="9731" width="7.7109375" style="94" customWidth="1"/>
    <col min="9732" max="9732" width="9.42578125" style="94" customWidth="1"/>
    <col min="9733" max="9735" width="7.7109375" style="94" customWidth="1"/>
    <col min="9736" max="9736" width="8.140625" style="94" customWidth="1"/>
    <col min="9737" max="9737" width="9.5703125" style="94" customWidth="1"/>
    <col min="9738" max="9738" width="9.42578125" style="94" customWidth="1"/>
    <col min="9739" max="9739" width="10.28515625" style="94" customWidth="1"/>
    <col min="9740" max="9740" width="7.42578125" style="94" customWidth="1"/>
    <col min="9741" max="9741" width="8.7109375" style="94" customWidth="1"/>
    <col min="9742" max="9742" width="9" style="94" customWidth="1"/>
    <col min="9743" max="9743" width="10.140625" style="94" customWidth="1"/>
    <col min="9744" max="9744" width="11" style="94" customWidth="1"/>
    <col min="9745" max="9745" width="9.28515625" style="94" customWidth="1"/>
    <col min="9746" max="9749" width="8.28515625" style="94" customWidth="1"/>
    <col min="9750" max="9752" width="11.85546875" style="94" customWidth="1"/>
    <col min="9753" max="9753" width="8.42578125" style="94" customWidth="1"/>
    <col min="9754" max="9754" width="8.28515625" style="94" customWidth="1"/>
    <col min="9755" max="9757" width="8.42578125" style="94" customWidth="1"/>
    <col min="9758" max="9984" width="7.85546875" style="94"/>
    <col min="9985" max="9985" width="5.85546875" style="94" customWidth="1"/>
    <col min="9986" max="9987" width="7.7109375" style="94" customWidth="1"/>
    <col min="9988" max="9988" width="9.42578125" style="94" customWidth="1"/>
    <col min="9989" max="9991" width="7.7109375" style="94" customWidth="1"/>
    <col min="9992" max="9992" width="8.140625" style="94" customWidth="1"/>
    <col min="9993" max="9993" width="9.5703125" style="94" customWidth="1"/>
    <col min="9994" max="9994" width="9.42578125" style="94" customWidth="1"/>
    <col min="9995" max="9995" width="10.28515625" style="94" customWidth="1"/>
    <col min="9996" max="9996" width="7.42578125" style="94" customWidth="1"/>
    <col min="9997" max="9997" width="8.7109375" style="94" customWidth="1"/>
    <col min="9998" max="9998" width="9" style="94" customWidth="1"/>
    <col min="9999" max="9999" width="10.140625" style="94" customWidth="1"/>
    <col min="10000" max="10000" width="11" style="94" customWidth="1"/>
    <col min="10001" max="10001" width="9.28515625" style="94" customWidth="1"/>
    <col min="10002" max="10005" width="8.28515625" style="94" customWidth="1"/>
    <col min="10006" max="10008" width="11.85546875" style="94" customWidth="1"/>
    <col min="10009" max="10009" width="8.42578125" style="94" customWidth="1"/>
    <col min="10010" max="10010" width="8.28515625" style="94" customWidth="1"/>
    <col min="10011" max="10013" width="8.42578125" style="94" customWidth="1"/>
    <col min="10014" max="10240" width="7.85546875" style="94"/>
    <col min="10241" max="10241" width="5.85546875" style="94" customWidth="1"/>
    <col min="10242" max="10243" width="7.7109375" style="94" customWidth="1"/>
    <col min="10244" max="10244" width="9.42578125" style="94" customWidth="1"/>
    <col min="10245" max="10247" width="7.7109375" style="94" customWidth="1"/>
    <col min="10248" max="10248" width="8.140625" style="94" customWidth="1"/>
    <col min="10249" max="10249" width="9.5703125" style="94" customWidth="1"/>
    <col min="10250" max="10250" width="9.42578125" style="94" customWidth="1"/>
    <col min="10251" max="10251" width="10.28515625" style="94" customWidth="1"/>
    <col min="10252" max="10252" width="7.42578125" style="94" customWidth="1"/>
    <col min="10253" max="10253" width="8.7109375" style="94" customWidth="1"/>
    <col min="10254" max="10254" width="9" style="94" customWidth="1"/>
    <col min="10255" max="10255" width="10.140625" style="94" customWidth="1"/>
    <col min="10256" max="10256" width="11" style="94" customWidth="1"/>
    <col min="10257" max="10257" width="9.28515625" style="94" customWidth="1"/>
    <col min="10258" max="10261" width="8.28515625" style="94" customWidth="1"/>
    <col min="10262" max="10264" width="11.85546875" style="94" customWidth="1"/>
    <col min="10265" max="10265" width="8.42578125" style="94" customWidth="1"/>
    <col min="10266" max="10266" width="8.28515625" style="94" customWidth="1"/>
    <col min="10267" max="10269" width="8.42578125" style="94" customWidth="1"/>
    <col min="10270" max="10496" width="7.85546875" style="94"/>
    <col min="10497" max="10497" width="5.85546875" style="94" customWidth="1"/>
    <col min="10498" max="10499" width="7.7109375" style="94" customWidth="1"/>
    <col min="10500" max="10500" width="9.42578125" style="94" customWidth="1"/>
    <col min="10501" max="10503" width="7.7109375" style="94" customWidth="1"/>
    <col min="10504" max="10504" width="8.140625" style="94" customWidth="1"/>
    <col min="10505" max="10505" width="9.5703125" style="94" customWidth="1"/>
    <col min="10506" max="10506" width="9.42578125" style="94" customWidth="1"/>
    <col min="10507" max="10507" width="10.28515625" style="94" customWidth="1"/>
    <col min="10508" max="10508" width="7.42578125" style="94" customWidth="1"/>
    <col min="10509" max="10509" width="8.7109375" style="94" customWidth="1"/>
    <col min="10510" max="10510" width="9" style="94" customWidth="1"/>
    <col min="10511" max="10511" width="10.140625" style="94" customWidth="1"/>
    <col min="10512" max="10512" width="11" style="94" customWidth="1"/>
    <col min="10513" max="10513" width="9.28515625" style="94" customWidth="1"/>
    <col min="10514" max="10517" width="8.28515625" style="94" customWidth="1"/>
    <col min="10518" max="10520" width="11.85546875" style="94" customWidth="1"/>
    <col min="10521" max="10521" width="8.42578125" style="94" customWidth="1"/>
    <col min="10522" max="10522" width="8.28515625" style="94" customWidth="1"/>
    <col min="10523" max="10525" width="8.42578125" style="94" customWidth="1"/>
    <col min="10526" max="10752" width="7.85546875" style="94"/>
    <col min="10753" max="10753" width="5.85546875" style="94" customWidth="1"/>
    <col min="10754" max="10755" width="7.7109375" style="94" customWidth="1"/>
    <col min="10756" max="10756" width="9.42578125" style="94" customWidth="1"/>
    <col min="10757" max="10759" width="7.7109375" style="94" customWidth="1"/>
    <col min="10760" max="10760" width="8.140625" style="94" customWidth="1"/>
    <col min="10761" max="10761" width="9.5703125" style="94" customWidth="1"/>
    <col min="10762" max="10762" width="9.42578125" style="94" customWidth="1"/>
    <col min="10763" max="10763" width="10.28515625" style="94" customWidth="1"/>
    <col min="10764" max="10764" width="7.42578125" style="94" customWidth="1"/>
    <col min="10765" max="10765" width="8.7109375" style="94" customWidth="1"/>
    <col min="10766" max="10766" width="9" style="94" customWidth="1"/>
    <col min="10767" max="10767" width="10.140625" style="94" customWidth="1"/>
    <col min="10768" max="10768" width="11" style="94" customWidth="1"/>
    <col min="10769" max="10769" width="9.28515625" style="94" customWidth="1"/>
    <col min="10770" max="10773" width="8.28515625" style="94" customWidth="1"/>
    <col min="10774" max="10776" width="11.85546875" style="94" customWidth="1"/>
    <col min="10777" max="10777" width="8.42578125" style="94" customWidth="1"/>
    <col min="10778" max="10778" width="8.28515625" style="94" customWidth="1"/>
    <col min="10779" max="10781" width="8.42578125" style="94" customWidth="1"/>
    <col min="10782" max="11008" width="7.85546875" style="94"/>
    <col min="11009" max="11009" width="5.85546875" style="94" customWidth="1"/>
    <col min="11010" max="11011" width="7.7109375" style="94" customWidth="1"/>
    <col min="11012" max="11012" width="9.42578125" style="94" customWidth="1"/>
    <col min="11013" max="11015" width="7.7109375" style="94" customWidth="1"/>
    <col min="11016" max="11016" width="8.140625" style="94" customWidth="1"/>
    <col min="11017" max="11017" width="9.5703125" style="94" customWidth="1"/>
    <col min="11018" max="11018" width="9.42578125" style="94" customWidth="1"/>
    <col min="11019" max="11019" width="10.28515625" style="94" customWidth="1"/>
    <col min="11020" max="11020" width="7.42578125" style="94" customWidth="1"/>
    <col min="11021" max="11021" width="8.7109375" style="94" customWidth="1"/>
    <col min="11022" max="11022" width="9" style="94" customWidth="1"/>
    <col min="11023" max="11023" width="10.140625" style="94" customWidth="1"/>
    <col min="11024" max="11024" width="11" style="94" customWidth="1"/>
    <col min="11025" max="11025" width="9.28515625" style="94" customWidth="1"/>
    <col min="11026" max="11029" width="8.28515625" style="94" customWidth="1"/>
    <col min="11030" max="11032" width="11.85546875" style="94" customWidth="1"/>
    <col min="11033" max="11033" width="8.42578125" style="94" customWidth="1"/>
    <col min="11034" max="11034" width="8.28515625" style="94" customWidth="1"/>
    <col min="11035" max="11037" width="8.42578125" style="94" customWidth="1"/>
    <col min="11038" max="11264" width="7.85546875" style="94"/>
    <col min="11265" max="11265" width="5.85546875" style="94" customWidth="1"/>
    <col min="11266" max="11267" width="7.7109375" style="94" customWidth="1"/>
    <col min="11268" max="11268" width="9.42578125" style="94" customWidth="1"/>
    <col min="11269" max="11271" width="7.7109375" style="94" customWidth="1"/>
    <col min="11272" max="11272" width="8.140625" style="94" customWidth="1"/>
    <col min="11273" max="11273" width="9.5703125" style="94" customWidth="1"/>
    <col min="11274" max="11274" width="9.42578125" style="94" customWidth="1"/>
    <col min="11275" max="11275" width="10.28515625" style="94" customWidth="1"/>
    <col min="11276" max="11276" width="7.42578125" style="94" customWidth="1"/>
    <col min="11277" max="11277" width="8.7109375" style="94" customWidth="1"/>
    <col min="11278" max="11278" width="9" style="94" customWidth="1"/>
    <col min="11279" max="11279" width="10.140625" style="94" customWidth="1"/>
    <col min="11280" max="11280" width="11" style="94" customWidth="1"/>
    <col min="11281" max="11281" width="9.28515625" style="94" customWidth="1"/>
    <col min="11282" max="11285" width="8.28515625" style="94" customWidth="1"/>
    <col min="11286" max="11288" width="11.85546875" style="94" customWidth="1"/>
    <col min="11289" max="11289" width="8.42578125" style="94" customWidth="1"/>
    <col min="11290" max="11290" width="8.28515625" style="94" customWidth="1"/>
    <col min="11291" max="11293" width="8.42578125" style="94" customWidth="1"/>
    <col min="11294" max="11520" width="7.85546875" style="94"/>
    <col min="11521" max="11521" width="5.85546875" style="94" customWidth="1"/>
    <col min="11522" max="11523" width="7.7109375" style="94" customWidth="1"/>
    <col min="11524" max="11524" width="9.42578125" style="94" customWidth="1"/>
    <col min="11525" max="11527" width="7.7109375" style="94" customWidth="1"/>
    <col min="11528" max="11528" width="8.140625" style="94" customWidth="1"/>
    <col min="11529" max="11529" width="9.5703125" style="94" customWidth="1"/>
    <col min="11530" max="11530" width="9.42578125" style="94" customWidth="1"/>
    <col min="11531" max="11531" width="10.28515625" style="94" customWidth="1"/>
    <col min="11532" max="11532" width="7.42578125" style="94" customWidth="1"/>
    <col min="11533" max="11533" width="8.7109375" style="94" customWidth="1"/>
    <col min="11534" max="11534" width="9" style="94" customWidth="1"/>
    <col min="11535" max="11535" width="10.140625" style="94" customWidth="1"/>
    <col min="11536" max="11536" width="11" style="94" customWidth="1"/>
    <col min="11537" max="11537" width="9.28515625" style="94" customWidth="1"/>
    <col min="11538" max="11541" width="8.28515625" style="94" customWidth="1"/>
    <col min="11542" max="11544" width="11.85546875" style="94" customWidth="1"/>
    <col min="11545" max="11545" width="8.42578125" style="94" customWidth="1"/>
    <col min="11546" max="11546" width="8.28515625" style="94" customWidth="1"/>
    <col min="11547" max="11549" width="8.42578125" style="94" customWidth="1"/>
    <col min="11550" max="11776" width="7.85546875" style="94"/>
    <col min="11777" max="11777" width="5.85546875" style="94" customWidth="1"/>
    <col min="11778" max="11779" width="7.7109375" style="94" customWidth="1"/>
    <col min="11780" max="11780" width="9.42578125" style="94" customWidth="1"/>
    <col min="11781" max="11783" width="7.7109375" style="94" customWidth="1"/>
    <col min="11784" max="11784" width="8.140625" style="94" customWidth="1"/>
    <col min="11785" max="11785" width="9.5703125" style="94" customWidth="1"/>
    <col min="11786" max="11786" width="9.42578125" style="94" customWidth="1"/>
    <col min="11787" max="11787" width="10.28515625" style="94" customWidth="1"/>
    <col min="11788" max="11788" width="7.42578125" style="94" customWidth="1"/>
    <col min="11789" max="11789" width="8.7109375" style="94" customWidth="1"/>
    <col min="11790" max="11790" width="9" style="94" customWidth="1"/>
    <col min="11791" max="11791" width="10.140625" style="94" customWidth="1"/>
    <col min="11792" max="11792" width="11" style="94" customWidth="1"/>
    <col min="11793" max="11793" width="9.28515625" style="94" customWidth="1"/>
    <col min="11794" max="11797" width="8.28515625" style="94" customWidth="1"/>
    <col min="11798" max="11800" width="11.85546875" style="94" customWidth="1"/>
    <col min="11801" max="11801" width="8.42578125" style="94" customWidth="1"/>
    <col min="11802" max="11802" width="8.28515625" style="94" customWidth="1"/>
    <col min="11803" max="11805" width="8.42578125" style="94" customWidth="1"/>
    <col min="11806" max="12032" width="7.85546875" style="94"/>
    <col min="12033" max="12033" width="5.85546875" style="94" customWidth="1"/>
    <col min="12034" max="12035" width="7.7109375" style="94" customWidth="1"/>
    <col min="12036" max="12036" width="9.42578125" style="94" customWidth="1"/>
    <col min="12037" max="12039" width="7.7109375" style="94" customWidth="1"/>
    <col min="12040" max="12040" width="8.140625" style="94" customWidth="1"/>
    <col min="12041" max="12041" width="9.5703125" style="94" customWidth="1"/>
    <col min="12042" max="12042" width="9.42578125" style="94" customWidth="1"/>
    <col min="12043" max="12043" width="10.28515625" style="94" customWidth="1"/>
    <col min="12044" max="12044" width="7.42578125" style="94" customWidth="1"/>
    <col min="12045" max="12045" width="8.7109375" style="94" customWidth="1"/>
    <col min="12046" max="12046" width="9" style="94" customWidth="1"/>
    <col min="12047" max="12047" width="10.140625" style="94" customWidth="1"/>
    <col min="12048" max="12048" width="11" style="94" customWidth="1"/>
    <col min="12049" max="12049" width="9.28515625" style="94" customWidth="1"/>
    <col min="12050" max="12053" width="8.28515625" style="94" customWidth="1"/>
    <col min="12054" max="12056" width="11.85546875" style="94" customWidth="1"/>
    <col min="12057" max="12057" width="8.42578125" style="94" customWidth="1"/>
    <col min="12058" max="12058" width="8.28515625" style="94" customWidth="1"/>
    <col min="12059" max="12061" width="8.42578125" style="94" customWidth="1"/>
    <col min="12062" max="12288" width="7.85546875" style="94"/>
    <col min="12289" max="12289" width="5.85546875" style="94" customWidth="1"/>
    <col min="12290" max="12291" width="7.7109375" style="94" customWidth="1"/>
    <col min="12292" max="12292" width="9.42578125" style="94" customWidth="1"/>
    <col min="12293" max="12295" width="7.7109375" style="94" customWidth="1"/>
    <col min="12296" max="12296" width="8.140625" style="94" customWidth="1"/>
    <col min="12297" max="12297" width="9.5703125" style="94" customWidth="1"/>
    <col min="12298" max="12298" width="9.42578125" style="94" customWidth="1"/>
    <col min="12299" max="12299" width="10.28515625" style="94" customWidth="1"/>
    <col min="12300" max="12300" width="7.42578125" style="94" customWidth="1"/>
    <col min="12301" max="12301" width="8.7109375" style="94" customWidth="1"/>
    <col min="12302" max="12302" width="9" style="94" customWidth="1"/>
    <col min="12303" max="12303" width="10.140625" style="94" customWidth="1"/>
    <col min="12304" max="12304" width="11" style="94" customWidth="1"/>
    <col min="12305" max="12305" width="9.28515625" style="94" customWidth="1"/>
    <col min="12306" max="12309" width="8.28515625" style="94" customWidth="1"/>
    <col min="12310" max="12312" width="11.85546875" style="94" customWidth="1"/>
    <col min="12313" max="12313" width="8.42578125" style="94" customWidth="1"/>
    <col min="12314" max="12314" width="8.28515625" style="94" customWidth="1"/>
    <col min="12315" max="12317" width="8.42578125" style="94" customWidth="1"/>
    <col min="12318" max="12544" width="7.85546875" style="94"/>
    <col min="12545" max="12545" width="5.85546875" style="94" customWidth="1"/>
    <col min="12546" max="12547" width="7.7109375" style="94" customWidth="1"/>
    <col min="12548" max="12548" width="9.42578125" style="94" customWidth="1"/>
    <col min="12549" max="12551" width="7.7109375" style="94" customWidth="1"/>
    <col min="12552" max="12552" width="8.140625" style="94" customWidth="1"/>
    <col min="12553" max="12553" width="9.5703125" style="94" customWidth="1"/>
    <col min="12554" max="12554" width="9.42578125" style="94" customWidth="1"/>
    <col min="12555" max="12555" width="10.28515625" style="94" customWidth="1"/>
    <col min="12556" max="12556" width="7.42578125" style="94" customWidth="1"/>
    <col min="12557" max="12557" width="8.7109375" style="94" customWidth="1"/>
    <col min="12558" max="12558" width="9" style="94" customWidth="1"/>
    <col min="12559" max="12559" width="10.140625" style="94" customWidth="1"/>
    <col min="12560" max="12560" width="11" style="94" customWidth="1"/>
    <col min="12561" max="12561" width="9.28515625" style="94" customWidth="1"/>
    <col min="12562" max="12565" width="8.28515625" style="94" customWidth="1"/>
    <col min="12566" max="12568" width="11.85546875" style="94" customWidth="1"/>
    <col min="12569" max="12569" width="8.42578125" style="94" customWidth="1"/>
    <col min="12570" max="12570" width="8.28515625" style="94" customWidth="1"/>
    <col min="12571" max="12573" width="8.42578125" style="94" customWidth="1"/>
    <col min="12574" max="12800" width="7.85546875" style="94"/>
    <col min="12801" max="12801" width="5.85546875" style="94" customWidth="1"/>
    <col min="12802" max="12803" width="7.7109375" style="94" customWidth="1"/>
    <col min="12804" max="12804" width="9.42578125" style="94" customWidth="1"/>
    <col min="12805" max="12807" width="7.7109375" style="94" customWidth="1"/>
    <col min="12808" max="12808" width="8.140625" style="94" customWidth="1"/>
    <col min="12809" max="12809" width="9.5703125" style="94" customWidth="1"/>
    <col min="12810" max="12810" width="9.42578125" style="94" customWidth="1"/>
    <col min="12811" max="12811" width="10.28515625" style="94" customWidth="1"/>
    <col min="12812" max="12812" width="7.42578125" style="94" customWidth="1"/>
    <col min="12813" max="12813" width="8.7109375" style="94" customWidth="1"/>
    <col min="12814" max="12814" width="9" style="94" customWidth="1"/>
    <col min="12815" max="12815" width="10.140625" style="94" customWidth="1"/>
    <col min="12816" max="12816" width="11" style="94" customWidth="1"/>
    <col min="12817" max="12817" width="9.28515625" style="94" customWidth="1"/>
    <col min="12818" max="12821" width="8.28515625" style="94" customWidth="1"/>
    <col min="12822" max="12824" width="11.85546875" style="94" customWidth="1"/>
    <col min="12825" max="12825" width="8.42578125" style="94" customWidth="1"/>
    <col min="12826" max="12826" width="8.28515625" style="94" customWidth="1"/>
    <col min="12827" max="12829" width="8.42578125" style="94" customWidth="1"/>
    <col min="12830" max="13056" width="7.85546875" style="94"/>
    <col min="13057" max="13057" width="5.85546875" style="94" customWidth="1"/>
    <col min="13058" max="13059" width="7.7109375" style="94" customWidth="1"/>
    <col min="13060" max="13060" width="9.42578125" style="94" customWidth="1"/>
    <col min="13061" max="13063" width="7.7109375" style="94" customWidth="1"/>
    <col min="13064" max="13064" width="8.140625" style="94" customWidth="1"/>
    <col min="13065" max="13065" width="9.5703125" style="94" customWidth="1"/>
    <col min="13066" max="13066" width="9.42578125" style="94" customWidth="1"/>
    <col min="13067" max="13067" width="10.28515625" style="94" customWidth="1"/>
    <col min="13068" max="13068" width="7.42578125" style="94" customWidth="1"/>
    <col min="13069" max="13069" width="8.7109375" style="94" customWidth="1"/>
    <col min="13070" max="13070" width="9" style="94" customWidth="1"/>
    <col min="13071" max="13071" width="10.140625" style="94" customWidth="1"/>
    <col min="13072" max="13072" width="11" style="94" customWidth="1"/>
    <col min="13073" max="13073" width="9.28515625" style="94" customWidth="1"/>
    <col min="13074" max="13077" width="8.28515625" style="94" customWidth="1"/>
    <col min="13078" max="13080" width="11.85546875" style="94" customWidth="1"/>
    <col min="13081" max="13081" width="8.42578125" style="94" customWidth="1"/>
    <col min="13082" max="13082" width="8.28515625" style="94" customWidth="1"/>
    <col min="13083" max="13085" width="8.42578125" style="94" customWidth="1"/>
    <col min="13086" max="13312" width="7.85546875" style="94"/>
    <col min="13313" max="13313" width="5.85546875" style="94" customWidth="1"/>
    <col min="13314" max="13315" width="7.7109375" style="94" customWidth="1"/>
    <col min="13316" max="13316" width="9.42578125" style="94" customWidth="1"/>
    <col min="13317" max="13319" width="7.7109375" style="94" customWidth="1"/>
    <col min="13320" max="13320" width="8.140625" style="94" customWidth="1"/>
    <col min="13321" max="13321" width="9.5703125" style="94" customWidth="1"/>
    <col min="13322" max="13322" width="9.42578125" style="94" customWidth="1"/>
    <col min="13323" max="13323" width="10.28515625" style="94" customWidth="1"/>
    <col min="13324" max="13324" width="7.42578125" style="94" customWidth="1"/>
    <col min="13325" max="13325" width="8.7109375" style="94" customWidth="1"/>
    <col min="13326" max="13326" width="9" style="94" customWidth="1"/>
    <col min="13327" max="13327" width="10.140625" style="94" customWidth="1"/>
    <col min="13328" max="13328" width="11" style="94" customWidth="1"/>
    <col min="13329" max="13329" width="9.28515625" style="94" customWidth="1"/>
    <col min="13330" max="13333" width="8.28515625" style="94" customWidth="1"/>
    <col min="13334" max="13336" width="11.85546875" style="94" customWidth="1"/>
    <col min="13337" max="13337" width="8.42578125" style="94" customWidth="1"/>
    <col min="13338" max="13338" width="8.28515625" style="94" customWidth="1"/>
    <col min="13339" max="13341" width="8.42578125" style="94" customWidth="1"/>
    <col min="13342" max="13568" width="7.85546875" style="94"/>
    <col min="13569" max="13569" width="5.85546875" style="94" customWidth="1"/>
    <col min="13570" max="13571" width="7.7109375" style="94" customWidth="1"/>
    <col min="13572" max="13572" width="9.42578125" style="94" customWidth="1"/>
    <col min="13573" max="13575" width="7.7109375" style="94" customWidth="1"/>
    <col min="13576" max="13576" width="8.140625" style="94" customWidth="1"/>
    <col min="13577" max="13577" width="9.5703125" style="94" customWidth="1"/>
    <col min="13578" max="13578" width="9.42578125" style="94" customWidth="1"/>
    <col min="13579" max="13579" width="10.28515625" style="94" customWidth="1"/>
    <col min="13580" max="13580" width="7.42578125" style="94" customWidth="1"/>
    <col min="13581" max="13581" width="8.7109375" style="94" customWidth="1"/>
    <col min="13582" max="13582" width="9" style="94" customWidth="1"/>
    <col min="13583" max="13583" width="10.140625" style="94" customWidth="1"/>
    <col min="13584" max="13584" width="11" style="94" customWidth="1"/>
    <col min="13585" max="13585" width="9.28515625" style="94" customWidth="1"/>
    <col min="13586" max="13589" width="8.28515625" style="94" customWidth="1"/>
    <col min="13590" max="13592" width="11.85546875" style="94" customWidth="1"/>
    <col min="13593" max="13593" width="8.42578125" style="94" customWidth="1"/>
    <col min="13594" max="13594" width="8.28515625" style="94" customWidth="1"/>
    <col min="13595" max="13597" width="8.42578125" style="94" customWidth="1"/>
    <col min="13598" max="13824" width="7.85546875" style="94"/>
    <col min="13825" max="13825" width="5.85546875" style="94" customWidth="1"/>
    <col min="13826" max="13827" width="7.7109375" style="94" customWidth="1"/>
    <col min="13828" max="13828" width="9.42578125" style="94" customWidth="1"/>
    <col min="13829" max="13831" width="7.7109375" style="94" customWidth="1"/>
    <col min="13832" max="13832" width="8.140625" style="94" customWidth="1"/>
    <col min="13833" max="13833" width="9.5703125" style="94" customWidth="1"/>
    <col min="13834" max="13834" width="9.42578125" style="94" customWidth="1"/>
    <col min="13835" max="13835" width="10.28515625" style="94" customWidth="1"/>
    <col min="13836" max="13836" width="7.42578125" style="94" customWidth="1"/>
    <col min="13837" max="13837" width="8.7109375" style="94" customWidth="1"/>
    <col min="13838" max="13838" width="9" style="94" customWidth="1"/>
    <col min="13839" max="13839" width="10.140625" style="94" customWidth="1"/>
    <col min="13840" max="13840" width="11" style="94" customWidth="1"/>
    <col min="13841" max="13841" width="9.28515625" style="94" customWidth="1"/>
    <col min="13842" max="13845" width="8.28515625" style="94" customWidth="1"/>
    <col min="13846" max="13848" width="11.85546875" style="94" customWidth="1"/>
    <col min="13849" max="13849" width="8.42578125" style="94" customWidth="1"/>
    <col min="13850" max="13850" width="8.28515625" style="94" customWidth="1"/>
    <col min="13851" max="13853" width="8.42578125" style="94" customWidth="1"/>
    <col min="13854" max="14080" width="7.85546875" style="94"/>
    <col min="14081" max="14081" width="5.85546875" style="94" customWidth="1"/>
    <col min="14082" max="14083" width="7.7109375" style="94" customWidth="1"/>
    <col min="14084" max="14084" width="9.42578125" style="94" customWidth="1"/>
    <col min="14085" max="14087" width="7.7109375" style="94" customWidth="1"/>
    <col min="14088" max="14088" width="8.140625" style="94" customWidth="1"/>
    <col min="14089" max="14089" width="9.5703125" style="94" customWidth="1"/>
    <col min="14090" max="14090" width="9.42578125" style="94" customWidth="1"/>
    <col min="14091" max="14091" width="10.28515625" style="94" customWidth="1"/>
    <col min="14092" max="14092" width="7.42578125" style="94" customWidth="1"/>
    <col min="14093" max="14093" width="8.7109375" style="94" customWidth="1"/>
    <col min="14094" max="14094" width="9" style="94" customWidth="1"/>
    <col min="14095" max="14095" width="10.140625" style="94" customWidth="1"/>
    <col min="14096" max="14096" width="11" style="94" customWidth="1"/>
    <col min="14097" max="14097" width="9.28515625" style="94" customWidth="1"/>
    <col min="14098" max="14101" width="8.28515625" style="94" customWidth="1"/>
    <col min="14102" max="14104" width="11.85546875" style="94" customWidth="1"/>
    <col min="14105" max="14105" width="8.42578125" style="94" customWidth="1"/>
    <col min="14106" max="14106" width="8.28515625" style="94" customWidth="1"/>
    <col min="14107" max="14109" width="8.42578125" style="94" customWidth="1"/>
    <col min="14110" max="14336" width="7.85546875" style="94"/>
    <col min="14337" max="14337" width="5.85546875" style="94" customWidth="1"/>
    <col min="14338" max="14339" width="7.7109375" style="94" customWidth="1"/>
    <col min="14340" max="14340" width="9.42578125" style="94" customWidth="1"/>
    <col min="14341" max="14343" width="7.7109375" style="94" customWidth="1"/>
    <col min="14344" max="14344" width="8.140625" style="94" customWidth="1"/>
    <col min="14345" max="14345" width="9.5703125" style="94" customWidth="1"/>
    <col min="14346" max="14346" width="9.42578125" style="94" customWidth="1"/>
    <col min="14347" max="14347" width="10.28515625" style="94" customWidth="1"/>
    <col min="14348" max="14348" width="7.42578125" style="94" customWidth="1"/>
    <col min="14349" max="14349" width="8.7109375" style="94" customWidth="1"/>
    <col min="14350" max="14350" width="9" style="94" customWidth="1"/>
    <col min="14351" max="14351" width="10.140625" style="94" customWidth="1"/>
    <col min="14352" max="14352" width="11" style="94" customWidth="1"/>
    <col min="14353" max="14353" width="9.28515625" style="94" customWidth="1"/>
    <col min="14354" max="14357" width="8.28515625" style="94" customWidth="1"/>
    <col min="14358" max="14360" width="11.85546875" style="94" customWidth="1"/>
    <col min="14361" max="14361" width="8.42578125" style="94" customWidth="1"/>
    <col min="14362" max="14362" width="8.28515625" style="94" customWidth="1"/>
    <col min="14363" max="14365" width="8.42578125" style="94" customWidth="1"/>
    <col min="14366" max="14592" width="7.85546875" style="94"/>
    <col min="14593" max="14593" width="5.85546875" style="94" customWidth="1"/>
    <col min="14594" max="14595" width="7.7109375" style="94" customWidth="1"/>
    <col min="14596" max="14596" width="9.42578125" style="94" customWidth="1"/>
    <col min="14597" max="14599" width="7.7109375" style="94" customWidth="1"/>
    <col min="14600" max="14600" width="8.140625" style="94" customWidth="1"/>
    <col min="14601" max="14601" width="9.5703125" style="94" customWidth="1"/>
    <col min="14602" max="14602" width="9.42578125" style="94" customWidth="1"/>
    <col min="14603" max="14603" width="10.28515625" style="94" customWidth="1"/>
    <col min="14604" max="14604" width="7.42578125" style="94" customWidth="1"/>
    <col min="14605" max="14605" width="8.7109375" style="94" customWidth="1"/>
    <col min="14606" max="14606" width="9" style="94" customWidth="1"/>
    <col min="14607" max="14607" width="10.140625" style="94" customWidth="1"/>
    <col min="14608" max="14608" width="11" style="94" customWidth="1"/>
    <col min="14609" max="14609" width="9.28515625" style="94" customWidth="1"/>
    <col min="14610" max="14613" width="8.28515625" style="94" customWidth="1"/>
    <col min="14614" max="14616" width="11.85546875" style="94" customWidth="1"/>
    <col min="14617" max="14617" width="8.42578125" style="94" customWidth="1"/>
    <col min="14618" max="14618" width="8.28515625" style="94" customWidth="1"/>
    <col min="14619" max="14621" width="8.42578125" style="94" customWidth="1"/>
    <col min="14622" max="14848" width="7.85546875" style="94"/>
    <col min="14849" max="14849" width="5.85546875" style="94" customWidth="1"/>
    <col min="14850" max="14851" width="7.7109375" style="94" customWidth="1"/>
    <col min="14852" max="14852" width="9.42578125" style="94" customWidth="1"/>
    <col min="14853" max="14855" width="7.7109375" style="94" customWidth="1"/>
    <col min="14856" max="14856" width="8.140625" style="94" customWidth="1"/>
    <col min="14857" max="14857" width="9.5703125" style="94" customWidth="1"/>
    <col min="14858" max="14858" width="9.42578125" style="94" customWidth="1"/>
    <col min="14859" max="14859" width="10.28515625" style="94" customWidth="1"/>
    <col min="14860" max="14860" width="7.42578125" style="94" customWidth="1"/>
    <col min="14861" max="14861" width="8.7109375" style="94" customWidth="1"/>
    <col min="14862" max="14862" width="9" style="94" customWidth="1"/>
    <col min="14863" max="14863" width="10.140625" style="94" customWidth="1"/>
    <col min="14864" max="14864" width="11" style="94" customWidth="1"/>
    <col min="14865" max="14865" width="9.28515625" style="94" customWidth="1"/>
    <col min="14866" max="14869" width="8.28515625" style="94" customWidth="1"/>
    <col min="14870" max="14872" width="11.85546875" style="94" customWidth="1"/>
    <col min="14873" max="14873" width="8.42578125" style="94" customWidth="1"/>
    <col min="14874" max="14874" width="8.28515625" style="94" customWidth="1"/>
    <col min="14875" max="14877" width="8.42578125" style="94" customWidth="1"/>
    <col min="14878" max="15104" width="7.85546875" style="94"/>
    <col min="15105" max="15105" width="5.85546875" style="94" customWidth="1"/>
    <col min="15106" max="15107" width="7.7109375" style="94" customWidth="1"/>
    <col min="15108" max="15108" width="9.42578125" style="94" customWidth="1"/>
    <col min="15109" max="15111" width="7.7109375" style="94" customWidth="1"/>
    <col min="15112" max="15112" width="8.140625" style="94" customWidth="1"/>
    <col min="15113" max="15113" width="9.5703125" style="94" customWidth="1"/>
    <col min="15114" max="15114" width="9.42578125" style="94" customWidth="1"/>
    <col min="15115" max="15115" width="10.28515625" style="94" customWidth="1"/>
    <col min="15116" max="15116" width="7.42578125" style="94" customWidth="1"/>
    <col min="15117" max="15117" width="8.7109375" style="94" customWidth="1"/>
    <col min="15118" max="15118" width="9" style="94" customWidth="1"/>
    <col min="15119" max="15119" width="10.140625" style="94" customWidth="1"/>
    <col min="15120" max="15120" width="11" style="94" customWidth="1"/>
    <col min="15121" max="15121" width="9.28515625" style="94" customWidth="1"/>
    <col min="15122" max="15125" width="8.28515625" style="94" customWidth="1"/>
    <col min="15126" max="15128" width="11.85546875" style="94" customWidth="1"/>
    <col min="15129" max="15129" width="8.42578125" style="94" customWidth="1"/>
    <col min="15130" max="15130" width="8.28515625" style="94" customWidth="1"/>
    <col min="15131" max="15133" width="8.42578125" style="94" customWidth="1"/>
    <col min="15134" max="15360" width="7.85546875" style="94"/>
    <col min="15361" max="15361" width="5.85546875" style="94" customWidth="1"/>
    <col min="15362" max="15363" width="7.7109375" style="94" customWidth="1"/>
    <col min="15364" max="15364" width="9.42578125" style="94" customWidth="1"/>
    <col min="15365" max="15367" width="7.7109375" style="94" customWidth="1"/>
    <col min="15368" max="15368" width="8.140625" style="94" customWidth="1"/>
    <col min="15369" max="15369" width="9.5703125" style="94" customWidth="1"/>
    <col min="15370" max="15370" width="9.42578125" style="94" customWidth="1"/>
    <col min="15371" max="15371" width="10.28515625" style="94" customWidth="1"/>
    <col min="15372" max="15372" width="7.42578125" style="94" customWidth="1"/>
    <col min="15373" max="15373" width="8.7109375" style="94" customWidth="1"/>
    <col min="15374" max="15374" width="9" style="94" customWidth="1"/>
    <col min="15375" max="15375" width="10.140625" style="94" customWidth="1"/>
    <col min="15376" max="15376" width="11" style="94" customWidth="1"/>
    <col min="15377" max="15377" width="9.28515625" style="94" customWidth="1"/>
    <col min="15378" max="15381" width="8.28515625" style="94" customWidth="1"/>
    <col min="15382" max="15384" width="11.85546875" style="94" customWidth="1"/>
    <col min="15385" max="15385" width="8.42578125" style="94" customWidth="1"/>
    <col min="15386" max="15386" width="8.28515625" style="94" customWidth="1"/>
    <col min="15387" max="15389" width="8.42578125" style="94" customWidth="1"/>
    <col min="15390" max="15616" width="7.85546875" style="94"/>
    <col min="15617" max="15617" width="5.85546875" style="94" customWidth="1"/>
    <col min="15618" max="15619" width="7.7109375" style="94" customWidth="1"/>
    <col min="15620" max="15620" width="9.42578125" style="94" customWidth="1"/>
    <col min="15621" max="15623" width="7.7109375" style="94" customWidth="1"/>
    <col min="15624" max="15624" width="8.140625" style="94" customWidth="1"/>
    <col min="15625" max="15625" width="9.5703125" style="94" customWidth="1"/>
    <col min="15626" max="15626" width="9.42578125" style="94" customWidth="1"/>
    <col min="15627" max="15627" width="10.28515625" style="94" customWidth="1"/>
    <col min="15628" max="15628" width="7.42578125" style="94" customWidth="1"/>
    <col min="15629" max="15629" width="8.7109375" style="94" customWidth="1"/>
    <col min="15630" max="15630" width="9" style="94" customWidth="1"/>
    <col min="15631" max="15631" width="10.140625" style="94" customWidth="1"/>
    <col min="15632" max="15632" width="11" style="94" customWidth="1"/>
    <col min="15633" max="15633" width="9.28515625" style="94" customWidth="1"/>
    <col min="15634" max="15637" width="8.28515625" style="94" customWidth="1"/>
    <col min="15638" max="15640" width="11.85546875" style="94" customWidth="1"/>
    <col min="15641" max="15641" width="8.42578125" style="94" customWidth="1"/>
    <col min="15642" max="15642" width="8.28515625" style="94" customWidth="1"/>
    <col min="15643" max="15645" width="8.42578125" style="94" customWidth="1"/>
    <col min="15646" max="15872" width="7.85546875" style="94"/>
    <col min="15873" max="15873" width="5.85546875" style="94" customWidth="1"/>
    <col min="15874" max="15875" width="7.7109375" style="94" customWidth="1"/>
    <col min="15876" max="15876" width="9.42578125" style="94" customWidth="1"/>
    <col min="15877" max="15879" width="7.7109375" style="94" customWidth="1"/>
    <col min="15880" max="15880" width="8.140625" style="94" customWidth="1"/>
    <col min="15881" max="15881" width="9.5703125" style="94" customWidth="1"/>
    <col min="15882" max="15882" width="9.42578125" style="94" customWidth="1"/>
    <col min="15883" max="15883" width="10.28515625" style="94" customWidth="1"/>
    <col min="15884" max="15884" width="7.42578125" style="94" customWidth="1"/>
    <col min="15885" max="15885" width="8.7109375" style="94" customWidth="1"/>
    <col min="15886" max="15886" width="9" style="94" customWidth="1"/>
    <col min="15887" max="15887" width="10.140625" style="94" customWidth="1"/>
    <col min="15888" max="15888" width="11" style="94" customWidth="1"/>
    <col min="15889" max="15889" width="9.28515625" style="94" customWidth="1"/>
    <col min="15890" max="15893" width="8.28515625" style="94" customWidth="1"/>
    <col min="15894" max="15896" width="11.85546875" style="94" customWidth="1"/>
    <col min="15897" max="15897" width="8.42578125" style="94" customWidth="1"/>
    <col min="15898" max="15898" width="8.28515625" style="94" customWidth="1"/>
    <col min="15899" max="15901" width="8.42578125" style="94" customWidth="1"/>
    <col min="15902" max="16128" width="7.85546875" style="94"/>
    <col min="16129" max="16129" width="5.85546875" style="94" customWidth="1"/>
    <col min="16130" max="16131" width="7.7109375" style="94" customWidth="1"/>
    <col min="16132" max="16132" width="9.42578125" style="94" customWidth="1"/>
    <col min="16133" max="16135" width="7.7109375" style="94" customWidth="1"/>
    <col min="16136" max="16136" width="8.140625" style="94" customWidth="1"/>
    <col min="16137" max="16137" width="9.5703125" style="94" customWidth="1"/>
    <col min="16138" max="16138" width="9.42578125" style="94" customWidth="1"/>
    <col min="16139" max="16139" width="10.28515625" style="94" customWidth="1"/>
    <col min="16140" max="16140" width="7.42578125" style="94" customWidth="1"/>
    <col min="16141" max="16141" width="8.7109375" style="94" customWidth="1"/>
    <col min="16142" max="16142" width="9" style="94" customWidth="1"/>
    <col min="16143" max="16143" width="10.140625" style="94" customWidth="1"/>
    <col min="16144" max="16144" width="11" style="94" customWidth="1"/>
    <col min="16145" max="16145" width="9.28515625" style="94" customWidth="1"/>
    <col min="16146" max="16149" width="8.28515625" style="94" customWidth="1"/>
    <col min="16150" max="16152" width="11.85546875" style="94" customWidth="1"/>
    <col min="16153" max="16153" width="8.42578125" style="94" customWidth="1"/>
    <col min="16154" max="16154" width="8.28515625" style="94" customWidth="1"/>
    <col min="16155" max="16157" width="8.42578125" style="94" customWidth="1"/>
    <col min="16158" max="16384" width="7.85546875" style="94"/>
  </cols>
  <sheetData>
    <row r="1" spans="1:43" ht="15.75">
      <c r="A1" s="93" t="s">
        <v>261</v>
      </c>
      <c r="C1" s="93"/>
      <c r="D1" s="93"/>
      <c r="I1" s="95"/>
      <c r="J1" s="96"/>
      <c r="R1" s="93"/>
    </row>
    <row r="2" spans="1:43" ht="15.75">
      <c r="A2" s="93" t="s">
        <v>512</v>
      </c>
      <c r="B2" s="93"/>
      <c r="D2" s="93"/>
      <c r="R2" s="93"/>
    </row>
    <row r="3" spans="1:43" ht="15.75">
      <c r="A3" s="93"/>
      <c r="B3" s="93"/>
      <c r="D3" s="93"/>
      <c r="R3" s="93"/>
    </row>
    <row r="4" spans="1:43" ht="15.75">
      <c r="A4" s="98"/>
      <c r="B4" s="712" t="s">
        <v>79</v>
      </c>
      <c r="C4" s="713"/>
      <c r="D4" s="713"/>
      <c r="E4" s="713"/>
      <c r="F4" s="714"/>
      <c r="G4" s="712" t="s">
        <v>80</v>
      </c>
      <c r="H4" s="714"/>
      <c r="I4" s="712" t="s">
        <v>81</v>
      </c>
      <c r="J4" s="714"/>
      <c r="R4" s="93"/>
    </row>
    <row r="5" spans="1:43" s="102" customFormat="1" ht="55.9" customHeight="1">
      <c r="A5" s="336" t="s">
        <v>21</v>
      </c>
      <c r="B5" s="337" t="s">
        <v>262</v>
      </c>
      <c r="C5" s="337" t="s">
        <v>263</v>
      </c>
      <c r="D5" s="99" t="s">
        <v>85</v>
      </c>
      <c r="E5" s="99" t="s">
        <v>264</v>
      </c>
      <c r="F5" s="337" t="s">
        <v>265</v>
      </c>
      <c r="G5" s="99" t="s">
        <v>264</v>
      </c>
      <c r="H5" s="337" t="s">
        <v>265</v>
      </c>
      <c r="I5" s="99" t="s">
        <v>266</v>
      </c>
      <c r="J5" s="338" t="s">
        <v>267</v>
      </c>
      <c r="K5" s="101"/>
      <c r="L5" s="101"/>
      <c r="M5" s="101"/>
      <c r="N5" s="101"/>
      <c r="O5" s="101"/>
      <c r="P5" s="101"/>
      <c r="Q5" s="101"/>
      <c r="R5" s="101"/>
      <c r="S5" s="101"/>
      <c r="U5" s="101"/>
      <c r="V5" s="101"/>
      <c r="W5" s="101"/>
      <c r="X5" s="101"/>
      <c r="Y5" s="103"/>
      <c r="Z5" s="101"/>
      <c r="AA5" s="101"/>
      <c r="AB5" s="101"/>
      <c r="AC5" s="101"/>
      <c r="AD5" s="101"/>
      <c r="AE5" s="101"/>
      <c r="AF5" s="101"/>
      <c r="AG5" s="101"/>
      <c r="AH5" s="101"/>
      <c r="AI5" s="101"/>
      <c r="AJ5" s="101"/>
      <c r="AK5" s="101"/>
      <c r="AL5" s="101"/>
      <c r="AM5" s="101"/>
      <c r="AN5" s="101"/>
      <c r="AO5" s="101"/>
      <c r="AP5" s="101"/>
      <c r="AQ5" s="101"/>
    </row>
    <row r="6" spans="1:43" s="102" customFormat="1" ht="15" customHeight="1">
      <c r="A6" s="339"/>
      <c r="B6" s="238" t="s">
        <v>26</v>
      </c>
      <c r="C6" s="238" t="s">
        <v>27</v>
      </c>
      <c r="D6" s="239" t="s">
        <v>28</v>
      </c>
      <c r="E6" s="239" t="s">
        <v>268</v>
      </c>
      <c r="F6" s="238" t="s">
        <v>269</v>
      </c>
      <c r="G6" s="239" t="s">
        <v>61</v>
      </c>
      <c r="H6" s="238" t="s">
        <v>32</v>
      </c>
      <c r="I6" s="239" t="s">
        <v>440</v>
      </c>
      <c r="J6" s="237" t="s">
        <v>441</v>
      </c>
      <c r="K6" s="101"/>
      <c r="L6" s="101"/>
      <c r="M6" s="101"/>
      <c r="N6" s="101"/>
      <c r="O6" s="101"/>
      <c r="P6" s="101"/>
      <c r="Q6" s="101"/>
      <c r="R6" s="101"/>
      <c r="S6" s="101"/>
      <c r="U6" s="101"/>
      <c r="V6" s="101"/>
      <c r="W6" s="101"/>
      <c r="X6" s="101"/>
      <c r="Y6" s="103"/>
      <c r="Z6" s="101"/>
      <c r="AA6" s="101"/>
      <c r="AB6" s="101"/>
      <c r="AC6" s="101"/>
      <c r="AD6" s="101"/>
      <c r="AE6" s="101"/>
      <c r="AF6" s="101"/>
      <c r="AG6" s="101"/>
      <c r="AH6" s="101"/>
      <c r="AI6" s="101"/>
      <c r="AJ6" s="101"/>
      <c r="AK6" s="101"/>
      <c r="AL6" s="101"/>
      <c r="AM6" s="101"/>
      <c r="AN6" s="101"/>
      <c r="AO6" s="101"/>
      <c r="AP6" s="101"/>
      <c r="AQ6" s="101"/>
    </row>
    <row r="7" spans="1:43">
      <c r="A7" s="382">
        <v>1961</v>
      </c>
      <c r="B7" s="108">
        <f>'T1'!C5/'T4'!C5*1000</f>
        <v>6451.6358088197658</v>
      </c>
      <c r="C7" s="240">
        <f>'T1'!C5/'T4'!D5</f>
        <v>3.1094432858288563</v>
      </c>
      <c r="D7" s="109">
        <f>'T3'!E6</f>
        <v>1.1442270553788101</v>
      </c>
      <c r="E7" s="111">
        <f>B7*D7</f>
        <v>7382.1362439023287</v>
      </c>
      <c r="F7" s="114">
        <f>C7*D7</f>
        <v>3.5579091348113638</v>
      </c>
      <c r="G7" s="111">
        <f>'T2'!C5/'T5'!C5*1000</f>
        <v>10411.654349587359</v>
      </c>
      <c r="H7" s="241">
        <f>'T2'!C5/'T5'!E5</f>
        <v>4.8348476599857104</v>
      </c>
      <c r="I7" s="242">
        <f>E7/G7*100</f>
        <v>70.902625039553897</v>
      </c>
      <c r="J7" s="383">
        <f>F7/H7*100</f>
        <v>73.588857085558715</v>
      </c>
      <c r="K7" s="115"/>
      <c r="L7" s="115"/>
      <c r="M7" s="115"/>
      <c r="N7" s="116"/>
      <c r="O7" s="117"/>
      <c r="P7" s="117"/>
      <c r="R7" s="120"/>
      <c r="S7" s="120"/>
      <c r="T7" s="120"/>
      <c r="U7" s="120"/>
      <c r="V7" s="120"/>
      <c r="W7" s="120"/>
      <c r="X7" s="120"/>
      <c r="Y7" s="120"/>
      <c r="Z7" s="120"/>
      <c r="AA7" s="120"/>
      <c r="AB7" s="120"/>
      <c r="AC7" s="120"/>
    </row>
    <row r="8" spans="1:43">
      <c r="A8" s="382">
        <v>1962</v>
      </c>
      <c r="B8" s="108">
        <f>'T1'!C6/'T4'!C6*1000</f>
        <v>6792.1010065018781</v>
      </c>
      <c r="C8" s="240">
        <f>'T1'!C6/'T4'!D6</f>
        <v>3.2717170387354866</v>
      </c>
      <c r="D8" s="109">
        <f>'T3'!E7</f>
        <v>1.1424066613805712</v>
      </c>
      <c r="E8" s="111">
        <f t="shared" ref="E8:E55" si="0">B8*D8</f>
        <v>7759.3414345974279</v>
      </c>
      <c r="F8" s="114">
        <f t="shared" ref="F8:F55" si="1">C8*D8</f>
        <v>3.7376313392037361</v>
      </c>
      <c r="G8" s="111">
        <f>'T2'!C6/'T5'!C6*1000</f>
        <v>10871.475776036699</v>
      </c>
      <c r="H8" s="241">
        <f>'T2'!C6/'T5'!E6</f>
        <v>5.0486343535955598</v>
      </c>
      <c r="I8" s="242">
        <f t="shared" ref="I8:J49" si="2">E8/G8*100</f>
        <v>71.37339579692437</v>
      </c>
      <c r="J8" s="383">
        <f t="shared" si="2"/>
        <v>74.032522013440186</v>
      </c>
      <c r="K8" s="115"/>
      <c r="L8" s="115"/>
      <c r="M8" s="115"/>
      <c r="N8" s="116"/>
      <c r="O8" s="117"/>
      <c r="P8" s="117"/>
      <c r="R8" s="120"/>
      <c r="S8" s="120"/>
      <c r="T8" s="120"/>
      <c r="U8" s="120"/>
      <c r="V8" s="120"/>
      <c r="W8" s="120"/>
      <c r="X8" s="120"/>
      <c r="Y8" s="120"/>
      <c r="Z8" s="120"/>
      <c r="AA8" s="120"/>
      <c r="AB8" s="120"/>
      <c r="AC8" s="120"/>
    </row>
    <row r="9" spans="1:43">
      <c r="A9" s="382">
        <v>1963</v>
      </c>
      <c r="B9" s="108">
        <f>'T1'!C7/'T4'!C7*1000</f>
        <v>7117.9629062717677</v>
      </c>
      <c r="C9" s="240">
        <f>'T1'!C7/'T4'!D7</f>
        <v>3.4569492128302475</v>
      </c>
      <c r="D9" s="109">
        <f>'T3'!E8</f>
        <v>1.1330505498552061</v>
      </c>
      <c r="E9" s="111">
        <f t="shared" si="0"/>
        <v>8065.0117848001873</v>
      </c>
      <c r="F9" s="114">
        <f t="shared" si="1"/>
        <v>3.9168982064188338</v>
      </c>
      <c r="G9" s="111">
        <f>'T2'!C7/'T5'!C7*1000</f>
        <v>11249.526572147468</v>
      </c>
      <c r="H9" s="241">
        <f>'T2'!C7/'T5'!E7</f>
        <v>5.162567830806406</v>
      </c>
      <c r="I9" s="242">
        <f>E9/G9*100</f>
        <v>71.692010619968912</v>
      </c>
      <c r="J9" s="383">
        <f t="shared" si="2"/>
        <v>75.871123339933035</v>
      </c>
      <c r="K9" s="115"/>
      <c r="L9" s="115"/>
      <c r="M9" s="115"/>
      <c r="N9" s="116"/>
      <c r="O9" s="117"/>
      <c r="P9" s="117"/>
      <c r="R9" s="120"/>
      <c r="S9" s="120"/>
      <c r="T9" s="120"/>
      <c r="U9" s="120"/>
      <c r="V9" s="120"/>
      <c r="W9" s="120"/>
      <c r="X9" s="120"/>
      <c r="Y9" s="120"/>
      <c r="Z9" s="120"/>
      <c r="AA9" s="120"/>
      <c r="AB9" s="120"/>
      <c r="AC9" s="120"/>
    </row>
    <row r="10" spans="1:43">
      <c r="A10" s="382">
        <v>1964</v>
      </c>
      <c r="B10" s="108">
        <f>'T1'!C8/'T4'!C8*1000</f>
        <v>7524.6304961072028</v>
      </c>
      <c r="C10" s="240">
        <f>'T1'!C8/'T4'!D8</f>
        <v>3.6706171589282968</v>
      </c>
      <c r="D10" s="109">
        <f>'T3'!E9</f>
        <v>1.1179896874869311</v>
      </c>
      <c r="E10" s="111">
        <f t="shared" si="0"/>
        <v>8412.4592967975223</v>
      </c>
      <c r="F10" s="114">
        <f t="shared" si="1"/>
        <v>4.1037121303944133</v>
      </c>
      <c r="G10" s="111">
        <f>'T2'!C8/'T5'!C8*1000</f>
        <v>11744.239976596002</v>
      </c>
      <c r="H10" s="241">
        <f>'T2'!C8/'T5'!E8</f>
        <v>5.3714222980218986</v>
      </c>
      <c r="I10" s="242">
        <f t="shared" si="2"/>
        <v>71.630512605004043</v>
      </c>
      <c r="J10" s="383">
        <f t="shared" si="2"/>
        <v>76.398985272590892</v>
      </c>
      <c r="K10" s="115"/>
      <c r="L10" s="115"/>
      <c r="M10" s="115"/>
      <c r="N10" s="116"/>
      <c r="O10" s="117"/>
      <c r="P10" s="117"/>
      <c r="R10" s="120"/>
      <c r="S10" s="120"/>
      <c r="T10" s="120"/>
      <c r="U10" s="120"/>
      <c r="V10" s="120"/>
      <c r="W10" s="120"/>
      <c r="X10" s="120"/>
      <c r="Y10" s="120"/>
      <c r="Z10" s="120"/>
      <c r="AA10" s="120"/>
      <c r="AB10" s="120"/>
      <c r="AC10" s="120"/>
    </row>
    <row r="11" spans="1:43">
      <c r="A11" s="382">
        <v>1965</v>
      </c>
      <c r="B11" s="108">
        <f>'T1'!C9/'T4'!C9*1000</f>
        <v>7997.9899426820584</v>
      </c>
      <c r="C11" s="240">
        <f>'T1'!C9/'T4'!D9</f>
        <v>3.9330132504076878</v>
      </c>
      <c r="D11" s="109">
        <f>'T3'!E10</f>
        <v>1.0984005841318645</v>
      </c>
      <c r="E11" s="111">
        <f t="shared" si="0"/>
        <v>8784.9968249227495</v>
      </c>
      <c r="F11" s="114">
        <f t="shared" si="1"/>
        <v>4.3200240516461674</v>
      </c>
      <c r="G11" s="111">
        <f>'T2'!C9/'T5'!C9*1000</f>
        <v>12216.101973323988</v>
      </c>
      <c r="H11" s="241">
        <f>'T2'!C9/'T5'!E9</f>
        <v>5.6129027030067542</v>
      </c>
      <c r="I11" s="242">
        <f t="shared" si="2"/>
        <v>71.913257142960489</v>
      </c>
      <c r="J11" s="383">
        <f t="shared" si="2"/>
        <v>76.965952916518404</v>
      </c>
      <c r="K11" s="115"/>
      <c r="L11" s="115"/>
      <c r="M11" s="115"/>
      <c r="N11" s="116"/>
      <c r="O11" s="117"/>
      <c r="P11" s="117"/>
      <c r="R11" s="120"/>
      <c r="S11" s="120"/>
      <c r="T11" s="120"/>
      <c r="U11" s="120"/>
      <c r="V11" s="120"/>
      <c r="W11" s="120"/>
      <c r="X11" s="120"/>
      <c r="Y11" s="120"/>
      <c r="Z11" s="120"/>
      <c r="AA11" s="120"/>
      <c r="AB11" s="120"/>
      <c r="AC11" s="120"/>
    </row>
    <row r="12" spans="1:43">
      <c r="A12" s="382">
        <v>1966</v>
      </c>
      <c r="B12" s="108">
        <f>'T1'!C10/'T4'!C10*1000</f>
        <v>8492.8452744921215</v>
      </c>
      <c r="C12" s="240">
        <f>'T1'!C10/'T4'!D10</f>
        <v>4.2076588821921055</v>
      </c>
      <c r="D12" s="109">
        <f>'T3'!E11</f>
        <v>1.0763131036036364</v>
      </c>
      <c r="E12" s="111">
        <f>B12*D12</f>
        <v>9140.9606558140931</v>
      </c>
      <c r="F12" s="114">
        <f>C12*D12</f>
        <v>4.5287583903975923</v>
      </c>
      <c r="G12" s="111">
        <f>'T2'!C10/'T5'!C10*1000</f>
        <v>12729.435713746489</v>
      </c>
      <c r="H12" s="241">
        <f>'T2'!C10/'T5'!E10</f>
        <v>5.947750676775712</v>
      </c>
      <c r="I12" s="242">
        <f t="shared" si="2"/>
        <v>71.809629753994443</v>
      </c>
      <c r="J12" s="383">
        <f t="shared" si="2"/>
        <v>76.142371066109334</v>
      </c>
      <c r="K12" s="115"/>
      <c r="L12" s="115"/>
      <c r="M12" s="115"/>
      <c r="N12" s="116"/>
      <c r="O12" s="117"/>
      <c r="P12" s="117"/>
      <c r="R12" s="120"/>
      <c r="S12" s="120"/>
      <c r="T12" s="120"/>
      <c r="U12" s="120"/>
      <c r="V12" s="120"/>
      <c r="W12" s="120"/>
      <c r="X12" s="120"/>
      <c r="Y12" s="120"/>
      <c r="Z12" s="120"/>
      <c r="AA12" s="120"/>
      <c r="AB12" s="120"/>
      <c r="AC12" s="120"/>
    </row>
    <row r="13" spans="1:43">
      <c r="A13" s="382">
        <v>1967</v>
      </c>
      <c r="B13" s="108">
        <f>'T1'!C11/'T4'!C11*1000</f>
        <v>8871.6398754635666</v>
      </c>
      <c r="C13" s="240">
        <f>'T1'!C11/'T4'!D11</f>
        <v>4.4133925933783003</v>
      </c>
      <c r="D13" s="109">
        <f>'T3'!E12</f>
        <v>1.0600783605329658</v>
      </c>
      <c r="E13" s="111">
        <f t="shared" si="0"/>
        <v>9404.6334544203019</v>
      </c>
      <c r="F13" s="114">
        <f t="shared" si="1"/>
        <v>4.6785419847768024</v>
      </c>
      <c r="G13" s="111">
        <f>'T2'!C11/'T5'!C11*1000</f>
        <v>13068.898488666897</v>
      </c>
      <c r="H13" s="241">
        <f>'T2'!C11/'T5'!E11</f>
        <v>6.1414694124927802</v>
      </c>
      <c r="I13" s="242">
        <f>E13/G13*100</f>
        <v>71.961944325880438</v>
      </c>
      <c r="J13" s="383">
        <f t="shared" si="2"/>
        <v>76.179521064777461</v>
      </c>
      <c r="K13" s="115"/>
      <c r="L13" s="115"/>
      <c r="M13" s="115"/>
      <c r="N13" s="116"/>
      <c r="O13" s="117"/>
      <c r="P13" s="117"/>
      <c r="R13" s="120"/>
      <c r="S13" s="120"/>
      <c r="T13" s="120"/>
      <c r="U13" s="120"/>
      <c r="V13" s="120"/>
      <c r="W13" s="120"/>
      <c r="X13" s="120"/>
      <c r="Y13" s="120"/>
      <c r="Z13" s="120"/>
      <c r="AA13" s="120"/>
      <c r="AB13" s="120"/>
      <c r="AC13" s="120"/>
    </row>
    <row r="14" spans="1:43">
      <c r="A14" s="382">
        <v>1968</v>
      </c>
      <c r="B14" s="108">
        <f>'T1'!C12/'T4'!C12*1000</f>
        <v>9527.0084583881253</v>
      </c>
      <c r="C14" s="240">
        <f>'T1'!C12/'T4'!D12</f>
        <v>4.8247150987641421</v>
      </c>
      <c r="D14" s="109">
        <f>'T3'!E13</f>
        <v>1.0612085306195838</v>
      </c>
      <c r="E14" s="111">
        <f t="shared" si="0"/>
        <v>10110.142647326409</v>
      </c>
      <c r="F14" s="114">
        <f t="shared" si="1"/>
        <v>5.1200288206176152</v>
      </c>
      <c r="G14" s="111">
        <f>'T2'!C12/'T5'!C12*1000</f>
        <v>13854.89478365049</v>
      </c>
      <c r="H14" s="241">
        <f>'T2'!C12/'T5'!E12</f>
        <v>6.5566712723507479</v>
      </c>
      <c r="I14" s="242">
        <f t="shared" si="2"/>
        <v>72.971630641734748</v>
      </c>
      <c r="J14" s="383">
        <f>F14/H14*100</f>
        <v>78.088844292203532</v>
      </c>
      <c r="K14" s="115"/>
      <c r="L14" s="115"/>
      <c r="M14" s="115"/>
      <c r="N14" s="116"/>
      <c r="O14" s="117"/>
      <c r="P14" s="117"/>
      <c r="R14" s="120"/>
      <c r="S14" s="120"/>
      <c r="T14" s="120"/>
      <c r="U14" s="120"/>
      <c r="V14" s="120"/>
      <c r="W14" s="120"/>
      <c r="X14" s="120"/>
      <c r="Y14" s="120"/>
      <c r="Z14" s="120"/>
      <c r="AA14" s="120"/>
      <c r="AB14" s="120"/>
      <c r="AC14" s="120"/>
    </row>
    <row r="15" spans="1:43">
      <c r="A15" s="382">
        <v>1969</v>
      </c>
      <c r="B15" s="108">
        <f>'T1'!C13/'T4'!C13*1000</f>
        <v>10191.928456902973</v>
      </c>
      <c r="C15" s="240">
        <f>'T1'!C13/'T4'!D13</f>
        <v>5.2050366061865354</v>
      </c>
      <c r="D15" s="109">
        <f>'T3'!E14</f>
        <v>1.0620873542116953</v>
      </c>
      <c r="E15" s="111">
        <f>B15*D15</f>
        <v>10824.718329106965</v>
      </c>
      <c r="F15" s="114">
        <f>C15*D15</f>
        <v>5.5282035576396789</v>
      </c>
      <c r="G15" s="111">
        <f>'T2'!C13/'T5'!C13*1000</f>
        <v>14463.623492929384</v>
      </c>
      <c r="H15" s="241">
        <f>'T2'!C13/'T5'!E13</f>
        <v>6.9587969057641619</v>
      </c>
      <c r="I15" s="242">
        <f>E15/G15*100</f>
        <v>74.840985278679881</v>
      </c>
      <c r="J15" s="383">
        <f>F15/H15*100</f>
        <v>79.441944239822789</v>
      </c>
      <c r="K15" s="115"/>
      <c r="L15" s="115"/>
      <c r="M15" s="115"/>
      <c r="N15" s="116"/>
      <c r="O15" s="117"/>
      <c r="P15" s="117"/>
      <c r="R15" s="120"/>
      <c r="S15" s="120"/>
      <c r="T15" s="120"/>
      <c r="U15" s="120"/>
      <c r="V15" s="120"/>
      <c r="W15" s="120"/>
      <c r="X15" s="120"/>
      <c r="Y15" s="120"/>
      <c r="Z15" s="120"/>
      <c r="AA15" s="120"/>
      <c r="AB15" s="120"/>
      <c r="AC15" s="120"/>
    </row>
    <row r="16" spans="1:43">
      <c r="A16" s="382">
        <v>1970</v>
      </c>
      <c r="B16" s="108">
        <f>'T1'!C14/'T4'!C14*1000</f>
        <v>10877.0258758285</v>
      </c>
      <c r="C16" s="240">
        <f>'T1'!C14/'T4'!D14</f>
        <v>5.6086859822881268</v>
      </c>
      <c r="D16" s="109">
        <f>'T3'!E15</f>
        <v>1.0708618181572256</v>
      </c>
      <c r="E16" s="111">
        <f t="shared" si="0"/>
        <v>11647.791705532896</v>
      </c>
      <c r="F16" s="114">
        <f t="shared" si="1"/>
        <v>6.0061276684660081</v>
      </c>
      <c r="G16" s="111">
        <f>'T2'!C14/'T5'!C14*1000</f>
        <v>15152.027264917544</v>
      </c>
      <c r="H16" s="241">
        <f>'T2'!C14/'T5'!E14</f>
        <v>7.3255683639252656</v>
      </c>
      <c r="I16" s="242">
        <f t="shared" si="2"/>
        <v>76.872826994588181</v>
      </c>
      <c r="J16" s="383">
        <f t="shared" si="2"/>
        <v>81.988555291397759</v>
      </c>
      <c r="K16" s="115"/>
      <c r="L16" s="115"/>
      <c r="M16" s="115"/>
      <c r="N16" s="116"/>
      <c r="O16" s="117"/>
      <c r="P16" s="117"/>
      <c r="R16" s="120"/>
      <c r="S16" s="120"/>
      <c r="T16" s="120"/>
      <c r="U16" s="120"/>
      <c r="V16" s="120"/>
      <c r="W16" s="120"/>
      <c r="X16" s="120"/>
      <c r="Y16" s="120"/>
      <c r="Z16" s="120"/>
      <c r="AA16" s="120"/>
      <c r="AB16" s="120"/>
      <c r="AC16" s="120"/>
    </row>
    <row r="17" spans="1:29">
      <c r="A17" s="382">
        <v>1971</v>
      </c>
      <c r="B17" s="108">
        <f>'T1'!C15/'T4'!C15*1000</f>
        <v>11635.4921391065</v>
      </c>
      <c r="C17" s="240">
        <f>'T1'!C15/'T4'!D15</f>
        <v>6.0475366121050165</v>
      </c>
      <c r="D17" s="109">
        <f>'T3'!E16</f>
        <v>1.0733885926777549</v>
      </c>
      <c r="E17" s="111">
        <f t="shared" si="0"/>
        <v>12489.404532308607</v>
      </c>
      <c r="F17" s="114">
        <f t="shared" si="1"/>
        <v>6.4913568132346011</v>
      </c>
      <c r="G17" s="111">
        <f>'T2'!C15/'T5'!C15*1000</f>
        <v>16371.678314325567</v>
      </c>
      <c r="H17" s="241">
        <f>'T2'!C15/'T5'!E15</f>
        <v>7.9004812163309026</v>
      </c>
      <c r="I17" s="242">
        <f t="shared" si="2"/>
        <v>76.286647541688581</v>
      </c>
      <c r="J17" s="383">
        <f t="shared" si="2"/>
        <v>82.164068687568886</v>
      </c>
      <c r="K17" s="115"/>
      <c r="L17" s="115"/>
      <c r="M17" s="115"/>
      <c r="N17" s="116"/>
      <c r="O17" s="117"/>
      <c r="P17" s="117"/>
      <c r="R17" s="120"/>
      <c r="S17" s="120"/>
      <c r="T17" s="120"/>
      <c r="U17" s="120"/>
      <c r="V17" s="120"/>
      <c r="W17" s="120"/>
      <c r="X17" s="120"/>
      <c r="Y17" s="120"/>
      <c r="Z17" s="120"/>
      <c r="AA17" s="120"/>
      <c r="AB17" s="120"/>
      <c r="AC17" s="120"/>
    </row>
    <row r="18" spans="1:29">
      <c r="A18" s="382">
        <v>1972</v>
      </c>
      <c r="B18" s="108">
        <f>'T1'!C16/'T4'!C16*1000</f>
        <v>12656.01906389233</v>
      </c>
      <c r="C18" s="240">
        <f>'T1'!C16/'T4'!D16</f>
        <v>6.6122325022426551</v>
      </c>
      <c r="D18" s="109">
        <f>'T3'!E17</f>
        <v>1.0574028604852832</v>
      </c>
      <c r="E18" s="111">
        <f t="shared" si="0"/>
        <v>13382.510760516026</v>
      </c>
      <c r="F18" s="114">
        <f t="shared" si="1"/>
        <v>6.991793562065145</v>
      </c>
      <c r="G18" s="111">
        <f>'T2'!C16/'T5'!C16*1000</f>
        <v>17379.617844465702</v>
      </c>
      <c r="H18" s="241">
        <f>'T2'!C16/'T5'!E16</f>
        <v>8.4167574935259548</v>
      </c>
      <c r="I18" s="242">
        <f t="shared" si="2"/>
        <v>77.001179659295573</v>
      </c>
      <c r="J18" s="383">
        <f t="shared" si="2"/>
        <v>83.069918165554</v>
      </c>
      <c r="K18" s="115"/>
      <c r="L18" s="115"/>
      <c r="M18" s="115"/>
      <c r="N18" s="116"/>
      <c r="O18" s="117"/>
      <c r="P18" s="117"/>
      <c r="R18" s="120"/>
      <c r="S18" s="120"/>
      <c r="T18" s="120"/>
      <c r="U18" s="120"/>
      <c r="V18" s="120"/>
      <c r="W18" s="120"/>
      <c r="X18" s="120"/>
      <c r="Y18" s="120"/>
      <c r="Z18" s="120"/>
      <c r="AA18" s="120"/>
      <c r="AB18" s="120"/>
      <c r="AC18" s="120"/>
    </row>
    <row r="19" spans="1:29">
      <c r="A19" s="382">
        <v>1973</v>
      </c>
      <c r="B19" s="108">
        <f>'T1'!C17/'T4'!C17*1000</f>
        <v>14187.184499300702</v>
      </c>
      <c r="C19" s="240">
        <f>'T1'!C17/'T4'!D17</f>
        <v>7.4411064145737429</v>
      </c>
      <c r="D19" s="109">
        <f>'T3'!E18</f>
        <v>1.0164750830109783</v>
      </c>
      <c r="E19" s="111">
        <f t="shared" si="0"/>
        <v>14420.919541618745</v>
      </c>
      <c r="F19" s="114">
        <f t="shared" si="1"/>
        <v>7.5636992604473683</v>
      </c>
      <c r="G19" s="111">
        <f>'T2'!C17/'T5'!C17*1000</f>
        <v>18575.730616145993</v>
      </c>
      <c r="H19" s="241">
        <f>'T2'!C17/'T5'!E17</f>
        <v>9.1300321586248163</v>
      </c>
      <c r="I19" s="242">
        <f t="shared" si="2"/>
        <v>77.633121623136077</v>
      </c>
      <c r="J19" s="383">
        <f t="shared" si="2"/>
        <v>82.84416888172963</v>
      </c>
      <c r="K19" s="115"/>
      <c r="L19" s="115"/>
      <c r="M19" s="115"/>
      <c r="N19" s="116"/>
      <c r="O19" s="117"/>
      <c r="P19" s="117"/>
      <c r="R19" s="120"/>
      <c r="S19" s="120"/>
      <c r="T19" s="120"/>
      <c r="U19" s="120"/>
      <c r="V19" s="120"/>
      <c r="W19" s="120"/>
      <c r="X19" s="120"/>
      <c r="Y19" s="120"/>
      <c r="Z19" s="120"/>
      <c r="AA19" s="120"/>
      <c r="AB19" s="120"/>
      <c r="AC19" s="120"/>
    </row>
    <row r="20" spans="1:29">
      <c r="A20" s="382">
        <v>1974</v>
      </c>
      <c r="B20" s="108">
        <f>'T1'!C18/'T4'!C18*1000</f>
        <v>16307.363850627844</v>
      </c>
      <c r="C20" s="240">
        <f>'T1'!C18/'T4'!D18</f>
        <v>8.5932884839778616</v>
      </c>
      <c r="D20" s="109">
        <f>'T3'!E19</f>
        <v>0.96166159554724462</v>
      </c>
      <c r="E20" s="111">
        <f t="shared" si="0"/>
        <v>15682.165539764232</v>
      </c>
      <c r="F20" s="114">
        <f t="shared" si="1"/>
        <v>8.2638355144999132</v>
      </c>
      <c r="G20" s="111">
        <f>'T2'!C18/'T5'!C18*1000</f>
        <v>19759.365594404404</v>
      </c>
      <c r="H20" s="241">
        <f>'T2'!C18/'T5'!E18</f>
        <v>9.8499343327119764</v>
      </c>
      <c r="I20" s="242">
        <f t="shared" si="2"/>
        <v>79.365734010231677</v>
      </c>
      <c r="J20" s="383">
        <f t="shared" si="2"/>
        <v>83.897366574875804</v>
      </c>
      <c r="K20" s="115"/>
      <c r="L20" s="115"/>
      <c r="M20" s="115"/>
      <c r="N20" s="116"/>
      <c r="O20" s="117"/>
      <c r="P20" s="117"/>
      <c r="R20" s="120"/>
      <c r="S20" s="120"/>
      <c r="T20" s="120"/>
      <c r="U20" s="120"/>
      <c r="V20" s="120"/>
      <c r="W20" s="120"/>
      <c r="X20" s="120"/>
      <c r="Y20" s="120"/>
      <c r="Z20" s="120"/>
      <c r="AA20" s="120"/>
      <c r="AB20" s="120"/>
      <c r="AC20" s="120"/>
    </row>
    <row r="21" spans="1:29">
      <c r="A21" s="382">
        <v>1975</v>
      </c>
      <c r="B21" s="108">
        <f>'T1'!C19/'T4'!C19*1000</f>
        <v>18101.894675147341</v>
      </c>
      <c r="C21" s="240">
        <f>'T1'!C19/'T4'!D19</f>
        <v>9.6397334634277119</v>
      </c>
      <c r="D21" s="109">
        <f>'T3'!E20</f>
        <v>0.94919673376811309</v>
      </c>
      <c r="E21" s="111">
        <f t="shared" si="0"/>
        <v>17182.259300664256</v>
      </c>
      <c r="F21" s="114">
        <f t="shared" si="1"/>
        <v>9.1500035178807639</v>
      </c>
      <c r="G21" s="111">
        <f>'T2'!C19/'T5'!C19*1000</f>
        <v>21913.465447594008</v>
      </c>
      <c r="H21" s="241">
        <f>'T2'!C19/'T5'!E19</f>
        <v>10.910975456666428</v>
      </c>
      <c r="I21" s="242">
        <f t="shared" si="2"/>
        <v>78.409594054192766</v>
      </c>
      <c r="J21" s="383">
        <f t="shared" si="2"/>
        <v>83.860545321731621</v>
      </c>
      <c r="K21" s="115"/>
      <c r="L21" s="115"/>
      <c r="M21" s="115"/>
      <c r="N21" s="116"/>
      <c r="O21" s="117"/>
      <c r="P21" s="117"/>
      <c r="R21" s="120"/>
      <c r="S21" s="120"/>
      <c r="T21" s="120"/>
      <c r="U21" s="120"/>
      <c r="V21" s="120"/>
      <c r="W21" s="120"/>
      <c r="X21" s="120"/>
      <c r="Y21" s="120"/>
      <c r="Z21" s="120"/>
      <c r="AA21" s="120"/>
      <c r="AB21" s="120"/>
      <c r="AC21" s="120"/>
    </row>
    <row r="22" spans="1:29">
      <c r="A22" s="382">
        <v>1976</v>
      </c>
      <c r="B22" s="108">
        <f>'T1'!C20/'T4'!C20*1000</f>
        <v>20558.08301829841</v>
      </c>
      <c r="C22" s="240">
        <f>'T1'!C20/'T4'!D20</f>
        <v>11.005825568446207</v>
      </c>
      <c r="D22" s="109">
        <f>'T3'!E21</f>
        <v>0.91448168696600418</v>
      </c>
      <c r="E22" s="111">
        <f t="shared" si="0"/>
        <v>18799.990439360692</v>
      </c>
      <c r="F22" s="114">
        <f t="shared" si="1"/>
        <v>10.064625932286269</v>
      </c>
      <c r="G22" s="111">
        <f>'T2'!C20/'T5'!C20*1000</f>
        <v>23615.530707987971</v>
      </c>
      <c r="H22" s="241">
        <f>'T2'!C20/'T5'!E20</f>
        <v>11.826688054881798</v>
      </c>
      <c r="I22" s="242">
        <f t="shared" si="2"/>
        <v>79.608587551248974</v>
      </c>
      <c r="J22" s="383">
        <f t="shared" si="2"/>
        <v>85.100967283328416</v>
      </c>
      <c r="K22" s="115"/>
      <c r="L22" s="115"/>
      <c r="M22" s="115"/>
      <c r="N22" s="116"/>
      <c r="O22" s="117"/>
      <c r="P22" s="117"/>
      <c r="R22" s="120"/>
      <c r="S22" s="120"/>
      <c r="T22" s="120"/>
      <c r="U22" s="120"/>
      <c r="V22" s="120"/>
      <c r="W22" s="120"/>
      <c r="X22" s="120"/>
      <c r="Y22" s="120"/>
      <c r="Z22" s="120"/>
      <c r="AA22" s="120"/>
      <c r="AB22" s="120"/>
      <c r="AC22" s="120"/>
    </row>
    <row r="23" spans="1:29">
      <c r="A23" s="382">
        <v>1977</v>
      </c>
      <c r="B23" s="108">
        <f>'T1'!C21/'T4'!C21*1000</f>
        <v>22322.739764055194</v>
      </c>
      <c r="C23" s="240">
        <f>'T1'!C21/'T4'!D21</f>
        <v>12.071813049815443</v>
      </c>
      <c r="D23" s="109">
        <f>'T3'!E22</f>
        <v>0.90940736836970681</v>
      </c>
      <c r="E23" s="111">
        <f t="shared" si="0"/>
        <v>20300.464023631244</v>
      </c>
      <c r="F23" s="114">
        <f t="shared" si="1"/>
        <v>10.978195737083746</v>
      </c>
      <c r="G23" s="111">
        <f>'T2'!C21/'T5'!C21*1000</f>
        <v>25254.390159746727</v>
      </c>
      <c r="H23" s="241">
        <f>'T2'!C21/'T5'!E21</f>
        <v>12.614580499373989</v>
      </c>
      <c r="I23" s="242">
        <f t="shared" si="2"/>
        <v>80.383901156276565</v>
      </c>
      <c r="J23" s="383">
        <f t="shared" si="2"/>
        <v>87.027830514288993</v>
      </c>
      <c r="K23" s="115"/>
      <c r="L23" s="115"/>
      <c r="M23" s="115"/>
      <c r="N23" s="116"/>
      <c r="O23" s="117"/>
      <c r="P23" s="117"/>
      <c r="R23" s="120"/>
      <c r="S23" s="120"/>
      <c r="T23" s="120"/>
      <c r="U23" s="120"/>
      <c r="V23" s="120"/>
      <c r="W23" s="120"/>
      <c r="X23" s="120"/>
      <c r="Y23" s="120"/>
      <c r="Z23" s="120"/>
      <c r="AA23" s="120"/>
      <c r="AB23" s="120"/>
      <c r="AC23" s="120"/>
    </row>
    <row r="24" spans="1:29">
      <c r="A24" s="382">
        <v>1978</v>
      </c>
      <c r="B24" s="108">
        <f>'T1'!C22/'T4'!C22*1000</f>
        <v>24054.472373172623</v>
      </c>
      <c r="C24" s="240">
        <f>'T1'!C22/'T4'!D22</f>
        <v>12.985474700082488</v>
      </c>
      <c r="D24" s="109">
        <f>'T3'!E23</f>
        <v>0.91296524682725133</v>
      </c>
      <c r="E24" s="111">
        <f t="shared" si="0"/>
        <v>21960.897307472842</v>
      </c>
      <c r="F24" s="114">
        <f t="shared" si="1"/>
        <v>11.855287114729837</v>
      </c>
      <c r="G24" s="111">
        <f>'T2'!C22/'T5'!C22*1000</f>
        <v>27140.675791233545</v>
      </c>
      <c r="H24" s="241">
        <f>'T2'!C22/'T5'!E22</f>
        <v>13.486720230189597</v>
      </c>
      <c r="I24" s="242">
        <f t="shared" si="2"/>
        <v>80.915071814704859</v>
      </c>
      <c r="J24" s="383">
        <f t="shared" si="2"/>
        <v>87.903411002714734</v>
      </c>
      <c r="K24" s="115"/>
      <c r="L24" s="115"/>
      <c r="M24" s="115"/>
      <c r="N24" s="116"/>
      <c r="O24" s="117"/>
      <c r="P24" s="117"/>
      <c r="R24" s="120"/>
      <c r="S24" s="120"/>
      <c r="T24" s="120"/>
      <c r="U24" s="120"/>
      <c r="V24" s="120"/>
      <c r="W24" s="120"/>
      <c r="X24" s="120"/>
      <c r="Y24" s="120"/>
      <c r="Z24" s="120"/>
      <c r="AA24" s="120"/>
      <c r="AB24" s="120"/>
      <c r="AC24" s="120"/>
    </row>
    <row r="25" spans="1:29">
      <c r="A25" s="382">
        <v>1979</v>
      </c>
      <c r="B25" s="108">
        <f>'T1'!C23/'T4'!C23*1000</f>
        <v>26298.231063694995</v>
      </c>
      <c r="C25" s="240">
        <f>'T1'!C23/'T4'!D23</f>
        <v>14.25224440062345</v>
      </c>
      <c r="D25" s="109">
        <f>'T3'!E24</f>
        <v>0.89858607553211167</v>
      </c>
      <c r="E25" s="111">
        <f t="shared" si="0"/>
        <v>23631.224244962355</v>
      </c>
      <c r="F25" s="114">
        <f t="shared" si="1"/>
        <v>12.806868363480739</v>
      </c>
      <c r="G25" s="111">
        <f>'T2'!C23/'T5'!C23*1000</f>
        <v>29266.421430093676</v>
      </c>
      <c r="H25" s="241">
        <f>'T2'!C23/'T5'!E23</f>
        <v>14.580720122605459</v>
      </c>
      <c r="I25" s="242">
        <f t="shared" si="2"/>
        <v>80.745178570630301</v>
      </c>
      <c r="J25" s="383">
        <f t="shared" si="2"/>
        <v>87.83426508287063</v>
      </c>
      <c r="K25" s="115"/>
      <c r="L25" s="115"/>
      <c r="M25" s="115"/>
      <c r="N25" s="116"/>
      <c r="O25" s="117"/>
      <c r="P25" s="117"/>
      <c r="R25" s="120"/>
      <c r="S25" s="120"/>
      <c r="T25" s="120"/>
      <c r="U25" s="120"/>
      <c r="V25" s="120"/>
      <c r="W25" s="120"/>
      <c r="X25" s="120"/>
      <c r="Y25" s="120"/>
      <c r="Z25" s="120"/>
      <c r="AA25" s="120"/>
      <c r="AB25" s="120"/>
      <c r="AC25" s="120"/>
    </row>
    <row r="26" spans="1:29">
      <c r="A26" s="382">
        <v>1980</v>
      </c>
      <c r="B26" s="108">
        <f>'T1'!C24/'T4'!C24*1000</f>
        <v>28654.102951652061</v>
      </c>
      <c r="C26" s="240">
        <f>'T1'!C24/'T4'!D24</f>
        <v>15.784490861155769</v>
      </c>
      <c r="D26" s="109">
        <f>'T3'!E25</f>
        <v>0.89</v>
      </c>
      <c r="E26" s="111">
        <f t="shared" si="0"/>
        <v>25502.151626970335</v>
      </c>
      <c r="F26" s="114">
        <f t="shared" si="1"/>
        <v>14.048196866428635</v>
      </c>
      <c r="G26" s="111">
        <f>'T2'!C24/'T5'!C24*1000</f>
        <v>31619.003435287359</v>
      </c>
      <c r="H26" s="241">
        <f>'T2'!C24/'T5'!E24</f>
        <v>15.876181680702633</v>
      </c>
      <c r="I26" s="242">
        <f t="shared" si="2"/>
        <v>80.6545079106114</v>
      </c>
      <c r="J26" s="383">
        <f t="shared" si="2"/>
        <v>88.485992091562551</v>
      </c>
      <c r="K26" s="115"/>
      <c r="L26" s="115"/>
      <c r="M26" s="115"/>
      <c r="N26" s="116"/>
      <c r="O26" s="117"/>
      <c r="P26" s="117"/>
      <c r="R26" s="120"/>
      <c r="S26" s="120"/>
      <c r="T26" s="120"/>
      <c r="U26" s="120"/>
      <c r="V26" s="120"/>
      <c r="W26" s="120"/>
      <c r="X26" s="120"/>
      <c r="Y26" s="120"/>
      <c r="Z26" s="120"/>
      <c r="AA26" s="120"/>
      <c r="AB26" s="120"/>
      <c r="AC26" s="120"/>
    </row>
    <row r="27" spans="1:29">
      <c r="A27" s="382">
        <v>1981</v>
      </c>
      <c r="B27" s="108">
        <f>'T1'!C25/'T4'!C25*1000</f>
        <v>31875.545741340746</v>
      </c>
      <c r="C27" s="240">
        <f>'T1'!C25/'T4'!D25</f>
        <v>17.572268771159511</v>
      </c>
      <c r="D27" s="109">
        <f>'T3'!E26</f>
        <v>0.879</v>
      </c>
      <c r="E27" s="111">
        <f t="shared" si="0"/>
        <v>28018.604706638514</v>
      </c>
      <c r="F27" s="114">
        <f t="shared" si="1"/>
        <v>15.446024249849209</v>
      </c>
      <c r="G27" s="111">
        <f>'T2'!C25/'T5'!C25*1000</f>
        <v>35172.691415588553</v>
      </c>
      <c r="H27" s="241">
        <f>'T2'!C25/'T5'!E25</f>
        <v>17.846910602592118</v>
      </c>
      <c r="I27" s="242">
        <f t="shared" si="2"/>
        <v>79.660110099566211</v>
      </c>
      <c r="J27" s="383">
        <f t="shared" si="2"/>
        <v>86.547327959416137</v>
      </c>
      <c r="K27" s="115"/>
      <c r="L27" s="115"/>
      <c r="M27" s="115"/>
      <c r="N27" s="116"/>
      <c r="O27" s="117"/>
      <c r="P27" s="117"/>
      <c r="R27" s="120"/>
      <c r="S27" s="120"/>
      <c r="T27" s="120"/>
      <c r="U27" s="120"/>
      <c r="V27" s="120"/>
      <c r="W27" s="120"/>
      <c r="X27" s="120"/>
      <c r="Y27" s="120"/>
      <c r="Z27" s="120"/>
      <c r="AA27" s="120"/>
      <c r="AB27" s="120"/>
      <c r="AC27" s="120"/>
    </row>
    <row r="28" spans="1:29">
      <c r="A28" s="382">
        <v>1982</v>
      </c>
      <c r="B28" s="108">
        <f>'T1'!C26/'T4'!C26*1000</f>
        <v>34782.266815946903</v>
      </c>
      <c r="C28" s="240">
        <f>'T1'!C26/'T4'!D26</f>
        <v>19.417420080117211</v>
      </c>
      <c r="D28" s="109">
        <f>'T3'!E27</f>
        <v>0.85799999999999998</v>
      </c>
      <c r="E28" s="111">
        <f t="shared" si="0"/>
        <v>29843.184928082443</v>
      </c>
      <c r="F28" s="114">
        <f t="shared" si="1"/>
        <v>16.660146428740568</v>
      </c>
      <c r="G28" s="111">
        <f>'T2'!C26/'T5'!C26*1000</f>
        <v>37297.518795106167</v>
      </c>
      <c r="H28" s="241">
        <f>'T2'!C26/'T5'!E26</f>
        <v>19.025463576365109</v>
      </c>
      <c r="I28" s="242">
        <f t="shared" si="2"/>
        <v>80.013861222313238</v>
      </c>
      <c r="J28" s="383">
        <f t="shared" si="2"/>
        <v>87.567624104765997</v>
      </c>
      <c r="K28" s="115"/>
      <c r="L28" s="115"/>
      <c r="M28" s="115"/>
      <c r="N28" s="116"/>
      <c r="O28" s="117"/>
      <c r="P28" s="117"/>
      <c r="R28" s="120"/>
      <c r="S28" s="120"/>
      <c r="T28" s="120"/>
      <c r="U28" s="120"/>
      <c r="V28" s="120"/>
      <c r="W28" s="120"/>
      <c r="X28" s="120"/>
      <c r="Y28" s="120"/>
      <c r="Z28" s="120"/>
      <c r="AA28" s="120"/>
      <c r="AB28" s="120"/>
      <c r="AC28" s="120"/>
    </row>
    <row r="29" spans="1:29">
      <c r="A29" s="382">
        <v>1983</v>
      </c>
      <c r="B29" s="108">
        <f>'T1'!C27/'T4'!C27*1000</f>
        <v>37434.984376076354</v>
      </c>
      <c r="C29" s="240">
        <f>'T1'!C27/'T4'!D27</f>
        <v>21.011456765485256</v>
      </c>
      <c r="D29" s="109">
        <f>'T3'!E28</f>
        <v>0.84399999999999997</v>
      </c>
      <c r="E29" s="111">
        <f t="shared" si="0"/>
        <v>31595.126813408442</v>
      </c>
      <c r="F29" s="114">
        <f t="shared" si="1"/>
        <v>17.733669510069557</v>
      </c>
      <c r="G29" s="111">
        <f>'T2'!C27/'T5'!C27*1000</f>
        <v>40293.982188659189</v>
      </c>
      <c r="H29" s="241">
        <f>'T2'!C27/'T5'!E27</f>
        <v>20.338169891307881</v>
      </c>
      <c r="I29" s="242">
        <f t="shared" si="2"/>
        <v>78.411527223787147</v>
      </c>
      <c r="J29" s="383">
        <f t="shared" si="2"/>
        <v>87.194027805070931</v>
      </c>
      <c r="K29" s="115"/>
      <c r="L29" s="115"/>
      <c r="M29" s="115"/>
      <c r="N29" s="116"/>
      <c r="O29" s="117"/>
      <c r="P29" s="117"/>
      <c r="R29" s="120"/>
      <c r="S29" s="120"/>
      <c r="T29" s="120"/>
      <c r="U29" s="120"/>
      <c r="V29" s="120"/>
      <c r="W29" s="120"/>
      <c r="X29" s="120"/>
      <c r="Y29" s="120"/>
      <c r="Z29" s="120"/>
      <c r="AA29" s="120"/>
      <c r="AB29" s="120"/>
      <c r="AC29" s="120"/>
    </row>
    <row r="30" spans="1:29">
      <c r="A30" s="382">
        <v>1984</v>
      </c>
      <c r="B30" s="108">
        <f>'T1'!C28/'T4'!C28*1000</f>
        <v>39899.088070538128</v>
      </c>
      <c r="C30" s="240">
        <f>'T1'!C28/'T4'!D28</f>
        <v>22.276795880413271</v>
      </c>
      <c r="D30" s="109">
        <f>'T3'!E29</f>
        <v>0.84399999999999997</v>
      </c>
      <c r="E30" s="111">
        <f t="shared" si="0"/>
        <v>33674.830331534176</v>
      </c>
      <c r="F30" s="114">
        <f t="shared" si="1"/>
        <v>18.801615723068799</v>
      </c>
      <c r="G30" s="111">
        <f>'T2'!C28/'T5'!C28*1000</f>
        <v>42739.395670212682</v>
      </c>
      <c r="H30" s="241">
        <f>'T2'!C28/'T5'!E28</f>
        <v>21.293042880735694</v>
      </c>
      <c r="I30" s="242">
        <f t="shared" si="2"/>
        <v>78.791077420413615</v>
      </c>
      <c r="J30" s="383">
        <f t="shared" si="2"/>
        <v>88.299337151474262</v>
      </c>
      <c r="K30" s="115"/>
      <c r="L30" s="115"/>
      <c r="M30" s="115"/>
      <c r="N30" s="116"/>
      <c r="O30" s="117"/>
      <c r="P30" s="117"/>
      <c r="R30" s="120"/>
      <c r="S30" s="120"/>
      <c r="T30" s="120"/>
      <c r="U30" s="120"/>
      <c r="V30" s="120"/>
      <c r="W30" s="120"/>
      <c r="X30" s="120"/>
      <c r="Y30" s="120"/>
      <c r="Z30" s="120"/>
      <c r="AA30" s="120"/>
      <c r="AB30" s="120"/>
      <c r="AC30" s="120"/>
    </row>
    <row r="31" spans="1:29">
      <c r="A31" s="382">
        <v>1985</v>
      </c>
      <c r="B31" s="108">
        <f>'T1'!C29/'T4'!C29*1000</f>
        <v>41675.530477102482</v>
      </c>
      <c r="C31" s="240">
        <f>'T1'!C29/'T4'!D29</f>
        <v>23.201815559987974</v>
      </c>
      <c r="D31" s="109">
        <f>'T3'!E30</f>
        <v>0.84299999999999997</v>
      </c>
      <c r="E31" s="111">
        <f t="shared" si="0"/>
        <v>35132.472192197391</v>
      </c>
      <c r="F31" s="114">
        <f t="shared" si="1"/>
        <v>19.55913051706986</v>
      </c>
      <c r="G31" s="111">
        <f>'T2'!C29/'T5'!C29*1000</f>
        <v>44568.434579918379</v>
      </c>
      <c r="H31" s="241">
        <f>'T2'!C29/'T5'!E29</f>
        <v>22.033040626813516</v>
      </c>
      <c r="I31" s="242">
        <f t="shared" si="2"/>
        <v>78.828149391693827</v>
      </c>
      <c r="J31" s="383">
        <f t="shared" si="2"/>
        <v>88.77181705582214</v>
      </c>
      <c r="K31" s="115"/>
      <c r="L31" s="115"/>
      <c r="M31" s="115"/>
      <c r="N31" s="116"/>
      <c r="O31" s="117"/>
      <c r="P31" s="117"/>
      <c r="R31" s="120"/>
      <c r="S31" s="120"/>
      <c r="T31" s="120"/>
      <c r="U31" s="120"/>
      <c r="V31" s="120"/>
      <c r="W31" s="120"/>
      <c r="X31" s="120"/>
      <c r="Y31" s="120"/>
      <c r="Z31" s="120"/>
      <c r="AA31" s="120"/>
      <c r="AB31" s="120"/>
      <c r="AC31" s="120"/>
    </row>
    <row r="32" spans="1:29">
      <c r="A32" s="382">
        <v>1986</v>
      </c>
      <c r="B32" s="108">
        <f>'T1'!C30/'T4'!C30*1000</f>
        <v>42633.651332783294</v>
      </c>
      <c r="C32" s="240">
        <f>'T1'!C30/'T4'!D30</f>
        <v>23.702430900094537</v>
      </c>
      <c r="D32" s="109">
        <f>'T3'!E31</f>
        <v>0.83399999999999996</v>
      </c>
      <c r="E32" s="111">
        <f t="shared" si="0"/>
        <v>35556.465211541268</v>
      </c>
      <c r="F32" s="114">
        <f t="shared" si="1"/>
        <v>19.767827370678845</v>
      </c>
      <c r="G32" s="111">
        <f>'T2'!C30/'T5'!C30*1000</f>
        <v>46133.93837518122</v>
      </c>
      <c r="H32" s="241">
        <f>'T2'!C30/'T5'!E30</f>
        <v>22.806969732638535</v>
      </c>
      <c r="I32" s="242">
        <f t="shared" si="2"/>
        <v>77.072251933881418</v>
      </c>
      <c r="J32" s="383">
        <f t="shared" si="2"/>
        <v>86.674501708964684</v>
      </c>
      <c r="K32" s="115"/>
      <c r="L32" s="115"/>
      <c r="M32" s="115"/>
      <c r="N32" s="116"/>
      <c r="O32" s="117"/>
      <c r="P32" s="117"/>
      <c r="R32" s="120"/>
      <c r="S32" s="120"/>
      <c r="T32" s="120"/>
      <c r="U32" s="120"/>
      <c r="V32" s="120"/>
      <c r="W32" s="120"/>
      <c r="X32" s="120"/>
      <c r="Y32" s="120"/>
      <c r="Z32" s="120"/>
      <c r="AA32" s="120"/>
      <c r="AB32" s="120"/>
      <c r="AC32" s="120"/>
    </row>
    <row r="33" spans="1:29">
      <c r="A33" s="382">
        <v>1987</v>
      </c>
      <c r="B33" s="108">
        <f>'T1'!C31/'T4'!C31*1000</f>
        <v>45146.602729656188</v>
      </c>
      <c r="C33" s="240">
        <f>'T1'!C31/'T4'!D31</f>
        <v>24.969108154076775</v>
      </c>
      <c r="D33" s="109">
        <f>'T3'!E32</f>
        <v>0.81699999999999995</v>
      </c>
      <c r="E33" s="111">
        <f t="shared" si="0"/>
        <v>36884.774430129102</v>
      </c>
      <c r="F33" s="114">
        <f t="shared" si="1"/>
        <v>20.399761361880724</v>
      </c>
      <c r="G33" s="111">
        <f>'T2'!C31/'T5'!C31*1000</f>
        <v>47693.481587269205</v>
      </c>
      <c r="H33" s="241">
        <f>'T2'!C31/'T5'!E31</f>
        <v>23.638720057131842</v>
      </c>
      <c r="I33" s="242">
        <f t="shared" si="2"/>
        <v>77.337139589269853</v>
      </c>
      <c r="J33" s="383">
        <f t="shared" si="2"/>
        <v>86.298079221620469</v>
      </c>
      <c r="K33" s="115"/>
      <c r="L33" s="115"/>
      <c r="M33" s="115"/>
      <c r="N33" s="116"/>
      <c r="O33" s="117"/>
      <c r="P33" s="117"/>
      <c r="R33" s="120"/>
      <c r="S33" s="120"/>
      <c r="T33" s="120"/>
      <c r="U33" s="120"/>
      <c r="V33" s="120"/>
      <c r="W33" s="120"/>
      <c r="X33" s="120"/>
      <c r="Y33" s="120"/>
      <c r="Z33" s="120"/>
      <c r="AA33" s="120"/>
      <c r="AB33" s="120"/>
      <c r="AC33" s="120"/>
    </row>
    <row r="34" spans="1:29">
      <c r="A34" s="382">
        <v>1988</v>
      </c>
      <c r="B34" s="108">
        <f>'T1'!C32/'T4'!C32*1000</f>
        <v>47807.438330445279</v>
      </c>
      <c r="C34" s="240">
        <f>'T1'!C32/'T4'!D32</f>
        <v>26.424540037022137</v>
      </c>
      <c r="D34" s="109">
        <f>'T3'!E33</f>
        <v>0.80900000000000005</v>
      </c>
      <c r="E34" s="111">
        <f t="shared" si="0"/>
        <v>38676.217609330233</v>
      </c>
      <c r="F34" s="114">
        <f t="shared" si="1"/>
        <v>21.377452889950909</v>
      </c>
      <c r="G34" s="111">
        <f>'T2'!C32/'T5'!C32*1000</f>
        <v>49846.856101675214</v>
      </c>
      <c r="H34" s="241">
        <f>'T2'!C32/'T5'!E32</f>
        <v>24.391689225716977</v>
      </c>
      <c r="I34" s="242">
        <f t="shared" si="2"/>
        <v>77.590084177907528</v>
      </c>
      <c r="J34" s="383">
        <f t="shared" si="2"/>
        <v>87.642363315337519</v>
      </c>
      <c r="K34" s="115"/>
      <c r="L34" s="115"/>
      <c r="M34" s="115"/>
      <c r="N34" s="116"/>
      <c r="O34" s="117"/>
      <c r="P34" s="117"/>
      <c r="R34" s="120"/>
      <c r="S34" s="120"/>
      <c r="T34" s="120"/>
      <c r="U34" s="120"/>
      <c r="V34" s="120"/>
      <c r="W34" s="120"/>
      <c r="X34" s="120"/>
      <c r="Y34" s="120"/>
      <c r="Z34" s="120"/>
      <c r="AA34" s="120"/>
      <c r="AB34" s="120"/>
      <c r="AC34" s="120"/>
    </row>
    <row r="35" spans="1:29">
      <c r="A35" s="382">
        <v>1989</v>
      </c>
      <c r="B35" s="108">
        <f>'T1'!C33/'T4'!C33*1000</f>
        <v>50047.102117658382</v>
      </c>
      <c r="C35" s="240">
        <f>'T1'!C33/'T4'!D33</f>
        <v>27.75870947336972</v>
      </c>
      <c r="D35" s="109">
        <f>'T3'!E34</f>
        <v>0.80300000000000005</v>
      </c>
      <c r="E35" s="111">
        <f t="shared" si="0"/>
        <v>40187.823000479686</v>
      </c>
      <c r="F35" s="114">
        <f t="shared" si="1"/>
        <v>22.290243707115888</v>
      </c>
      <c r="G35" s="111">
        <f>'T2'!C33/'T5'!C33*1000</f>
        <v>52363.2829823418</v>
      </c>
      <c r="H35" s="241">
        <f>'T2'!C33/'T5'!E33</f>
        <v>25.558025664946214</v>
      </c>
      <c r="I35" s="242">
        <f t="shared" si="2"/>
        <v>76.748096589039335</v>
      </c>
      <c r="J35" s="383">
        <f t="shared" si="2"/>
        <v>87.214262945544291</v>
      </c>
      <c r="K35" s="115"/>
      <c r="L35" s="115"/>
      <c r="M35" s="115"/>
      <c r="N35" s="116"/>
      <c r="O35" s="117"/>
      <c r="P35" s="117"/>
      <c r="R35" s="120"/>
      <c r="S35" s="120"/>
      <c r="T35" s="120"/>
      <c r="U35" s="120"/>
      <c r="V35" s="120"/>
      <c r="W35" s="120"/>
      <c r="X35" s="120"/>
      <c r="Y35" s="120"/>
      <c r="Z35" s="120"/>
      <c r="AA35" s="120"/>
      <c r="AB35" s="120"/>
      <c r="AC35" s="120"/>
    </row>
    <row r="36" spans="1:29">
      <c r="A36" s="382">
        <v>1990</v>
      </c>
      <c r="B36" s="108">
        <f>'T1'!C34/'T4'!C34*1000</f>
        <v>51483.880634532572</v>
      </c>
      <c r="C36" s="240">
        <f>'T1'!C34/'T4'!D34</f>
        <v>28.638042334898476</v>
      </c>
      <c r="D36" s="109">
        <f>'T3'!E35</f>
        <v>0.80500000000000005</v>
      </c>
      <c r="E36" s="111">
        <f t="shared" si="0"/>
        <v>41444.523910798722</v>
      </c>
      <c r="F36" s="114">
        <f t="shared" si="1"/>
        <v>23.053624079593273</v>
      </c>
      <c r="G36" s="111">
        <f>'T2'!C34/'T5'!C34*1000</f>
        <v>54593.054440737549</v>
      </c>
      <c r="H36" s="241">
        <f>'T2'!C34/'T5'!E34</f>
        <v>26.714158563680538</v>
      </c>
      <c r="I36" s="242">
        <f t="shared" si="2"/>
        <v>75.915378495240702</v>
      </c>
      <c r="J36" s="383">
        <f t="shared" si="2"/>
        <v>86.297399278508536</v>
      </c>
      <c r="K36" s="115"/>
      <c r="L36" s="115"/>
      <c r="M36" s="115"/>
      <c r="N36" s="116"/>
      <c r="O36" s="117"/>
      <c r="P36" s="117"/>
      <c r="R36" s="120"/>
      <c r="S36" s="120"/>
      <c r="T36" s="120"/>
      <c r="U36" s="120"/>
      <c r="V36" s="120"/>
      <c r="W36" s="120"/>
      <c r="X36" s="120"/>
      <c r="Y36" s="120"/>
      <c r="Z36" s="120"/>
      <c r="AA36" s="120"/>
      <c r="AB36" s="120"/>
      <c r="AC36" s="120"/>
    </row>
    <row r="37" spans="1:29">
      <c r="A37" s="382">
        <v>1991</v>
      </c>
      <c r="B37" s="108">
        <f>'T1'!C35/'T4'!C35*1000</f>
        <v>52887.069970212367</v>
      </c>
      <c r="C37" s="240">
        <f>'T1'!C35/'T4'!D35</f>
        <v>29.791242166442096</v>
      </c>
      <c r="D37" s="109">
        <f>'T3'!E36</f>
        <v>0.80700000000000005</v>
      </c>
      <c r="E37" s="111">
        <f t="shared" si="0"/>
        <v>42679.865465961382</v>
      </c>
      <c r="F37" s="114">
        <f t="shared" si="1"/>
        <v>24.041532428318774</v>
      </c>
      <c r="G37" s="111">
        <f>'T2'!C35/'T5'!C35*1000</f>
        <v>56937.073190975279</v>
      </c>
      <c r="H37" s="241">
        <f>'T2'!C35/'T5'!E35</f>
        <v>28.003675580845606</v>
      </c>
      <c r="I37" s="242">
        <f t="shared" si="2"/>
        <v>74.959710912443398</v>
      </c>
      <c r="J37" s="383">
        <f t="shared" si="2"/>
        <v>85.851346045313704</v>
      </c>
      <c r="K37" s="115"/>
      <c r="L37" s="115"/>
      <c r="M37" s="115"/>
      <c r="N37" s="116"/>
      <c r="O37" s="117"/>
      <c r="P37" s="117"/>
      <c r="R37" s="120"/>
      <c r="S37" s="120"/>
      <c r="T37" s="120"/>
      <c r="U37" s="120"/>
      <c r="V37" s="120"/>
      <c r="W37" s="120"/>
      <c r="X37" s="120"/>
      <c r="Y37" s="120"/>
      <c r="Z37" s="120"/>
      <c r="AA37" s="120"/>
      <c r="AB37" s="120"/>
      <c r="AC37" s="120"/>
    </row>
    <row r="38" spans="1:29">
      <c r="A38" s="382">
        <v>1992</v>
      </c>
      <c r="B38" s="108">
        <f>'T1'!C36/'T4'!C36*1000</f>
        <v>54673.187083063298</v>
      </c>
      <c r="C38" s="240">
        <f>'T1'!C36/'T4'!D36</f>
        <v>30.836238616197349</v>
      </c>
      <c r="D38" s="109">
        <f>'T3'!E37</f>
        <v>0.81399999999999995</v>
      </c>
      <c r="E38" s="111">
        <f t="shared" si="0"/>
        <v>44503.97428561352</v>
      </c>
      <c r="F38" s="114">
        <f t="shared" si="1"/>
        <v>25.100698233584641</v>
      </c>
      <c r="G38" s="111">
        <f>'T2'!C36/'T5'!C36*1000</f>
        <v>60105.195351306065</v>
      </c>
      <c r="H38" s="241">
        <f>'T2'!C36/'T5'!E36</f>
        <v>29.790441787919345</v>
      </c>
      <c r="I38" s="242">
        <f t="shared" si="2"/>
        <v>74.043473322887166</v>
      </c>
      <c r="J38" s="383">
        <f t="shared" si="2"/>
        <v>84.257556206378609</v>
      </c>
      <c r="K38" s="115"/>
      <c r="L38" s="115"/>
      <c r="M38" s="115"/>
      <c r="N38" s="116"/>
      <c r="O38" s="117"/>
      <c r="P38" s="117"/>
      <c r="R38" s="120"/>
      <c r="S38" s="120"/>
      <c r="T38" s="120"/>
      <c r="U38" s="120"/>
      <c r="V38" s="120"/>
      <c r="W38" s="120"/>
      <c r="X38" s="120"/>
      <c r="Y38" s="120"/>
      <c r="Z38" s="120"/>
      <c r="AA38" s="120"/>
      <c r="AB38" s="120"/>
      <c r="AC38" s="120"/>
    </row>
    <row r="39" spans="1:29">
      <c r="A39" s="382">
        <v>1993</v>
      </c>
      <c r="B39" s="108">
        <f>'T1'!C37/'T4'!C37*1000</f>
        <v>56381.802750988558</v>
      </c>
      <c r="C39" s="240">
        <f>'T1'!C37/'T4'!D37</f>
        <v>31.858538752645302</v>
      </c>
      <c r="D39" s="109">
        <f>'T3'!E38</f>
        <v>0.82199999999999995</v>
      </c>
      <c r="E39" s="111">
        <f t="shared" si="0"/>
        <v>46345.84186131259</v>
      </c>
      <c r="F39" s="114">
        <f t="shared" si="1"/>
        <v>26.187718854674436</v>
      </c>
      <c r="G39" s="111">
        <f>'T2'!C37/'T5'!C37*1000</f>
        <v>62005.415982783037</v>
      </c>
      <c r="H39" s="241">
        <f>'T2'!C37/'T5'!E37</f>
        <v>30.341268341545824</v>
      </c>
      <c r="I39" s="242">
        <f t="shared" si="2"/>
        <v>74.744828539141452</v>
      </c>
      <c r="J39" s="383">
        <f t="shared" si="2"/>
        <v>86.310560784355886</v>
      </c>
      <c r="K39" s="115"/>
      <c r="L39" s="115"/>
      <c r="M39" s="115"/>
      <c r="N39" s="116"/>
      <c r="O39" s="117"/>
      <c r="P39" s="117"/>
      <c r="R39" s="120"/>
      <c r="S39" s="120"/>
      <c r="T39" s="120"/>
      <c r="U39" s="120"/>
      <c r="V39" s="120"/>
      <c r="W39" s="120"/>
      <c r="X39" s="120"/>
      <c r="Y39" s="120"/>
      <c r="Z39" s="120"/>
      <c r="AA39" s="120"/>
      <c r="AB39" s="120"/>
      <c r="AC39" s="120"/>
    </row>
    <row r="40" spans="1:29">
      <c r="A40" s="382">
        <v>1994</v>
      </c>
      <c r="B40" s="108">
        <f>'T1'!C38/'T4'!C38*1000</f>
        <v>58649.490061620854</v>
      </c>
      <c r="C40" s="240">
        <f>'T1'!C38/'T4'!D38</f>
        <v>32.973268490104765</v>
      </c>
      <c r="D40" s="109">
        <f>'T3'!E39</f>
        <v>0.82799999999999996</v>
      </c>
      <c r="E40" s="111">
        <f t="shared" si="0"/>
        <v>48561.777771022062</v>
      </c>
      <c r="F40" s="114">
        <f t="shared" si="1"/>
        <v>27.301866309806744</v>
      </c>
      <c r="G40" s="111">
        <f>'T2'!C38/'T5'!C38*1000</f>
        <v>63893.417722625563</v>
      </c>
      <c r="H40" s="241">
        <f>'T2'!C38/'T5'!E38</f>
        <v>31.425052981814662</v>
      </c>
      <c r="I40" s="242">
        <f t="shared" si="2"/>
        <v>76.00435146831353</v>
      </c>
      <c r="J40" s="383">
        <f t="shared" si="2"/>
        <v>86.879300810108546</v>
      </c>
      <c r="K40" s="115"/>
      <c r="L40" s="115"/>
      <c r="M40" s="115"/>
      <c r="N40" s="116"/>
      <c r="O40" s="117"/>
      <c r="P40" s="117"/>
      <c r="R40" s="120"/>
      <c r="S40" s="120"/>
      <c r="T40" s="120"/>
      <c r="U40" s="120"/>
      <c r="V40" s="120"/>
      <c r="W40" s="120"/>
      <c r="X40" s="120"/>
      <c r="Y40" s="120"/>
      <c r="Z40" s="120"/>
      <c r="AA40" s="120"/>
      <c r="AB40" s="120"/>
      <c r="AC40" s="120"/>
    </row>
    <row r="41" spans="1:29">
      <c r="A41" s="382">
        <v>1995</v>
      </c>
      <c r="B41" s="108">
        <f>'T1'!C39/'T4'!C39*1000</f>
        <v>60634.658374494655</v>
      </c>
      <c r="C41" s="240">
        <f>'T1'!C39/'T4'!D39</f>
        <v>34.135385198856248</v>
      </c>
      <c r="D41" s="109">
        <f>'T3'!E40</f>
        <v>0.82699999999999996</v>
      </c>
      <c r="E41" s="111">
        <f t="shared" si="0"/>
        <v>50144.862475707079</v>
      </c>
      <c r="F41" s="114">
        <f t="shared" si="1"/>
        <v>28.229963559454117</v>
      </c>
      <c r="G41" s="111">
        <f>'T2'!C39/'T5'!C39*1000</f>
        <v>65272.814633388152</v>
      </c>
      <c r="H41" s="241">
        <f>'T2'!C39/'T5'!E39</f>
        <v>32.021592736159796</v>
      </c>
      <c r="I41" s="242">
        <f t="shared" si="2"/>
        <v>76.823502644019783</v>
      </c>
      <c r="J41" s="383">
        <f t="shared" si="2"/>
        <v>88.159148709601652</v>
      </c>
      <c r="K41" s="115"/>
      <c r="L41" s="115"/>
      <c r="M41" s="115"/>
      <c r="N41" s="116"/>
      <c r="O41" s="117"/>
      <c r="P41" s="117"/>
      <c r="R41" s="120"/>
      <c r="S41" s="120"/>
      <c r="T41" s="120"/>
      <c r="U41" s="120"/>
      <c r="V41" s="120"/>
      <c r="W41" s="120"/>
      <c r="X41" s="120"/>
      <c r="Y41" s="120"/>
      <c r="Z41" s="120"/>
      <c r="AA41" s="120"/>
      <c r="AB41" s="120"/>
      <c r="AC41" s="120"/>
    </row>
    <row r="42" spans="1:29">
      <c r="A42" s="382">
        <v>1996</v>
      </c>
      <c r="B42" s="108">
        <f>'T1'!C40/'T4'!C40*1000</f>
        <v>62086.26219991265</v>
      </c>
      <c r="C42" s="240">
        <f>'T1'!C40/'T4'!D40</f>
        <v>34.680912608518391</v>
      </c>
      <c r="D42" s="109">
        <f>'T3'!E41</f>
        <v>0.82699999999999996</v>
      </c>
      <c r="E42" s="111">
        <f t="shared" si="0"/>
        <v>51345.338839327756</v>
      </c>
      <c r="F42" s="114">
        <f t="shared" si="1"/>
        <v>28.681114727244708</v>
      </c>
      <c r="G42" s="111">
        <f>'T2'!C40/'T5'!C40*1000</f>
        <v>67599.310114609994</v>
      </c>
      <c r="H42" s="241">
        <f>'T2'!C40/'T5'!E40</f>
        <v>33.16292686156298</v>
      </c>
      <c r="I42" s="242">
        <f t="shared" si="2"/>
        <v>75.955418409263729</v>
      </c>
      <c r="J42" s="383">
        <f t="shared" si="2"/>
        <v>86.48547471992633</v>
      </c>
      <c r="K42" s="115"/>
      <c r="L42" s="115"/>
      <c r="M42" s="115"/>
      <c r="N42" s="116"/>
      <c r="O42" s="117"/>
      <c r="P42" s="117"/>
      <c r="R42" s="120"/>
      <c r="S42" s="120"/>
      <c r="T42" s="120"/>
      <c r="U42" s="120"/>
      <c r="V42" s="120"/>
      <c r="W42" s="120"/>
      <c r="X42" s="120"/>
      <c r="Y42" s="120"/>
      <c r="Z42" s="120"/>
      <c r="AA42" s="120"/>
      <c r="AB42" s="120"/>
      <c r="AC42" s="120"/>
    </row>
    <row r="43" spans="1:29">
      <c r="A43" s="382">
        <v>1997</v>
      </c>
      <c r="B43" s="108">
        <f>'T1'!C41/'T4'!C41*1000</f>
        <v>64209.373436172697</v>
      </c>
      <c r="C43" s="240">
        <f>'T1'!C41/'T4'!D41</f>
        <v>35.968208428668184</v>
      </c>
      <c r="D43" s="109">
        <f>'T3'!E42</f>
        <v>0.83199999999999996</v>
      </c>
      <c r="E43" s="111">
        <f t="shared" si="0"/>
        <v>53422.198698895678</v>
      </c>
      <c r="F43" s="114">
        <f t="shared" si="1"/>
        <v>29.925549412651929</v>
      </c>
      <c r="G43" s="111">
        <f>'T2'!C41/'T5'!C41*1000</f>
        <v>70020.870289018596</v>
      </c>
      <c r="H43" s="241">
        <f>'T2'!C41/'T5'!E41</f>
        <v>34.176527864612744</v>
      </c>
      <c r="I43" s="242">
        <f t="shared" si="2"/>
        <v>76.29467968391404</v>
      </c>
      <c r="J43" s="383">
        <f t="shared" si="2"/>
        <v>87.561701794867261</v>
      </c>
      <c r="K43" s="115"/>
      <c r="L43" s="115"/>
      <c r="M43" s="115"/>
      <c r="N43" s="116"/>
      <c r="O43" s="117"/>
      <c r="P43" s="117"/>
      <c r="R43" s="120"/>
      <c r="S43" s="120"/>
      <c r="T43" s="120"/>
      <c r="U43" s="120"/>
      <c r="V43" s="120"/>
      <c r="W43" s="120"/>
      <c r="X43" s="120"/>
      <c r="Y43" s="120"/>
      <c r="Z43" s="120"/>
      <c r="AA43" s="120"/>
      <c r="AB43" s="120"/>
      <c r="AC43" s="120"/>
    </row>
    <row r="44" spans="1:29">
      <c r="A44" s="382">
        <v>1998</v>
      </c>
      <c r="B44" s="108">
        <f>'T1'!C42/'T4'!C42*1000</f>
        <v>65261.775499575888</v>
      </c>
      <c r="C44" s="240">
        <f>'T1'!C42/'T4'!D42</f>
        <v>36.632968960311658</v>
      </c>
      <c r="D44" s="109">
        <f>'T3'!E43</f>
        <v>0.84299999999999997</v>
      </c>
      <c r="E44" s="111">
        <f t="shared" si="0"/>
        <v>55015.676746142475</v>
      </c>
      <c r="F44" s="114">
        <f t="shared" si="1"/>
        <v>30.881592833542726</v>
      </c>
      <c r="G44" s="111">
        <f>'T2'!C42/'T5'!C42*1000</f>
        <v>72051.35200659011</v>
      </c>
      <c r="H44" s="241">
        <f>'T2'!C42/'T5'!E42</f>
        <v>35.347013347032032</v>
      </c>
      <c r="I44" s="242">
        <f t="shared" si="2"/>
        <v>76.356203199504876</v>
      </c>
      <c r="J44" s="383">
        <f t="shared" si="2"/>
        <v>87.366908571175642</v>
      </c>
      <c r="K44" s="115"/>
      <c r="L44" s="115"/>
      <c r="M44" s="115"/>
      <c r="N44" s="116"/>
      <c r="O44" s="117"/>
      <c r="P44" s="117"/>
      <c r="R44" s="120"/>
      <c r="S44" s="120"/>
      <c r="T44" s="120"/>
      <c r="U44" s="120"/>
      <c r="V44" s="120"/>
      <c r="W44" s="120"/>
      <c r="X44" s="120"/>
      <c r="Y44" s="120"/>
      <c r="Z44" s="120"/>
      <c r="AA44" s="120"/>
      <c r="AB44" s="120"/>
      <c r="AC44" s="120"/>
    </row>
    <row r="45" spans="1:29">
      <c r="A45" s="382">
        <v>1999</v>
      </c>
      <c r="B45" s="108">
        <f>'T1'!C43/'T4'!C43*1000</f>
        <v>68012.739765876438</v>
      </c>
      <c r="C45" s="240">
        <f>'T1'!C43/'T4'!D43</f>
        <v>38.183868067054995</v>
      </c>
      <c r="D45" s="109">
        <f>'T3'!E44</f>
        <v>0.84</v>
      </c>
      <c r="E45" s="111">
        <f t="shared" si="0"/>
        <v>57130.701403336207</v>
      </c>
      <c r="F45" s="114">
        <f t="shared" si="1"/>
        <v>32.074449176326198</v>
      </c>
      <c r="G45" s="111">
        <f>'T2'!C43/'T5'!C43*1000</f>
        <v>74749.25542320784</v>
      </c>
      <c r="H45" s="241">
        <f>'T2'!C43/'T5'!E43</f>
        <v>36.392042562418624</v>
      </c>
      <c r="I45" s="242">
        <f t="shared" si="2"/>
        <v>76.429793286741557</v>
      </c>
      <c r="J45" s="383">
        <f t="shared" si="2"/>
        <v>88.135886083648614</v>
      </c>
      <c r="K45" s="115"/>
      <c r="L45" s="115"/>
      <c r="M45" s="115"/>
      <c r="N45" s="116"/>
      <c r="O45" s="117"/>
      <c r="P45" s="117"/>
      <c r="R45" s="120"/>
      <c r="S45" s="120"/>
      <c r="T45" s="120"/>
      <c r="U45" s="120"/>
      <c r="V45" s="120"/>
      <c r="W45" s="120"/>
      <c r="X45" s="120"/>
      <c r="Y45" s="120"/>
      <c r="Z45" s="120"/>
      <c r="AA45" s="120"/>
      <c r="AB45" s="120"/>
      <c r="AC45" s="120"/>
    </row>
    <row r="46" spans="1:29">
      <c r="A46" s="382">
        <v>2000</v>
      </c>
      <c r="B46" s="108">
        <f>'T1'!C44/'T4'!C44*1000</f>
        <v>72884.616469499771</v>
      </c>
      <c r="C46" s="240">
        <f>'T1'!C44/'T4'!D44</f>
        <v>40.97461868022868</v>
      </c>
      <c r="D46" s="109">
        <f>'T3'!E45</f>
        <v>0.81499999999999995</v>
      </c>
      <c r="E46" s="111">
        <f t="shared" si="0"/>
        <v>59400.962422642311</v>
      </c>
      <c r="F46" s="114">
        <f t="shared" si="1"/>
        <v>33.39431422438637</v>
      </c>
      <c r="G46" s="111">
        <f>'T2'!C44/'T5'!C44*1000</f>
        <v>77897.644216325119</v>
      </c>
      <c r="H46" s="241">
        <f>'T2'!C44/'T5'!E44</f>
        <v>37.82908130163419</v>
      </c>
      <c r="I46" s="242">
        <f t="shared" si="2"/>
        <v>76.255146121856114</v>
      </c>
      <c r="J46" s="383">
        <f t="shared" si="2"/>
        <v>88.276831145100417</v>
      </c>
      <c r="M46" s="115"/>
      <c r="N46" s="116"/>
      <c r="O46" s="117"/>
      <c r="P46" s="117"/>
    </row>
    <row r="47" spans="1:29">
      <c r="A47" s="382">
        <v>2001</v>
      </c>
      <c r="B47" s="108">
        <f>'T1'!C45/'T4'!C45*1000</f>
        <v>74580.561888357071</v>
      </c>
      <c r="C47" s="240">
        <f>'T1'!C45/'T4'!D45</f>
        <v>42.100509869987363</v>
      </c>
      <c r="D47" s="109">
        <f>'T3'!E46</f>
        <v>0.82</v>
      </c>
      <c r="E47" s="111">
        <f t="shared" si="0"/>
        <v>61156.060748452794</v>
      </c>
      <c r="F47" s="114">
        <f t="shared" si="1"/>
        <v>34.522418093389632</v>
      </c>
      <c r="G47" s="111">
        <f>'T2'!C45/'T5'!C45*1000</f>
        <v>80419.747197710458</v>
      </c>
      <c r="H47" s="241">
        <f>'T2'!C45/'T5'!E45</f>
        <v>39.452387753978833</v>
      </c>
      <c r="I47" s="242">
        <f t="shared" si="2"/>
        <v>76.046074352984164</v>
      </c>
      <c r="J47" s="383">
        <f t="shared" si="2"/>
        <v>87.504001807616817</v>
      </c>
      <c r="M47" s="115"/>
      <c r="N47" s="116"/>
      <c r="O47" s="117"/>
      <c r="P47" s="117"/>
    </row>
    <row r="48" spans="1:29">
      <c r="A48" s="382">
        <v>2002</v>
      </c>
      <c r="B48" s="108">
        <f>'T1'!C46/'T4'!C46*1000</f>
        <v>75753.997145468835</v>
      </c>
      <c r="C48" s="240">
        <f>'T1'!C46/'T4'!D46</f>
        <v>43.198481804627448</v>
      </c>
      <c r="D48" s="109">
        <f>'T3'!E47</f>
        <v>0.81299999999999994</v>
      </c>
      <c r="E48" s="111">
        <f t="shared" si="0"/>
        <v>61587.999679266155</v>
      </c>
      <c r="F48" s="114">
        <f t="shared" si="1"/>
        <v>35.120365707162115</v>
      </c>
      <c r="G48" s="111">
        <f>'T2'!C46/'T5'!C46*1000</f>
        <v>84036.347490583968</v>
      </c>
      <c r="H48" s="241">
        <f>'T2'!C46/'T5'!E46</f>
        <v>41.332061523993673</v>
      </c>
      <c r="I48" s="242">
        <f t="shared" si="2"/>
        <v>73.287335204765895</v>
      </c>
      <c r="J48" s="383">
        <f t="shared" si="2"/>
        <v>84.971241240348959</v>
      </c>
      <c r="M48" s="115"/>
      <c r="N48" s="116"/>
      <c r="O48" s="117"/>
      <c r="P48" s="117"/>
    </row>
    <row r="49" spans="1:16">
      <c r="A49" s="382">
        <v>2003</v>
      </c>
      <c r="B49" s="108">
        <f>'T1'!C47/'T4'!C47*1000</f>
        <v>78113.476050280835</v>
      </c>
      <c r="C49" s="240">
        <f>'T1'!C47/'T4'!D47</f>
        <v>44.896581810327447</v>
      </c>
      <c r="D49" s="109">
        <f>'T3'!E48</f>
        <v>0.81499999999999995</v>
      </c>
      <c r="E49" s="111">
        <f t="shared" si="0"/>
        <v>63662.482980978879</v>
      </c>
      <c r="F49" s="114">
        <f t="shared" si="1"/>
        <v>36.590714175416871</v>
      </c>
      <c r="G49" s="111">
        <f>'T2'!C47/'T5'!C47*1000</f>
        <v>88330.042154375056</v>
      </c>
      <c r="H49" s="241">
        <f>'T2'!C47/'T5'!E47</f>
        <v>43.555247610638581</v>
      </c>
      <c r="I49" s="242">
        <f t="shared" si="2"/>
        <v>72.073420807063002</v>
      </c>
      <c r="J49" s="383">
        <f t="shared" si="2"/>
        <v>84.009886713350724</v>
      </c>
      <c r="M49" s="115"/>
      <c r="N49" s="116"/>
      <c r="O49" s="117"/>
      <c r="P49" s="117"/>
    </row>
    <row r="50" spans="1:16">
      <c r="A50" s="382">
        <v>2004</v>
      </c>
      <c r="B50" s="108">
        <f>'T1'!C48/'T4'!C48*1000</f>
        <v>81835.900163092432</v>
      </c>
      <c r="C50" s="240">
        <f>'T1'!C48/'T4'!D48</f>
        <v>46.509033569072855</v>
      </c>
      <c r="D50" s="109">
        <f>'T3'!E49</f>
        <v>0.81100000000000005</v>
      </c>
      <c r="E50" s="111">
        <f t="shared" si="0"/>
        <v>66368.915032267963</v>
      </c>
      <c r="F50" s="114">
        <f t="shared" si="1"/>
        <v>37.718826224518089</v>
      </c>
      <c r="G50" s="111">
        <f>'T2'!C48/'T5'!C48*1000</f>
        <v>93181.087817406602</v>
      </c>
      <c r="H50" s="241">
        <f>'T2'!C48/'T5'!E48</f>
        <v>45.947281961245857</v>
      </c>
      <c r="I50" s="242">
        <f t="shared" ref="I50:J55" si="3">E50/G50*100</f>
        <v>71.225735379180648</v>
      </c>
      <c r="J50" s="383">
        <f t="shared" si="3"/>
        <v>82.091528844583138</v>
      </c>
      <c r="M50" s="115"/>
      <c r="N50" s="116"/>
      <c r="O50" s="117"/>
      <c r="P50" s="117"/>
    </row>
    <row r="51" spans="1:16">
      <c r="A51" s="382">
        <v>2005</v>
      </c>
      <c r="B51" s="108">
        <f>'T1'!C49/'T4'!C49*1000</f>
        <v>85858.258496222144</v>
      </c>
      <c r="C51" s="240">
        <f>'T1'!C49/'T4'!D49</f>
        <v>49.147134126096844</v>
      </c>
      <c r="D51" s="109">
        <f>'T3'!E50</f>
        <v>0.82399999999999995</v>
      </c>
      <c r="E51" s="111">
        <f t="shared" si="0"/>
        <v>70747.205000887043</v>
      </c>
      <c r="F51" s="114">
        <f t="shared" si="1"/>
        <v>40.497238519903796</v>
      </c>
      <c r="G51" s="111">
        <f>'T2'!C49/'T5'!C49*1000</f>
        <v>97716.792177900308</v>
      </c>
      <c r="H51" s="241">
        <f>'T2'!C49/'T5'!E49</f>
        <v>48.060590290133916</v>
      </c>
      <c r="I51" s="242">
        <f t="shared" si="3"/>
        <v>72.400253246224835</v>
      </c>
      <c r="J51" s="383">
        <f t="shared" si="3"/>
        <v>84.262882073292474</v>
      </c>
      <c r="M51" s="115"/>
      <c r="N51" s="116"/>
      <c r="O51" s="117"/>
      <c r="P51" s="117"/>
    </row>
    <row r="52" spans="1:16">
      <c r="A52" s="382">
        <v>2006</v>
      </c>
      <c r="B52" s="108">
        <f>'T1'!C50/'T4'!C50*1000</f>
        <v>89025.677870330866</v>
      </c>
      <c r="C52" s="240">
        <f>'T1'!C50/'T4'!D50</f>
        <v>51.031915719867172</v>
      </c>
      <c r="D52" s="109">
        <f>'T3'!E51</f>
        <v>0.82799999999999996</v>
      </c>
      <c r="E52" s="111">
        <f t="shared" si="0"/>
        <v>73713.261276633959</v>
      </c>
      <c r="F52" s="114">
        <f t="shared" si="1"/>
        <v>42.254426216050014</v>
      </c>
      <c r="G52" s="111">
        <f>'T2'!C50/'T5'!C50*1000</f>
        <v>101580.3621612375</v>
      </c>
      <c r="H52" s="241">
        <f>'T2'!C50/'T5'!E50</f>
        <v>49.833380181140846</v>
      </c>
      <c r="I52" s="242">
        <f t="shared" si="3"/>
        <v>72.566448581498094</v>
      </c>
      <c r="J52" s="383">
        <f t="shared" si="3"/>
        <v>84.791411023009346</v>
      </c>
      <c r="M52" s="115"/>
      <c r="N52" s="116"/>
      <c r="O52" s="117"/>
      <c r="P52" s="117"/>
    </row>
    <row r="53" spans="1:16">
      <c r="A53" s="382">
        <v>2007</v>
      </c>
      <c r="B53" s="108">
        <f>'T1'!C51/'T4'!C51*1000</f>
        <v>91693.990702947238</v>
      </c>
      <c r="C53" s="240">
        <f>'T1'!C51/'T4'!D51</f>
        <v>52.655935244262807</v>
      </c>
      <c r="D53" s="109">
        <f>'T3'!E52</f>
        <v>0.82399999999999995</v>
      </c>
      <c r="E53" s="111">
        <f t="shared" si="0"/>
        <v>75555.848339228527</v>
      </c>
      <c r="F53" s="114">
        <f t="shared" si="1"/>
        <v>43.388490641272547</v>
      </c>
      <c r="G53" s="111">
        <f>'T2'!C51/'T5'!C51*1000</f>
        <v>104959.70923467484</v>
      </c>
      <c r="H53" s="241">
        <f>'T2'!C51/'T5'!E51</f>
        <v>51.622914240937838</v>
      </c>
      <c r="I53" s="242">
        <f t="shared" si="3"/>
        <v>71.985573216763115</v>
      </c>
      <c r="J53" s="383">
        <f t="shared" si="3"/>
        <v>84.048898205876071</v>
      </c>
      <c r="M53" s="115"/>
      <c r="N53" s="116"/>
      <c r="O53" s="117"/>
      <c r="P53" s="117"/>
    </row>
    <row r="54" spans="1:16">
      <c r="A54" s="382">
        <v>2008</v>
      </c>
      <c r="B54" s="108">
        <f>'T1'!C52/'T4'!C52*1000</f>
        <v>94797.897595919596</v>
      </c>
      <c r="C54" s="240">
        <f>'T1'!C52/'T4'!D52</f>
        <v>54.654369571313374</v>
      </c>
      <c r="D54" s="109">
        <f>'T3'!E53</f>
        <v>0.81</v>
      </c>
      <c r="E54" s="111">
        <f t="shared" si="0"/>
        <v>76786.297052694877</v>
      </c>
      <c r="F54" s="114">
        <f t="shared" si="1"/>
        <v>44.270039352763838</v>
      </c>
      <c r="G54" s="111">
        <f>'T2'!C52/'T5'!C52*1000</f>
        <v>107302.47486225957</v>
      </c>
      <c r="H54" s="241">
        <f>'T2'!C52/'T5'!E52</f>
        <v>53.183225050683781</v>
      </c>
      <c r="I54" s="242">
        <f t="shared" si="3"/>
        <v>71.560602074894149</v>
      </c>
      <c r="J54" s="383">
        <f t="shared" si="3"/>
        <v>83.240606996988902</v>
      </c>
      <c r="M54" s="115"/>
      <c r="N54" s="116"/>
      <c r="O54" s="117"/>
      <c r="P54" s="117"/>
    </row>
    <row r="55" spans="1:16" s="123" customFormat="1">
      <c r="A55" s="382">
        <v>2009</v>
      </c>
      <c r="B55" s="108">
        <f>'T1'!C53/'T4'!C53*1000</f>
        <v>91814.135505223036</v>
      </c>
      <c r="C55" s="240">
        <f>'T1'!C53/'T4'!D53</f>
        <v>53.95835631804421</v>
      </c>
      <c r="D55" s="109">
        <f>'T3'!E54</f>
        <v>0.83099999999999996</v>
      </c>
      <c r="E55" s="111">
        <f t="shared" si="0"/>
        <v>76297.546604840332</v>
      </c>
      <c r="F55" s="114">
        <f t="shared" si="1"/>
        <v>44.839394100294733</v>
      </c>
      <c r="G55" s="111">
        <f>'T2'!C53/'T5'!C53*1000</f>
        <v>109881.52885253503</v>
      </c>
      <c r="H55" s="241">
        <f>'T2'!C53/'T5'!E53</f>
        <v>55.902283706010913</v>
      </c>
      <c r="I55" s="242">
        <f t="shared" si="3"/>
        <v>69.436189504820589</v>
      </c>
      <c r="J55" s="383">
        <f t="shared" si="3"/>
        <v>80.210308287411451</v>
      </c>
      <c r="M55" s="124"/>
      <c r="N55" s="125"/>
      <c r="O55" s="126"/>
      <c r="P55" s="126"/>
    </row>
    <row r="56" spans="1:16" s="123" customFormat="1">
      <c r="A56" s="382">
        <v>2010</v>
      </c>
      <c r="B56" s="108">
        <f>'T1'!C54/'T4'!C54*1000</f>
        <v>95716.89218302384</v>
      </c>
      <c r="C56" s="240">
        <f>'T1'!C54/'T4'!D54</f>
        <v>56.21316768343528</v>
      </c>
      <c r="D56" s="109">
        <f>'T3'!E55</f>
        <v>0.81899999999999995</v>
      </c>
      <c r="E56" s="111">
        <f>B56*D56</f>
        <v>78392.134697896516</v>
      </c>
      <c r="F56" s="114">
        <f>C56*D56</f>
        <v>46.038584332733492</v>
      </c>
      <c r="G56" s="111">
        <f>'T2'!C54/'T5'!C54*1000</f>
        <v>114873.43776287835</v>
      </c>
      <c r="H56" s="241">
        <f>'T2'!C54/'T5'!E54</f>
        <v>57.793477090825206</v>
      </c>
      <c r="I56" s="242">
        <f t="shared" ref="I56:J60" si="4">E56/G56*100</f>
        <v>68.242176977164632</v>
      </c>
      <c r="J56" s="383">
        <f t="shared" si="4"/>
        <v>79.660519924042049</v>
      </c>
      <c r="M56" s="124"/>
      <c r="N56" s="125"/>
      <c r="O56" s="126"/>
      <c r="P56" s="126"/>
    </row>
    <row r="57" spans="1:16" s="123" customFormat="1">
      <c r="A57" s="382">
        <v>2011</v>
      </c>
      <c r="B57" s="108">
        <f>'T1'!C55/'T4'!C55*1000</f>
        <v>100223.150458673</v>
      </c>
      <c r="C57" s="240">
        <f>'T1'!C55/'T4'!D55</f>
        <v>58.961495083799441</v>
      </c>
      <c r="D57" s="109">
        <f>'T3'!E56</f>
        <v>0.80700000000000005</v>
      </c>
      <c r="E57" s="111">
        <f>B57*D57</f>
        <v>80880.08242014912</v>
      </c>
      <c r="F57" s="114">
        <f>C57*D57</f>
        <v>47.581926532626149</v>
      </c>
      <c r="G57" s="111">
        <f>'T2'!C55/'T5'!C55*1000</f>
        <v>117699.69117347758</v>
      </c>
      <c r="H57" s="241">
        <f>'T2'!C55/'T5'!E55</f>
        <v>58.933308824562033</v>
      </c>
      <c r="I57" s="242">
        <f t="shared" si="4"/>
        <v>68.717327644420038</v>
      </c>
      <c r="J57" s="383">
        <f t="shared" si="4"/>
        <v>80.738596697959551</v>
      </c>
      <c r="M57" s="124"/>
      <c r="N57" s="125"/>
      <c r="O57" s="126"/>
      <c r="P57" s="126"/>
    </row>
    <row r="58" spans="1:16" s="123" customFormat="1">
      <c r="A58" s="382">
        <v>2012</v>
      </c>
      <c r="B58" s="571">
        <f>'T1'!C56/'T4'!C56*1000</f>
        <v>102708.19165508704</v>
      </c>
      <c r="C58" s="240">
        <f>'T1'!C56/'T4'!D56</f>
        <v>59.96339119358462</v>
      </c>
      <c r="D58" s="109">
        <f>'T3'!E57</f>
        <v>0.80200000000000005</v>
      </c>
      <c r="E58" s="111">
        <f>B58*D58</f>
        <v>82371.969707379802</v>
      </c>
      <c r="F58" s="114">
        <f>C58*D58</f>
        <v>48.090639737254868</v>
      </c>
      <c r="G58" s="111">
        <f>'T2'!C56/'T5'!C56*1000</f>
        <v>120473.60797027551</v>
      </c>
      <c r="H58" s="241">
        <f>'T2'!C56/'T5'!E56</f>
        <v>60.191314038405388</v>
      </c>
      <c r="I58" s="242">
        <f t="shared" si="4"/>
        <v>68.373456307296337</v>
      </c>
      <c r="J58" s="383">
        <f t="shared" si="4"/>
        <v>79.896311462099632</v>
      </c>
      <c r="K58" s="534"/>
      <c r="M58" s="124"/>
      <c r="N58" s="125"/>
      <c r="O58" s="126"/>
      <c r="P58" s="126"/>
    </row>
    <row r="59" spans="1:16" s="123" customFormat="1">
      <c r="A59" s="686">
        <v>2013</v>
      </c>
      <c r="B59" s="571">
        <f>'T1'!C57/'T4'!C57*1000</f>
        <v>104949.31699447645</v>
      </c>
      <c r="C59" s="240">
        <f>'T1'!C57/'T4'!D57</f>
        <v>61.448204398713315</v>
      </c>
      <c r="D59" s="109">
        <f>'T3'!E58</f>
        <v>0.79900000000000004</v>
      </c>
      <c r="E59" s="111">
        <f>B59*D59</f>
        <v>83854.504278586683</v>
      </c>
      <c r="F59" s="383">
        <f>C59*D59</f>
        <v>49.097115314571944</v>
      </c>
      <c r="G59" s="111">
        <f>'T2'!C57/'T5'!C57*1000</f>
        <v>122169.74618842739</v>
      </c>
      <c r="H59" s="241">
        <f>'T2'!C57/'T5'!E57</f>
        <v>61.128189507349646</v>
      </c>
      <c r="I59" s="242">
        <f t="shared" si="4"/>
        <v>68.637700326604971</v>
      </c>
      <c r="J59" s="383">
        <f t="shared" si="4"/>
        <v>80.318288027602762</v>
      </c>
      <c r="M59" s="124"/>
      <c r="N59" s="125"/>
      <c r="O59" s="126"/>
      <c r="P59" s="126"/>
    </row>
    <row r="60" spans="1:16">
      <c r="A60" s="595">
        <v>2014</v>
      </c>
      <c r="B60" s="514">
        <f>'T1'!C58/'T4'!C58*1000</f>
        <v>108847.23587855225</v>
      </c>
      <c r="C60" s="535">
        <f>'T1'!C58/'T4'!D58</f>
        <v>63.965153777085355</v>
      </c>
      <c r="D60" s="109">
        <f>'T3'!E59</f>
        <v>0.79300000000000004</v>
      </c>
      <c r="E60" s="386">
        <f>B60*D60</f>
        <v>86315.858051691946</v>
      </c>
      <c r="F60" s="387">
        <f>C60*D60</f>
        <v>50.724366945228688</v>
      </c>
      <c r="G60" s="386">
        <f>'T2'!C58/'T5'!C58*1000</f>
        <v>124785.60240823028</v>
      </c>
      <c r="H60" s="536">
        <f>'T2'!C58/'T5'!E58</f>
        <v>62.305299392427244</v>
      </c>
      <c r="I60" s="242">
        <f t="shared" si="4"/>
        <v>69.171327770100945</v>
      </c>
      <c r="J60" s="388">
        <f t="shared" si="4"/>
        <v>81.412604449171241</v>
      </c>
      <c r="M60" s="115"/>
      <c r="N60" s="116"/>
      <c r="O60" s="117"/>
      <c r="P60" s="117"/>
    </row>
    <row r="61" spans="1:16">
      <c r="B61" s="30"/>
      <c r="C61" s="30"/>
      <c r="D61" s="30"/>
      <c r="M61" s="128"/>
      <c r="N61" s="128"/>
    </row>
    <row r="62" spans="1:16">
      <c r="A62" s="30" t="s">
        <v>270</v>
      </c>
    </row>
    <row r="63" spans="1:16">
      <c r="A63" s="2"/>
    </row>
    <row r="66" spans="1:1">
      <c r="A66" s="2"/>
    </row>
    <row r="67" spans="1:1">
      <c r="A67" s="2"/>
    </row>
  </sheetData>
  <mergeCells count="3">
    <mergeCell ref="B4:F4"/>
    <mergeCell ref="G4:H4"/>
    <mergeCell ref="I4:J4"/>
  </mergeCells>
  <pageMargins left="0.75" right="0.6" top="0.37" bottom="0.57999999999999996" header="0.27" footer="0.5"/>
  <pageSetup scale="91" orientation="portrait"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AL80"/>
  <sheetViews>
    <sheetView topLeftCell="A46" zoomScaleSheetLayoutView="100" workbookViewId="0">
      <selection activeCell="D87" sqref="D87"/>
    </sheetView>
  </sheetViews>
  <sheetFormatPr defaultColWidth="7.85546875" defaultRowHeight="12.75"/>
  <cols>
    <col min="1" max="1" width="5.85546875" style="94" customWidth="1"/>
    <col min="2" max="4" width="20.7109375" style="94" customWidth="1"/>
    <col min="5" max="5" width="20.7109375" style="244" customWidth="1"/>
    <col min="6" max="6" width="10.28515625" style="94" customWidth="1"/>
    <col min="7" max="7" width="7.42578125" style="94" customWidth="1"/>
    <col min="8" max="8" width="8.7109375" style="94" customWidth="1"/>
    <col min="9" max="9" width="9" style="94" customWidth="1"/>
    <col min="10" max="10" width="10.140625" style="94" customWidth="1"/>
    <col min="11" max="11" width="11" style="94" customWidth="1"/>
    <col min="12" max="12" width="9.28515625" style="94" customWidth="1"/>
    <col min="13" max="16" width="8.28515625" style="94" customWidth="1"/>
    <col min="17" max="19" width="11.85546875" style="94" customWidth="1"/>
    <col min="20" max="20" width="8.42578125" style="94" customWidth="1"/>
    <col min="21" max="21" width="8.28515625" style="94" customWidth="1"/>
    <col min="22" max="24" width="8.42578125" style="94" customWidth="1"/>
    <col min="25" max="256" width="7.85546875" style="94"/>
    <col min="257" max="257" width="5.85546875" style="94" customWidth="1"/>
    <col min="258" max="261" width="20.7109375" style="94" customWidth="1"/>
    <col min="262" max="262" width="10.28515625" style="94" customWidth="1"/>
    <col min="263" max="263" width="7.42578125" style="94" customWidth="1"/>
    <col min="264" max="264" width="8.7109375" style="94" customWidth="1"/>
    <col min="265" max="265" width="9" style="94" customWidth="1"/>
    <col min="266" max="266" width="10.140625" style="94" customWidth="1"/>
    <col min="267" max="267" width="11" style="94" customWidth="1"/>
    <col min="268" max="268" width="9.28515625" style="94" customWidth="1"/>
    <col min="269" max="272" width="8.28515625" style="94" customWidth="1"/>
    <col min="273" max="275" width="11.85546875" style="94" customWidth="1"/>
    <col min="276" max="276" width="8.42578125" style="94" customWidth="1"/>
    <col min="277" max="277" width="8.28515625" style="94" customWidth="1"/>
    <col min="278" max="280" width="8.42578125" style="94" customWidth="1"/>
    <col min="281" max="512" width="7.85546875" style="94"/>
    <col min="513" max="513" width="5.85546875" style="94" customWidth="1"/>
    <col min="514" max="517" width="20.7109375" style="94" customWidth="1"/>
    <col min="518" max="518" width="10.28515625" style="94" customWidth="1"/>
    <col min="519" max="519" width="7.42578125" style="94" customWidth="1"/>
    <col min="520" max="520" width="8.7109375" style="94" customWidth="1"/>
    <col min="521" max="521" width="9" style="94" customWidth="1"/>
    <col min="522" max="522" width="10.140625" style="94" customWidth="1"/>
    <col min="523" max="523" width="11" style="94" customWidth="1"/>
    <col min="524" max="524" width="9.28515625" style="94" customWidth="1"/>
    <col min="525" max="528" width="8.28515625" style="94" customWidth="1"/>
    <col min="529" max="531" width="11.85546875" style="94" customWidth="1"/>
    <col min="532" max="532" width="8.42578125" style="94" customWidth="1"/>
    <col min="533" max="533" width="8.28515625" style="94" customWidth="1"/>
    <col min="534" max="536" width="8.42578125" style="94" customWidth="1"/>
    <col min="537" max="768" width="7.85546875" style="94"/>
    <col min="769" max="769" width="5.85546875" style="94" customWidth="1"/>
    <col min="770" max="773" width="20.7109375" style="94" customWidth="1"/>
    <col min="774" max="774" width="10.28515625" style="94" customWidth="1"/>
    <col min="775" max="775" width="7.42578125" style="94" customWidth="1"/>
    <col min="776" max="776" width="8.7109375" style="94" customWidth="1"/>
    <col min="777" max="777" width="9" style="94" customWidth="1"/>
    <col min="778" max="778" width="10.140625" style="94" customWidth="1"/>
    <col min="779" max="779" width="11" style="94" customWidth="1"/>
    <col min="780" max="780" width="9.28515625" style="94" customWidth="1"/>
    <col min="781" max="784" width="8.28515625" style="94" customWidth="1"/>
    <col min="785" max="787" width="11.85546875" style="94" customWidth="1"/>
    <col min="788" max="788" width="8.42578125" style="94" customWidth="1"/>
    <col min="789" max="789" width="8.28515625" style="94" customWidth="1"/>
    <col min="790" max="792" width="8.42578125" style="94" customWidth="1"/>
    <col min="793" max="1024" width="7.85546875" style="94"/>
    <col min="1025" max="1025" width="5.85546875" style="94" customWidth="1"/>
    <col min="1026" max="1029" width="20.7109375" style="94" customWidth="1"/>
    <col min="1030" max="1030" width="10.28515625" style="94" customWidth="1"/>
    <col min="1031" max="1031" width="7.42578125" style="94" customWidth="1"/>
    <col min="1032" max="1032" width="8.7109375" style="94" customWidth="1"/>
    <col min="1033" max="1033" width="9" style="94" customWidth="1"/>
    <col min="1034" max="1034" width="10.140625" style="94" customWidth="1"/>
    <col min="1035" max="1035" width="11" style="94" customWidth="1"/>
    <col min="1036" max="1036" width="9.28515625" style="94" customWidth="1"/>
    <col min="1037" max="1040" width="8.28515625" style="94" customWidth="1"/>
    <col min="1041" max="1043" width="11.85546875" style="94" customWidth="1"/>
    <col min="1044" max="1044" width="8.42578125" style="94" customWidth="1"/>
    <col min="1045" max="1045" width="8.28515625" style="94" customWidth="1"/>
    <col min="1046" max="1048" width="8.42578125" style="94" customWidth="1"/>
    <col min="1049" max="1280" width="7.85546875" style="94"/>
    <col min="1281" max="1281" width="5.85546875" style="94" customWidth="1"/>
    <col min="1282" max="1285" width="20.7109375" style="94" customWidth="1"/>
    <col min="1286" max="1286" width="10.28515625" style="94" customWidth="1"/>
    <col min="1287" max="1287" width="7.42578125" style="94" customWidth="1"/>
    <col min="1288" max="1288" width="8.7109375" style="94" customWidth="1"/>
    <col min="1289" max="1289" width="9" style="94" customWidth="1"/>
    <col min="1290" max="1290" width="10.140625" style="94" customWidth="1"/>
    <col min="1291" max="1291" width="11" style="94" customWidth="1"/>
    <col min="1292" max="1292" width="9.28515625" style="94" customWidth="1"/>
    <col min="1293" max="1296" width="8.28515625" style="94" customWidth="1"/>
    <col min="1297" max="1299" width="11.85546875" style="94" customWidth="1"/>
    <col min="1300" max="1300" width="8.42578125" style="94" customWidth="1"/>
    <col min="1301" max="1301" width="8.28515625" style="94" customWidth="1"/>
    <col min="1302" max="1304" width="8.42578125" style="94" customWidth="1"/>
    <col min="1305" max="1536" width="7.85546875" style="94"/>
    <col min="1537" max="1537" width="5.85546875" style="94" customWidth="1"/>
    <col min="1538" max="1541" width="20.7109375" style="94" customWidth="1"/>
    <col min="1542" max="1542" width="10.28515625" style="94" customWidth="1"/>
    <col min="1543" max="1543" width="7.42578125" style="94" customWidth="1"/>
    <col min="1544" max="1544" width="8.7109375" style="94" customWidth="1"/>
    <col min="1545" max="1545" width="9" style="94" customWidth="1"/>
    <col min="1546" max="1546" width="10.140625" style="94" customWidth="1"/>
    <col min="1547" max="1547" width="11" style="94" customWidth="1"/>
    <col min="1548" max="1548" width="9.28515625" style="94" customWidth="1"/>
    <col min="1549" max="1552" width="8.28515625" style="94" customWidth="1"/>
    <col min="1553" max="1555" width="11.85546875" style="94" customWidth="1"/>
    <col min="1556" max="1556" width="8.42578125" style="94" customWidth="1"/>
    <col min="1557" max="1557" width="8.28515625" style="94" customWidth="1"/>
    <col min="1558" max="1560" width="8.42578125" style="94" customWidth="1"/>
    <col min="1561" max="1792" width="7.85546875" style="94"/>
    <col min="1793" max="1793" width="5.85546875" style="94" customWidth="1"/>
    <col min="1794" max="1797" width="20.7109375" style="94" customWidth="1"/>
    <col min="1798" max="1798" width="10.28515625" style="94" customWidth="1"/>
    <col min="1799" max="1799" width="7.42578125" style="94" customWidth="1"/>
    <col min="1800" max="1800" width="8.7109375" style="94" customWidth="1"/>
    <col min="1801" max="1801" width="9" style="94" customWidth="1"/>
    <col min="1802" max="1802" width="10.140625" style="94" customWidth="1"/>
    <col min="1803" max="1803" width="11" style="94" customWidth="1"/>
    <col min="1804" max="1804" width="9.28515625" style="94" customWidth="1"/>
    <col min="1805" max="1808" width="8.28515625" style="94" customWidth="1"/>
    <col min="1809" max="1811" width="11.85546875" style="94" customWidth="1"/>
    <col min="1812" max="1812" width="8.42578125" style="94" customWidth="1"/>
    <col min="1813" max="1813" width="8.28515625" style="94" customWidth="1"/>
    <col min="1814" max="1816" width="8.42578125" style="94" customWidth="1"/>
    <col min="1817" max="2048" width="7.85546875" style="94"/>
    <col min="2049" max="2049" width="5.85546875" style="94" customWidth="1"/>
    <col min="2050" max="2053" width="20.7109375" style="94" customWidth="1"/>
    <col min="2054" max="2054" width="10.28515625" style="94" customWidth="1"/>
    <col min="2055" max="2055" width="7.42578125" style="94" customWidth="1"/>
    <col min="2056" max="2056" width="8.7109375" style="94" customWidth="1"/>
    <col min="2057" max="2057" width="9" style="94" customWidth="1"/>
    <col min="2058" max="2058" width="10.140625" style="94" customWidth="1"/>
    <col min="2059" max="2059" width="11" style="94" customWidth="1"/>
    <col min="2060" max="2060" width="9.28515625" style="94" customWidth="1"/>
    <col min="2061" max="2064" width="8.28515625" style="94" customWidth="1"/>
    <col min="2065" max="2067" width="11.85546875" style="94" customWidth="1"/>
    <col min="2068" max="2068" width="8.42578125" style="94" customWidth="1"/>
    <col min="2069" max="2069" width="8.28515625" style="94" customWidth="1"/>
    <col min="2070" max="2072" width="8.42578125" style="94" customWidth="1"/>
    <col min="2073" max="2304" width="7.85546875" style="94"/>
    <col min="2305" max="2305" width="5.85546875" style="94" customWidth="1"/>
    <col min="2306" max="2309" width="20.7109375" style="94" customWidth="1"/>
    <col min="2310" max="2310" width="10.28515625" style="94" customWidth="1"/>
    <col min="2311" max="2311" width="7.42578125" style="94" customWidth="1"/>
    <col min="2312" max="2312" width="8.7109375" style="94" customWidth="1"/>
    <col min="2313" max="2313" width="9" style="94" customWidth="1"/>
    <col min="2314" max="2314" width="10.140625" style="94" customWidth="1"/>
    <col min="2315" max="2315" width="11" style="94" customWidth="1"/>
    <col min="2316" max="2316" width="9.28515625" style="94" customWidth="1"/>
    <col min="2317" max="2320" width="8.28515625" style="94" customWidth="1"/>
    <col min="2321" max="2323" width="11.85546875" style="94" customWidth="1"/>
    <col min="2324" max="2324" width="8.42578125" style="94" customWidth="1"/>
    <col min="2325" max="2325" width="8.28515625" style="94" customWidth="1"/>
    <col min="2326" max="2328" width="8.42578125" style="94" customWidth="1"/>
    <col min="2329" max="2560" width="7.85546875" style="94"/>
    <col min="2561" max="2561" width="5.85546875" style="94" customWidth="1"/>
    <col min="2562" max="2565" width="20.7109375" style="94" customWidth="1"/>
    <col min="2566" max="2566" width="10.28515625" style="94" customWidth="1"/>
    <col min="2567" max="2567" width="7.42578125" style="94" customWidth="1"/>
    <col min="2568" max="2568" width="8.7109375" style="94" customWidth="1"/>
    <col min="2569" max="2569" width="9" style="94" customWidth="1"/>
    <col min="2570" max="2570" width="10.140625" style="94" customWidth="1"/>
    <col min="2571" max="2571" width="11" style="94" customWidth="1"/>
    <col min="2572" max="2572" width="9.28515625" style="94" customWidth="1"/>
    <col min="2573" max="2576" width="8.28515625" style="94" customWidth="1"/>
    <col min="2577" max="2579" width="11.85546875" style="94" customWidth="1"/>
    <col min="2580" max="2580" width="8.42578125" style="94" customWidth="1"/>
    <col min="2581" max="2581" width="8.28515625" style="94" customWidth="1"/>
    <col min="2582" max="2584" width="8.42578125" style="94" customWidth="1"/>
    <col min="2585" max="2816" width="7.85546875" style="94"/>
    <col min="2817" max="2817" width="5.85546875" style="94" customWidth="1"/>
    <col min="2818" max="2821" width="20.7109375" style="94" customWidth="1"/>
    <col min="2822" max="2822" width="10.28515625" style="94" customWidth="1"/>
    <col min="2823" max="2823" width="7.42578125" style="94" customWidth="1"/>
    <col min="2824" max="2824" width="8.7109375" style="94" customWidth="1"/>
    <col min="2825" max="2825" width="9" style="94" customWidth="1"/>
    <col min="2826" max="2826" width="10.140625" style="94" customWidth="1"/>
    <col min="2827" max="2827" width="11" style="94" customWidth="1"/>
    <col min="2828" max="2828" width="9.28515625" style="94" customWidth="1"/>
    <col min="2829" max="2832" width="8.28515625" style="94" customWidth="1"/>
    <col min="2833" max="2835" width="11.85546875" style="94" customWidth="1"/>
    <col min="2836" max="2836" width="8.42578125" style="94" customWidth="1"/>
    <col min="2837" max="2837" width="8.28515625" style="94" customWidth="1"/>
    <col min="2838" max="2840" width="8.42578125" style="94" customWidth="1"/>
    <col min="2841" max="3072" width="7.85546875" style="94"/>
    <col min="3073" max="3073" width="5.85546875" style="94" customWidth="1"/>
    <col min="3074" max="3077" width="20.7109375" style="94" customWidth="1"/>
    <col min="3078" max="3078" width="10.28515625" style="94" customWidth="1"/>
    <col min="3079" max="3079" width="7.42578125" style="94" customWidth="1"/>
    <col min="3080" max="3080" width="8.7109375" style="94" customWidth="1"/>
    <col min="3081" max="3081" width="9" style="94" customWidth="1"/>
    <col min="3082" max="3082" width="10.140625" style="94" customWidth="1"/>
    <col min="3083" max="3083" width="11" style="94" customWidth="1"/>
    <col min="3084" max="3084" width="9.28515625" style="94" customWidth="1"/>
    <col min="3085" max="3088" width="8.28515625" style="94" customWidth="1"/>
    <col min="3089" max="3091" width="11.85546875" style="94" customWidth="1"/>
    <col min="3092" max="3092" width="8.42578125" style="94" customWidth="1"/>
    <col min="3093" max="3093" width="8.28515625" style="94" customWidth="1"/>
    <col min="3094" max="3096" width="8.42578125" style="94" customWidth="1"/>
    <col min="3097" max="3328" width="7.85546875" style="94"/>
    <col min="3329" max="3329" width="5.85546875" style="94" customWidth="1"/>
    <col min="3330" max="3333" width="20.7109375" style="94" customWidth="1"/>
    <col min="3334" max="3334" width="10.28515625" style="94" customWidth="1"/>
    <col min="3335" max="3335" width="7.42578125" style="94" customWidth="1"/>
    <col min="3336" max="3336" width="8.7109375" style="94" customWidth="1"/>
    <col min="3337" max="3337" width="9" style="94" customWidth="1"/>
    <col min="3338" max="3338" width="10.140625" style="94" customWidth="1"/>
    <col min="3339" max="3339" width="11" style="94" customWidth="1"/>
    <col min="3340" max="3340" width="9.28515625" style="94" customWidth="1"/>
    <col min="3341" max="3344" width="8.28515625" style="94" customWidth="1"/>
    <col min="3345" max="3347" width="11.85546875" style="94" customWidth="1"/>
    <col min="3348" max="3348" width="8.42578125" style="94" customWidth="1"/>
    <col min="3349" max="3349" width="8.28515625" style="94" customWidth="1"/>
    <col min="3350" max="3352" width="8.42578125" style="94" customWidth="1"/>
    <col min="3353" max="3584" width="7.85546875" style="94"/>
    <col min="3585" max="3585" width="5.85546875" style="94" customWidth="1"/>
    <col min="3586" max="3589" width="20.7109375" style="94" customWidth="1"/>
    <col min="3590" max="3590" width="10.28515625" style="94" customWidth="1"/>
    <col min="3591" max="3591" width="7.42578125" style="94" customWidth="1"/>
    <col min="3592" max="3592" width="8.7109375" style="94" customWidth="1"/>
    <col min="3593" max="3593" width="9" style="94" customWidth="1"/>
    <col min="3594" max="3594" width="10.140625" style="94" customWidth="1"/>
    <col min="3595" max="3595" width="11" style="94" customWidth="1"/>
    <col min="3596" max="3596" width="9.28515625" style="94" customWidth="1"/>
    <col min="3597" max="3600" width="8.28515625" style="94" customWidth="1"/>
    <col min="3601" max="3603" width="11.85546875" style="94" customWidth="1"/>
    <col min="3604" max="3604" width="8.42578125" style="94" customWidth="1"/>
    <col min="3605" max="3605" width="8.28515625" style="94" customWidth="1"/>
    <col min="3606" max="3608" width="8.42578125" style="94" customWidth="1"/>
    <col min="3609" max="3840" width="7.85546875" style="94"/>
    <col min="3841" max="3841" width="5.85546875" style="94" customWidth="1"/>
    <col min="3842" max="3845" width="20.7109375" style="94" customWidth="1"/>
    <col min="3846" max="3846" width="10.28515625" style="94" customWidth="1"/>
    <col min="3847" max="3847" width="7.42578125" style="94" customWidth="1"/>
    <col min="3848" max="3848" width="8.7109375" style="94" customWidth="1"/>
    <col min="3849" max="3849" width="9" style="94" customWidth="1"/>
    <col min="3850" max="3850" width="10.140625" style="94" customWidth="1"/>
    <col min="3851" max="3851" width="11" style="94" customWidth="1"/>
    <col min="3852" max="3852" width="9.28515625" style="94" customWidth="1"/>
    <col min="3853" max="3856" width="8.28515625" style="94" customWidth="1"/>
    <col min="3857" max="3859" width="11.85546875" style="94" customWidth="1"/>
    <col min="3860" max="3860" width="8.42578125" style="94" customWidth="1"/>
    <col min="3861" max="3861" width="8.28515625" style="94" customWidth="1"/>
    <col min="3862" max="3864" width="8.42578125" style="94" customWidth="1"/>
    <col min="3865" max="4096" width="7.85546875" style="94"/>
    <col min="4097" max="4097" width="5.85546875" style="94" customWidth="1"/>
    <col min="4098" max="4101" width="20.7109375" style="94" customWidth="1"/>
    <col min="4102" max="4102" width="10.28515625" style="94" customWidth="1"/>
    <col min="4103" max="4103" width="7.42578125" style="94" customWidth="1"/>
    <col min="4104" max="4104" width="8.7109375" style="94" customWidth="1"/>
    <col min="4105" max="4105" width="9" style="94" customWidth="1"/>
    <col min="4106" max="4106" width="10.140625" style="94" customWidth="1"/>
    <col min="4107" max="4107" width="11" style="94" customWidth="1"/>
    <col min="4108" max="4108" width="9.28515625" style="94" customWidth="1"/>
    <col min="4109" max="4112" width="8.28515625" style="94" customWidth="1"/>
    <col min="4113" max="4115" width="11.85546875" style="94" customWidth="1"/>
    <col min="4116" max="4116" width="8.42578125" style="94" customWidth="1"/>
    <col min="4117" max="4117" width="8.28515625" style="94" customWidth="1"/>
    <col min="4118" max="4120" width="8.42578125" style="94" customWidth="1"/>
    <col min="4121" max="4352" width="7.85546875" style="94"/>
    <col min="4353" max="4353" width="5.85546875" style="94" customWidth="1"/>
    <col min="4354" max="4357" width="20.7109375" style="94" customWidth="1"/>
    <col min="4358" max="4358" width="10.28515625" style="94" customWidth="1"/>
    <col min="4359" max="4359" width="7.42578125" style="94" customWidth="1"/>
    <col min="4360" max="4360" width="8.7109375" style="94" customWidth="1"/>
    <col min="4361" max="4361" width="9" style="94" customWidth="1"/>
    <col min="4362" max="4362" width="10.140625" style="94" customWidth="1"/>
    <col min="4363" max="4363" width="11" style="94" customWidth="1"/>
    <col min="4364" max="4364" width="9.28515625" style="94" customWidth="1"/>
    <col min="4365" max="4368" width="8.28515625" style="94" customWidth="1"/>
    <col min="4369" max="4371" width="11.85546875" style="94" customWidth="1"/>
    <col min="4372" max="4372" width="8.42578125" style="94" customWidth="1"/>
    <col min="4373" max="4373" width="8.28515625" style="94" customWidth="1"/>
    <col min="4374" max="4376" width="8.42578125" style="94" customWidth="1"/>
    <col min="4377" max="4608" width="7.85546875" style="94"/>
    <col min="4609" max="4609" width="5.85546875" style="94" customWidth="1"/>
    <col min="4610" max="4613" width="20.7109375" style="94" customWidth="1"/>
    <col min="4614" max="4614" width="10.28515625" style="94" customWidth="1"/>
    <col min="4615" max="4615" width="7.42578125" style="94" customWidth="1"/>
    <col min="4616" max="4616" width="8.7109375" style="94" customWidth="1"/>
    <col min="4617" max="4617" width="9" style="94" customWidth="1"/>
    <col min="4618" max="4618" width="10.140625" style="94" customWidth="1"/>
    <col min="4619" max="4619" width="11" style="94" customWidth="1"/>
    <col min="4620" max="4620" width="9.28515625" style="94" customWidth="1"/>
    <col min="4621" max="4624" width="8.28515625" style="94" customWidth="1"/>
    <col min="4625" max="4627" width="11.85546875" style="94" customWidth="1"/>
    <col min="4628" max="4628" width="8.42578125" style="94" customWidth="1"/>
    <col min="4629" max="4629" width="8.28515625" style="94" customWidth="1"/>
    <col min="4630" max="4632" width="8.42578125" style="94" customWidth="1"/>
    <col min="4633" max="4864" width="7.85546875" style="94"/>
    <col min="4865" max="4865" width="5.85546875" style="94" customWidth="1"/>
    <col min="4866" max="4869" width="20.7109375" style="94" customWidth="1"/>
    <col min="4870" max="4870" width="10.28515625" style="94" customWidth="1"/>
    <col min="4871" max="4871" width="7.42578125" style="94" customWidth="1"/>
    <col min="4872" max="4872" width="8.7109375" style="94" customWidth="1"/>
    <col min="4873" max="4873" width="9" style="94" customWidth="1"/>
    <col min="4874" max="4874" width="10.140625" style="94" customWidth="1"/>
    <col min="4875" max="4875" width="11" style="94" customWidth="1"/>
    <col min="4876" max="4876" width="9.28515625" style="94" customWidth="1"/>
    <col min="4877" max="4880" width="8.28515625" style="94" customWidth="1"/>
    <col min="4881" max="4883" width="11.85546875" style="94" customWidth="1"/>
    <col min="4884" max="4884" width="8.42578125" style="94" customWidth="1"/>
    <col min="4885" max="4885" width="8.28515625" style="94" customWidth="1"/>
    <col min="4886" max="4888" width="8.42578125" style="94" customWidth="1"/>
    <col min="4889" max="5120" width="7.85546875" style="94"/>
    <col min="5121" max="5121" width="5.85546875" style="94" customWidth="1"/>
    <col min="5122" max="5125" width="20.7109375" style="94" customWidth="1"/>
    <col min="5126" max="5126" width="10.28515625" style="94" customWidth="1"/>
    <col min="5127" max="5127" width="7.42578125" style="94" customWidth="1"/>
    <col min="5128" max="5128" width="8.7109375" style="94" customWidth="1"/>
    <col min="5129" max="5129" width="9" style="94" customWidth="1"/>
    <col min="5130" max="5130" width="10.140625" style="94" customWidth="1"/>
    <col min="5131" max="5131" width="11" style="94" customWidth="1"/>
    <col min="5132" max="5132" width="9.28515625" style="94" customWidth="1"/>
    <col min="5133" max="5136" width="8.28515625" style="94" customWidth="1"/>
    <col min="5137" max="5139" width="11.85546875" style="94" customWidth="1"/>
    <col min="5140" max="5140" width="8.42578125" style="94" customWidth="1"/>
    <col min="5141" max="5141" width="8.28515625" style="94" customWidth="1"/>
    <col min="5142" max="5144" width="8.42578125" style="94" customWidth="1"/>
    <col min="5145" max="5376" width="7.85546875" style="94"/>
    <col min="5377" max="5377" width="5.85546875" style="94" customWidth="1"/>
    <col min="5378" max="5381" width="20.7109375" style="94" customWidth="1"/>
    <col min="5382" max="5382" width="10.28515625" style="94" customWidth="1"/>
    <col min="5383" max="5383" width="7.42578125" style="94" customWidth="1"/>
    <col min="5384" max="5384" width="8.7109375" style="94" customWidth="1"/>
    <col min="5385" max="5385" width="9" style="94" customWidth="1"/>
    <col min="5386" max="5386" width="10.140625" style="94" customWidth="1"/>
    <col min="5387" max="5387" width="11" style="94" customWidth="1"/>
    <col min="5388" max="5388" width="9.28515625" style="94" customWidth="1"/>
    <col min="5389" max="5392" width="8.28515625" style="94" customWidth="1"/>
    <col min="5393" max="5395" width="11.85546875" style="94" customWidth="1"/>
    <col min="5396" max="5396" width="8.42578125" style="94" customWidth="1"/>
    <col min="5397" max="5397" width="8.28515625" style="94" customWidth="1"/>
    <col min="5398" max="5400" width="8.42578125" style="94" customWidth="1"/>
    <col min="5401" max="5632" width="7.85546875" style="94"/>
    <col min="5633" max="5633" width="5.85546875" style="94" customWidth="1"/>
    <col min="5634" max="5637" width="20.7109375" style="94" customWidth="1"/>
    <col min="5638" max="5638" width="10.28515625" style="94" customWidth="1"/>
    <col min="5639" max="5639" width="7.42578125" style="94" customWidth="1"/>
    <col min="5640" max="5640" width="8.7109375" style="94" customWidth="1"/>
    <col min="5641" max="5641" width="9" style="94" customWidth="1"/>
    <col min="5642" max="5642" width="10.140625" style="94" customWidth="1"/>
    <col min="5643" max="5643" width="11" style="94" customWidth="1"/>
    <col min="5644" max="5644" width="9.28515625" style="94" customWidth="1"/>
    <col min="5645" max="5648" width="8.28515625" style="94" customWidth="1"/>
    <col min="5649" max="5651" width="11.85546875" style="94" customWidth="1"/>
    <col min="5652" max="5652" width="8.42578125" style="94" customWidth="1"/>
    <col min="5653" max="5653" width="8.28515625" style="94" customWidth="1"/>
    <col min="5654" max="5656" width="8.42578125" style="94" customWidth="1"/>
    <col min="5657" max="5888" width="7.85546875" style="94"/>
    <col min="5889" max="5889" width="5.85546875" style="94" customWidth="1"/>
    <col min="5890" max="5893" width="20.7109375" style="94" customWidth="1"/>
    <col min="5894" max="5894" width="10.28515625" style="94" customWidth="1"/>
    <col min="5895" max="5895" width="7.42578125" style="94" customWidth="1"/>
    <col min="5896" max="5896" width="8.7109375" style="94" customWidth="1"/>
    <col min="5897" max="5897" width="9" style="94" customWidth="1"/>
    <col min="5898" max="5898" width="10.140625" style="94" customWidth="1"/>
    <col min="5899" max="5899" width="11" style="94" customWidth="1"/>
    <col min="5900" max="5900" width="9.28515625" style="94" customWidth="1"/>
    <col min="5901" max="5904" width="8.28515625" style="94" customWidth="1"/>
    <col min="5905" max="5907" width="11.85546875" style="94" customWidth="1"/>
    <col min="5908" max="5908" width="8.42578125" style="94" customWidth="1"/>
    <col min="5909" max="5909" width="8.28515625" style="94" customWidth="1"/>
    <col min="5910" max="5912" width="8.42578125" style="94" customWidth="1"/>
    <col min="5913" max="6144" width="7.85546875" style="94"/>
    <col min="6145" max="6145" width="5.85546875" style="94" customWidth="1"/>
    <col min="6146" max="6149" width="20.7109375" style="94" customWidth="1"/>
    <col min="6150" max="6150" width="10.28515625" style="94" customWidth="1"/>
    <col min="6151" max="6151" width="7.42578125" style="94" customWidth="1"/>
    <col min="6152" max="6152" width="8.7109375" style="94" customWidth="1"/>
    <col min="6153" max="6153" width="9" style="94" customWidth="1"/>
    <col min="6154" max="6154" width="10.140625" style="94" customWidth="1"/>
    <col min="6155" max="6155" width="11" style="94" customWidth="1"/>
    <col min="6156" max="6156" width="9.28515625" style="94" customWidth="1"/>
    <col min="6157" max="6160" width="8.28515625" style="94" customWidth="1"/>
    <col min="6161" max="6163" width="11.85546875" style="94" customWidth="1"/>
    <col min="6164" max="6164" width="8.42578125" style="94" customWidth="1"/>
    <col min="6165" max="6165" width="8.28515625" style="94" customWidth="1"/>
    <col min="6166" max="6168" width="8.42578125" style="94" customWidth="1"/>
    <col min="6169" max="6400" width="7.85546875" style="94"/>
    <col min="6401" max="6401" width="5.85546875" style="94" customWidth="1"/>
    <col min="6402" max="6405" width="20.7109375" style="94" customWidth="1"/>
    <col min="6406" max="6406" width="10.28515625" style="94" customWidth="1"/>
    <col min="6407" max="6407" width="7.42578125" style="94" customWidth="1"/>
    <col min="6408" max="6408" width="8.7109375" style="94" customWidth="1"/>
    <col min="6409" max="6409" width="9" style="94" customWidth="1"/>
    <col min="6410" max="6410" width="10.140625" style="94" customWidth="1"/>
    <col min="6411" max="6411" width="11" style="94" customWidth="1"/>
    <col min="6412" max="6412" width="9.28515625" style="94" customWidth="1"/>
    <col min="6413" max="6416" width="8.28515625" style="94" customWidth="1"/>
    <col min="6417" max="6419" width="11.85546875" style="94" customWidth="1"/>
    <col min="6420" max="6420" width="8.42578125" style="94" customWidth="1"/>
    <col min="6421" max="6421" width="8.28515625" style="94" customWidth="1"/>
    <col min="6422" max="6424" width="8.42578125" style="94" customWidth="1"/>
    <col min="6425" max="6656" width="7.85546875" style="94"/>
    <col min="6657" max="6657" width="5.85546875" style="94" customWidth="1"/>
    <col min="6658" max="6661" width="20.7109375" style="94" customWidth="1"/>
    <col min="6662" max="6662" width="10.28515625" style="94" customWidth="1"/>
    <col min="6663" max="6663" width="7.42578125" style="94" customWidth="1"/>
    <col min="6664" max="6664" width="8.7109375" style="94" customWidth="1"/>
    <col min="6665" max="6665" width="9" style="94" customWidth="1"/>
    <col min="6666" max="6666" width="10.140625" style="94" customWidth="1"/>
    <col min="6667" max="6667" width="11" style="94" customWidth="1"/>
    <col min="6668" max="6668" width="9.28515625" style="94" customWidth="1"/>
    <col min="6669" max="6672" width="8.28515625" style="94" customWidth="1"/>
    <col min="6673" max="6675" width="11.85546875" style="94" customWidth="1"/>
    <col min="6676" max="6676" width="8.42578125" style="94" customWidth="1"/>
    <col min="6677" max="6677" width="8.28515625" style="94" customWidth="1"/>
    <col min="6678" max="6680" width="8.42578125" style="94" customWidth="1"/>
    <col min="6681" max="6912" width="7.85546875" style="94"/>
    <col min="6913" max="6913" width="5.85546875" style="94" customWidth="1"/>
    <col min="6914" max="6917" width="20.7109375" style="94" customWidth="1"/>
    <col min="6918" max="6918" width="10.28515625" style="94" customWidth="1"/>
    <col min="6919" max="6919" width="7.42578125" style="94" customWidth="1"/>
    <col min="6920" max="6920" width="8.7109375" style="94" customWidth="1"/>
    <col min="6921" max="6921" width="9" style="94" customWidth="1"/>
    <col min="6922" max="6922" width="10.140625" style="94" customWidth="1"/>
    <col min="6923" max="6923" width="11" style="94" customWidth="1"/>
    <col min="6924" max="6924" width="9.28515625" style="94" customWidth="1"/>
    <col min="6925" max="6928" width="8.28515625" style="94" customWidth="1"/>
    <col min="6929" max="6931" width="11.85546875" style="94" customWidth="1"/>
    <col min="6932" max="6932" width="8.42578125" style="94" customWidth="1"/>
    <col min="6933" max="6933" width="8.28515625" style="94" customWidth="1"/>
    <col min="6934" max="6936" width="8.42578125" style="94" customWidth="1"/>
    <col min="6937" max="7168" width="7.85546875" style="94"/>
    <col min="7169" max="7169" width="5.85546875" style="94" customWidth="1"/>
    <col min="7170" max="7173" width="20.7109375" style="94" customWidth="1"/>
    <col min="7174" max="7174" width="10.28515625" style="94" customWidth="1"/>
    <col min="7175" max="7175" width="7.42578125" style="94" customWidth="1"/>
    <col min="7176" max="7176" width="8.7109375" style="94" customWidth="1"/>
    <col min="7177" max="7177" width="9" style="94" customWidth="1"/>
    <col min="7178" max="7178" width="10.140625" style="94" customWidth="1"/>
    <col min="7179" max="7179" width="11" style="94" customWidth="1"/>
    <col min="7180" max="7180" width="9.28515625" style="94" customWidth="1"/>
    <col min="7181" max="7184" width="8.28515625" style="94" customWidth="1"/>
    <col min="7185" max="7187" width="11.85546875" style="94" customWidth="1"/>
    <col min="7188" max="7188" width="8.42578125" style="94" customWidth="1"/>
    <col min="7189" max="7189" width="8.28515625" style="94" customWidth="1"/>
    <col min="7190" max="7192" width="8.42578125" style="94" customWidth="1"/>
    <col min="7193" max="7424" width="7.85546875" style="94"/>
    <col min="7425" max="7425" width="5.85546875" style="94" customWidth="1"/>
    <col min="7426" max="7429" width="20.7109375" style="94" customWidth="1"/>
    <col min="7430" max="7430" width="10.28515625" style="94" customWidth="1"/>
    <col min="7431" max="7431" width="7.42578125" style="94" customWidth="1"/>
    <col min="7432" max="7432" width="8.7109375" style="94" customWidth="1"/>
    <col min="7433" max="7433" width="9" style="94" customWidth="1"/>
    <col min="7434" max="7434" width="10.140625" style="94" customWidth="1"/>
    <col min="7435" max="7435" width="11" style="94" customWidth="1"/>
    <col min="7436" max="7436" width="9.28515625" style="94" customWidth="1"/>
    <col min="7437" max="7440" width="8.28515625" style="94" customWidth="1"/>
    <col min="7441" max="7443" width="11.85546875" style="94" customWidth="1"/>
    <col min="7444" max="7444" width="8.42578125" style="94" customWidth="1"/>
    <col min="7445" max="7445" width="8.28515625" style="94" customWidth="1"/>
    <col min="7446" max="7448" width="8.42578125" style="94" customWidth="1"/>
    <col min="7449" max="7680" width="7.85546875" style="94"/>
    <col min="7681" max="7681" width="5.85546875" style="94" customWidth="1"/>
    <col min="7682" max="7685" width="20.7109375" style="94" customWidth="1"/>
    <col min="7686" max="7686" width="10.28515625" style="94" customWidth="1"/>
    <col min="7687" max="7687" width="7.42578125" style="94" customWidth="1"/>
    <col min="7688" max="7688" width="8.7109375" style="94" customWidth="1"/>
    <col min="7689" max="7689" width="9" style="94" customWidth="1"/>
    <col min="7690" max="7690" width="10.140625" style="94" customWidth="1"/>
    <col min="7691" max="7691" width="11" style="94" customWidth="1"/>
    <col min="7692" max="7692" width="9.28515625" style="94" customWidth="1"/>
    <col min="7693" max="7696" width="8.28515625" style="94" customWidth="1"/>
    <col min="7697" max="7699" width="11.85546875" style="94" customWidth="1"/>
    <col min="7700" max="7700" width="8.42578125" style="94" customWidth="1"/>
    <col min="7701" max="7701" width="8.28515625" style="94" customWidth="1"/>
    <col min="7702" max="7704" width="8.42578125" style="94" customWidth="1"/>
    <col min="7705" max="7936" width="7.85546875" style="94"/>
    <col min="7937" max="7937" width="5.85546875" style="94" customWidth="1"/>
    <col min="7938" max="7941" width="20.7109375" style="94" customWidth="1"/>
    <col min="7942" max="7942" width="10.28515625" style="94" customWidth="1"/>
    <col min="7943" max="7943" width="7.42578125" style="94" customWidth="1"/>
    <col min="7944" max="7944" width="8.7109375" style="94" customWidth="1"/>
    <col min="7945" max="7945" width="9" style="94" customWidth="1"/>
    <col min="7946" max="7946" width="10.140625" style="94" customWidth="1"/>
    <col min="7947" max="7947" width="11" style="94" customWidth="1"/>
    <col min="7948" max="7948" width="9.28515625" style="94" customWidth="1"/>
    <col min="7949" max="7952" width="8.28515625" style="94" customWidth="1"/>
    <col min="7953" max="7955" width="11.85546875" style="94" customWidth="1"/>
    <col min="7956" max="7956" width="8.42578125" style="94" customWidth="1"/>
    <col min="7957" max="7957" width="8.28515625" style="94" customWidth="1"/>
    <col min="7958" max="7960" width="8.42578125" style="94" customWidth="1"/>
    <col min="7961" max="8192" width="7.85546875" style="94"/>
    <col min="8193" max="8193" width="5.85546875" style="94" customWidth="1"/>
    <col min="8194" max="8197" width="20.7109375" style="94" customWidth="1"/>
    <col min="8198" max="8198" width="10.28515625" style="94" customWidth="1"/>
    <col min="8199" max="8199" width="7.42578125" style="94" customWidth="1"/>
    <col min="8200" max="8200" width="8.7109375" style="94" customWidth="1"/>
    <col min="8201" max="8201" width="9" style="94" customWidth="1"/>
    <col min="8202" max="8202" width="10.140625" style="94" customWidth="1"/>
    <col min="8203" max="8203" width="11" style="94" customWidth="1"/>
    <col min="8204" max="8204" width="9.28515625" style="94" customWidth="1"/>
    <col min="8205" max="8208" width="8.28515625" style="94" customWidth="1"/>
    <col min="8209" max="8211" width="11.85546875" style="94" customWidth="1"/>
    <col min="8212" max="8212" width="8.42578125" style="94" customWidth="1"/>
    <col min="8213" max="8213" width="8.28515625" style="94" customWidth="1"/>
    <col min="8214" max="8216" width="8.42578125" style="94" customWidth="1"/>
    <col min="8217" max="8448" width="7.85546875" style="94"/>
    <col min="8449" max="8449" width="5.85546875" style="94" customWidth="1"/>
    <col min="8450" max="8453" width="20.7109375" style="94" customWidth="1"/>
    <col min="8454" max="8454" width="10.28515625" style="94" customWidth="1"/>
    <col min="8455" max="8455" width="7.42578125" style="94" customWidth="1"/>
    <col min="8456" max="8456" width="8.7109375" style="94" customWidth="1"/>
    <col min="8457" max="8457" width="9" style="94" customWidth="1"/>
    <col min="8458" max="8458" width="10.140625" style="94" customWidth="1"/>
    <col min="8459" max="8459" width="11" style="94" customWidth="1"/>
    <col min="8460" max="8460" width="9.28515625" style="94" customWidth="1"/>
    <col min="8461" max="8464" width="8.28515625" style="94" customWidth="1"/>
    <col min="8465" max="8467" width="11.85546875" style="94" customWidth="1"/>
    <col min="8468" max="8468" width="8.42578125" style="94" customWidth="1"/>
    <col min="8469" max="8469" width="8.28515625" style="94" customWidth="1"/>
    <col min="8470" max="8472" width="8.42578125" style="94" customWidth="1"/>
    <col min="8473" max="8704" width="7.85546875" style="94"/>
    <col min="8705" max="8705" width="5.85546875" style="94" customWidth="1"/>
    <col min="8706" max="8709" width="20.7109375" style="94" customWidth="1"/>
    <col min="8710" max="8710" width="10.28515625" style="94" customWidth="1"/>
    <col min="8711" max="8711" width="7.42578125" style="94" customWidth="1"/>
    <col min="8712" max="8712" width="8.7109375" style="94" customWidth="1"/>
    <col min="8713" max="8713" width="9" style="94" customWidth="1"/>
    <col min="8714" max="8714" width="10.140625" style="94" customWidth="1"/>
    <col min="8715" max="8715" width="11" style="94" customWidth="1"/>
    <col min="8716" max="8716" width="9.28515625" style="94" customWidth="1"/>
    <col min="8717" max="8720" width="8.28515625" style="94" customWidth="1"/>
    <col min="8721" max="8723" width="11.85546875" style="94" customWidth="1"/>
    <col min="8724" max="8724" width="8.42578125" style="94" customWidth="1"/>
    <col min="8725" max="8725" width="8.28515625" style="94" customWidth="1"/>
    <col min="8726" max="8728" width="8.42578125" style="94" customWidth="1"/>
    <col min="8729" max="8960" width="7.85546875" style="94"/>
    <col min="8961" max="8961" width="5.85546875" style="94" customWidth="1"/>
    <col min="8962" max="8965" width="20.7109375" style="94" customWidth="1"/>
    <col min="8966" max="8966" width="10.28515625" style="94" customWidth="1"/>
    <col min="8967" max="8967" width="7.42578125" style="94" customWidth="1"/>
    <col min="8968" max="8968" width="8.7109375" style="94" customWidth="1"/>
    <col min="8969" max="8969" width="9" style="94" customWidth="1"/>
    <col min="8970" max="8970" width="10.140625" style="94" customWidth="1"/>
    <col min="8971" max="8971" width="11" style="94" customWidth="1"/>
    <col min="8972" max="8972" width="9.28515625" style="94" customWidth="1"/>
    <col min="8973" max="8976" width="8.28515625" style="94" customWidth="1"/>
    <col min="8977" max="8979" width="11.85546875" style="94" customWidth="1"/>
    <col min="8980" max="8980" width="8.42578125" style="94" customWidth="1"/>
    <col min="8981" max="8981" width="8.28515625" style="94" customWidth="1"/>
    <col min="8982" max="8984" width="8.42578125" style="94" customWidth="1"/>
    <col min="8985" max="9216" width="7.85546875" style="94"/>
    <col min="9217" max="9217" width="5.85546875" style="94" customWidth="1"/>
    <col min="9218" max="9221" width="20.7109375" style="94" customWidth="1"/>
    <col min="9222" max="9222" width="10.28515625" style="94" customWidth="1"/>
    <col min="9223" max="9223" width="7.42578125" style="94" customWidth="1"/>
    <col min="9224" max="9224" width="8.7109375" style="94" customWidth="1"/>
    <col min="9225" max="9225" width="9" style="94" customWidth="1"/>
    <col min="9226" max="9226" width="10.140625" style="94" customWidth="1"/>
    <col min="9227" max="9227" width="11" style="94" customWidth="1"/>
    <col min="9228" max="9228" width="9.28515625" style="94" customWidth="1"/>
    <col min="9229" max="9232" width="8.28515625" style="94" customWidth="1"/>
    <col min="9233" max="9235" width="11.85546875" style="94" customWidth="1"/>
    <col min="9236" max="9236" width="8.42578125" style="94" customWidth="1"/>
    <col min="9237" max="9237" width="8.28515625" style="94" customWidth="1"/>
    <col min="9238" max="9240" width="8.42578125" style="94" customWidth="1"/>
    <col min="9241" max="9472" width="7.85546875" style="94"/>
    <col min="9473" max="9473" width="5.85546875" style="94" customWidth="1"/>
    <col min="9474" max="9477" width="20.7109375" style="94" customWidth="1"/>
    <col min="9478" max="9478" width="10.28515625" style="94" customWidth="1"/>
    <col min="9479" max="9479" width="7.42578125" style="94" customWidth="1"/>
    <col min="9480" max="9480" width="8.7109375" style="94" customWidth="1"/>
    <col min="9481" max="9481" width="9" style="94" customWidth="1"/>
    <col min="9482" max="9482" width="10.140625" style="94" customWidth="1"/>
    <col min="9483" max="9483" width="11" style="94" customWidth="1"/>
    <col min="9484" max="9484" width="9.28515625" style="94" customWidth="1"/>
    <col min="9485" max="9488" width="8.28515625" style="94" customWidth="1"/>
    <col min="9489" max="9491" width="11.85546875" style="94" customWidth="1"/>
    <col min="9492" max="9492" width="8.42578125" style="94" customWidth="1"/>
    <col min="9493" max="9493" width="8.28515625" style="94" customWidth="1"/>
    <col min="9494" max="9496" width="8.42578125" style="94" customWidth="1"/>
    <col min="9497" max="9728" width="7.85546875" style="94"/>
    <col min="9729" max="9729" width="5.85546875" style="94" customWidth="1"/>
    <col min="9730" max="9733" width="20.7109375" style="94" customWidth="1"/>
    <col min="9734" max="9734" width="10.28515625" style="94" customWidth="1"/>
    <col min="9735" max="9735" width="7.42578125" style="94" customWidth="1"/>
    <col min="9736" max="9736" width="8.7109375" style="94" customWidth="1"/>
    <col min="9737" max="9737" width="9" style="94" customWidth="1"/>
    <col min="9738" max="9738" width="10.140625" style="94" customWidth="1"/>
    <col min="9739" max="9739" width="11" style="94" customWidth="1"/>
    <col min="9740" max="9740" width="9.28515625" style="94" customWidth="1"/>
    <col min="9741" max="9744" width="8.28515625" style="94" customWidth="1"/>
    <col min="9745" max="9747" width="11.85546875" style="94" customWidth="1"/>
    <col min="9748" max="9748" width="8.42578125" style="94" customWidth="1"/>
    <col min="9749" max="9749" width="8.28515625" style="94" customWidth="1"/>
    <col min="9750" max="9752" width="8.42578125" style="94" customWidth="1"/>
    <col min="9753" max="9984" width="7.85546875" style="94"/>
    <col min="9985" max="9985" width="5.85546875" style="94" customWidth="1"/>
    <col min="9986" max="9989" width="20.7109375" style="94" customWidth="1"/>
    <col min="9990" max="9990" width="10.28515625" style="94" customWidth="1"/>
    <col min="9991" max="9991" width="7.42578125" style="94" customWidth="1"/>
    <col min="9992" max="9992" width="8.7109375" style="94" customWidth="1"/>
    <col min="9993" max="9993" width="9" style="94" customWidth="1"/>
    <col min="9994" max="9994" width="10.140625" style="94" customWidth="1"/>
    <col min="9995" max="9995" width="11" style="94" customWidth="1"/>
    <col min="9996" max="9996" width="9.28515625" style="94" customWidth="1"/>
    <col min="9997" max="10000" width="8.28515625" style="94" customWidth="1"/>
    <col min="10001" max="10003" width="11.85546875" style="94" customWidth="1"/>
    <col min="10004" max="10004" width="8.42578125" style="94" customWidth="1"/>
    <col min="10005" max="10005" width="8.28515625" style="94" customWidth="1"/>
    <col min="10006" max="10008" width="8.42578125" style="94" customWidth="1"/>
    <col min="10009" max="10240" width="7.85546875" style="94"/>
    <col min="10241" max="10241" width="5.85546875" style="94" customWidth="1"/>
    <col min="10242" max="10245" width="20.7109375" style="94" customWidth="1"/>
    <col min="10246" max="10246" width="10.28515625" style="94" customWidth="1"/>
    <col min="10247" max="10247" width="7.42578125" style="94" customWidth="1"/>
    <col min="10248" max="10248" width="8.7109375" style="94" customWidth="1"/>
    <col min="10249" max="10249" width="9" style="94" customWidth="1"/>
    <col min="10250" max="10250" width="10.140625" style="94" customWidth="1"/>
    <col min="10251" max="10251" width="11" style="94" customWidth="1"/>
    <col min="10252" max="10252" width="9.28515625" style="94" customWidth="1"/>
    <col min="10253" max="10256" width="8.28515625" style="94" customWidth="1"/>
    <col min="10257" max="10259" width="11.85546875" style="94" customWidth="1"/>
    <col min="10260" max="10260" width="8.42578125" style="94" customWidth="1"/>
    <col min="10261" max="10261" width="8.28515625" style="94" customWidth="1"/>
    <col min="10262" max="10264" width="8.42578125" style="94" customWidth="1"/>
    <col min="10265" max="10496" width="7.85546875" style="94"/>
    <col min="10497" max="10497" width="5.85546875" style="94" customWidth="1"/>
    <col min="10498" max="10501" width="20.7109375" style="94" customWidth="1"/>
    <col min="10502" max="10502" width="10.28515625" style="94" customWidth="1"/>
    <col min="10503" max="10503" width="7.42578125" style="94" customWidth="1"/>
    <col min="10504" max="10504" width="8.7109375" style="94" customWidth="1"/>
    <col min="10505" max="10505" width="9" style="94" customWidth="1"/>
    <col min="10506" max="10506" width="10.140625" style="94" customWidth="1"/>
    <col min="10507" max="10507" width="11" style="94" customWidth="1"/>
    <col min="10508" max="10508" width="9.28515625" style="94" customWidth="1"/>
    <col min="10509" max="10512" width="8.28515625" style="94" customWidth="1"/>
    <col min="10513" max="10515" width="11.85546875" style="94" customWidth="1"/>
    <col min="10516" max="10516" width="8.42578125" style="94" customWidth="1"/>
    <col min="10517" max="10517" width="8.28515625" style="94" customWidth="1"/>
    <col min="10518" max="10520" width="8.42578125" style="94" customWidth="1"/>
    <col min="10521" max="10752" width="7.85546875" style="94"/>
    <col min="10753" max="10753" width="5.85546875" style="94" customWidth="1"/>
    <col min="10754" max="10757" width="20.7109375" style="94" customWidth="1"/>
    <col min="10758" max="10758" width="10.28515625" style="94" customWidth="1"/>
    <col min="10759" max="10759" width="7.42578125" style="94" customWidth="1"/>
    <col min="10760" max="10760" width="8.7109375" style="94" customWidth="1"/>
    <col min="10761" max="10761" width="9" style="94" customWidth="1"/>
    <col min="10762" max="10762" width="10.140625" style="94" customWidth="1"/>
    <col min="10763" max="10763" width="11" style="94" customWidth="1"/>
    <col min="10764" max="10764" width="9.28515625" style="94" customWidth="1"/>
    <col min="10765" max="10768" width="8.28515625" style="94" customWidth="1"/>
    <col min="10769" max="10771" width="11.85546875" style="94" customWidth="1"/>
    <col min="10772" max="10772" width="8.42578125" style="94" customWidth="1"/>
    <col min="10773" max="10773" width="8.28515625" style="94" customWidth="1"/>
    <col min="10774" max="10776" width="8.42578125" style="94" customWidth="1"/>
    <col min="10777" max="11008" width="7.85546875" style="94"/>
    <col min="11009" max="11009" width="5.85546875" style="94" customWidth="1"/>
    <col min="11010" max="11013" width="20.7109375" style="94" customWidth="1"/>
    <col min="11014" max="11014" width="10.28515625" style="94" customWidth="1"/>
    <col min="11015" max="11015" width="7.42578125" style="94" customWidth="1"/>
    <col min="11016" max="11016" width="8.7109375" style="94" customWidth="1"/>
    <col min="11017" max="11017" width="9" style="94" customWidth="1"/>
    <col min="11018" max="11018" width="10.140625" style="94" customWidth="1"/>
    <col min="11019" max="11019" width="11" style="94" customWidth="1"/>
    <col min="11020" max="11020" width="9.28515625" style="94" customWidth="1"/>
    <col min="11021" max="11024" width="8.28515625" style="94" customWidth="1"/>
    <col min="11025" max="11027" width="11.85546875" style="94" customWidth="1"/>
    <col min="11028" max="11028" width="8.42578125" style="94" customWidth="1"/>
    <col min="11029" max="11029" width="8.28515625" style="94" customWidth="1"/>
    <col min="11030" max="11032" width="8.42578125" style="94" customWidth="1"/>
    <col min="11033" max="11264" width="7.85546875" style="94"/>
    <col min="11265" max="11265" width="5.85546875" style="94" customWidth="1"/>
    <col min="11266" max="11269" width="20.7109375" style="94" customWidth="1"/>
    <col min="11270" max="11270" width="10.28515625" style="94" customWidth="1"/>
    <col min="11271" max="11271" width="7.42578125" style="94" customWidth="1"/>
    <col min="11272" max="11272" width="8.7109375" style="94" customWidth="1"/>
    <col min="11273" max="11273" width="9" style="94" customWidth="1"/>
    <col min="11274" max="11274" width="10.140625" style="94" customWidth="1"/>
    <col min="11275" max="11275" width="11" style="94" customWidth="1"/>
    <col min="11276" max="11276" width="9.28515625" style="94" customWidth="1"/>
    <col min="11277" max="11280" width="8.28515625" style="94" customWidth="1"/>
    <col min="11281" max="11283" width="11.85546875" style="94" customWidth="1"/>
    <col min="11284" max="11284" width="8.42578125" style="94" customWidth="1"/>
    <col min="11285" max="11285" width="8.28515625" style="94" customWidth="1"/>
    <col min="11286" max="11288" width="8.42578125" style="94" customWidth="1"/>
    <col min="11289" max="11520" width="7.85546875" style="94"/>
    <col min="11521" max="11521" width="5.85546875" style="94" customWidth="1"/>
    <col min="11522" max="11525" width="20.7109375" style="94" customWidth="1"/>
    <col min="11526" max="11526" width="10.28515625" style="94" customWidth="1"/>
    <col min="11527" max="11527" width="7.42578125" style="94" customWidth="1"/>
    <col min="11528" max="11528" width="8.7109375" style="94" customWidth="1"/>
    <col min="11529" max="11529" width="9" style="94" customWidth="1"/>
    <col min="11530" max="11530" width="10.140625" style="94" customWidth="1"/>
    <col min="11531" max="11531" width="11" style="94" customWidth="1"/>
    <col min="11532" max="11532" width="9.28515625" style="94" customWidth="1"/>
    <col min="11533" max="11536" width="8.28515625" style="94" customWidth="1"/>
    <col min="11537" max="11539" width="11.85546875" style="94" customWidth="1"/>
    <col min="11540" max="11540" width="8.42578125" style="94" customWidth="1"/>
    <col min="11541" max="11541" width="8.28515625" style="94" customWidth="1"/>
    <col min="11542" max="11544" width="8.42578125" style="94" customWidth="1"/>
    <col min="11545" max="11776" width="7.85546875" style="94"/>
    <col min="11777" max="11777" width="5.85546875" style="94" customWidth="1"/>
    <col min="11778" max="11781" width="20.7109375" style="94" customWidth="1"/>
    <col min="11782" max="11782" width="10.28515625" style="94" customWidth="1"/>
    <col min="11783" max="11783" width="7.42578125" style="94" customWidth="1"/>
    <col min="11784" max="11784" width="8.7109375" style="94" customWidth="1"/>
    <col min="11785" max="11785" width="9" style="94" customWidth="1"/>
    <col min="11786" max="11786" width="10.140625" style="94" customWidth="1"/>
    <col min="11787" max="11787" width="11" style="94" customWidth="1"/>
    <col min="11788" max="11788" width="9.28515625" style="94" customWidth="1"/>
    <col min="11789" max="11792" width="8.28515625" style="94" customWidth="1"/>
    <col min="11793" max="11795" width="11.85546875" style="94" customWidth="1"/>
    <col min="11796" max="11796" width="8.42578125" style="94" customWidth="1"/>
    <col min="11797" max="11797" width="8.28515625" style="94" customWidth="1"/>
    <col min="11798" max="11800" width="8.42578125" style="94" customWidth="1"/>
    <col min="11801" max="12032" width="7.85546875" style="94"/>
    <col min="12033" max="12033" width="5.85546875" style="94" customWidth="1"/>
    <col min="12034" max="12037" width="20.7109375" style="94" customWidth="1"/>
    <col min="12038" max="12038" width="10.28515625" style="94" customWidth="1"/>
    <col min="12039" max="12039" width="7.42578125" style="94" customWidth="1"/>
    <col min="12040" max="12040" width="8.7109375" style="94" customWidth="1"/>
    <col min="12041" max="12041" width="9" style="94" customWidth="1"/>
    <col min="12042" max="12042" width="10.140625" style="94" customWidth="1"/>
    <col min="12043" max="12043" width="11" style="94" customWidth="1"/>
    <col min="12044" max="12044" width="9.28515625" style="94" customWidth="1"/>
    <col min="12045" max="12048" width="8.28515625" style="94" customWidth="1"/>
    <col min="12049" max="12051" width="11.85546875" style="94" customWidth="1"/>
    <col min="12052" max="12052" width="8.42578125" style="94" customWidth="1"/>
    <col min="12053" max="12053" width="8.28515625" style="94" customWidth="1"/>
    <col min="12054" max="12056" width="8.42578125" style="94" customWidth="1"/>
    <col min="12057" max="12288" width="7.85546875" style="94"/>
    <col min="12289" max="12289" width="5.85546875" style="94" customWidth="1"/>
    <col min="12290" max="12293" width="20.7109375" style="94" customWidth="1"/>
    <col min="12294" max="12294" width="10.28515625" style="94" customWidth="1"/>
    <col min="12295" max="12295" width="7.42578125" style="94" customWidth="1"/>
    <col min="12296" max="12296" width="8.7109375" style="94" customWidth="1"/>
    <col min="12297" max="12297" width="9" style="94" customWidth="1"/>
    <col min="12298" max="12298" width="10.140625" style="94" customWidth="1"/>
    <col min="12299" max="12299" width="11" style="94" customWidth="1"/>
    <col min="12300" max="12300" width="9.28515625" style="94" customWidth="1"/>
    <col min="12301" max="12304" width="8.28515625" style="94" customWidth="1"/>
    <col min="12305" max="12307" width="11.85546875" style="94" customWidth="1"/>
    <col min="12308" max="12308" width="8.42578125" style="94" customWidth="1"/>
    <col min="12309" max="12309" width="8.28515625" style="94" customWidth="1"/>
    <col min="12310" max="12312" width="8.42578125" style="94" customWidth="1"/>
    <col min="12313" max="12544" width="7.85546875" style="94"/>
    <col min="12545" max="12545" width="5.85546875" style="94" customWidth="1"/>
    <col min="12546" max="12549" width="20.7109375" style="94" customWidth="1"/>
    <col min="12550" max="12550" width="10.28515625" style="94" customWidth="1"/>
    <col min="12551" max="12551" width="7.42578125" style="94" customWidth="1"/>
    <col min="12552" max="12552" width="8.7109375" style="94" customWidth="1"/>
    <col min="12553" max="12553" width="9" style="94" customWidth="1"/>
    <col min="12554" max="12554" width="10.140625" style="94" customWidth="1"/>
    <col min="12555" max="12555" width="11" style="94" customWidth="1"/>
    <col min="12556" max="12556" width="9.28515625" style="94" customWidth="1"/>
    <col min="12557" max="12560" width="8.28515625" style="94" customWidth="1"/>
    <col min="12561" max="12563" width="11.85546875" style="94" customWidth="1"/>
    <col min="12564" max="12564" width="8.42578125" style="94" customWidth="1"/>
    <col min="12565" max="12565" width="8.28515625" style="94" customWidth="1"/>
    <col min="12566" max="12568" width="8.42578125" style="94" customWidth="1"/>
    <col min="12569" max="12800" width="7.85546875" style="94"/>
    <col min="12801" max="12801" width="5.85546875" style="94" customWidth="1"/>
    <col min="12802" max="12805" width="20.7109375" style="94" customWidth="1"/>
    <col min="12806" max="12806" width="10.28515625" style="94" customWidth="1"/>
    <col min="12807" max="12807" width="7.42578125" style="94" customWidth="1"/>
    <col min="12808" max="12808" width="8.7109375" style="94" customWidth="1"/>
    <col min="12809" max="12809" width="9" style="94" customWidth="1"/>
    <col min="12810" max="12810" width="10.140625" style="94" customWidth="1"/>
    <col min="12811" max="12811" width="11" style="94" customWidth="1"/>
    <col min="12812" max="12812" width="9.28515625" style="94" customWidth="1"/>
    <col min="12813" max="12816" width="8.28515625" style="94" customWidth="1"/>
    <col min="12817" max="12819" width="11.85546875" style="94" customWidth="1"/>
    <col min="12820" max="12820" width="8.42578125" style="94" customWidth="1"/>
    <col min="12821" max="12821" width="8.28515625" style="94" customWidth="1"/>
    <col min="12822" max="12824" width="8.42578125" style="94" customWidth="1"/>
    <col min="12825" max="13056" width="7.85546875" style="94"/>
    <col min="13057" max="13057" width="5.85546875" style="94" customWidth="1"/>
    <col min="13058" max="13061" width="20.7109375" style="94" customWidth="1"/>
    <col min="13062" max="13062" width="10.28515625" style="94" customWidth="1"/>
    <col min="13063" max="13063" width="7.42578125" style="94" customWidth="1"/>
    <col min="13064" max="13064" width="8.7109375" style="94" customWidth="1"/>
    <col min="13065" max="13065" width="9" style="94" customWidth="1"/>
    <col min="13066" max="13066" width="10.140625" style="94" customWidth="1"/>
    <col min="13067" max="13067" width="11" style="94" customWidth="1"/>
    <col min="13068" max="13068" width="9.28515625" style="94" customWidth="1"/>
    <col min="13069" max="13072" width="8.28515625" style="94" customWidth="1"/>
    <col min="13073" max="13075" width="11.85546875" style="94" customWidth="1"/>
    <col min="13076" max="13076" width="8.42578125" style="94" customWidth="1"/>
    <col min="13077" max="13077" width="8.28515625" style="94" customWidth="1"/>
    <col min="13078" max="13080" width="8.42578125" style="94" customWidth="1"/>
    <col min="13081" max="13312" width="7.85546875" style="94"/>
    <col min="13313" max="13313" width="5.85546875" style="94" customWidth="1"/>
    <col min="13314" max="13317" width="20.7109375" style="94" customWidth="1"/>
    <col min="13318" max="13318" width="10.28515625" style="94" customWidth="1"/>
    <col min="13319" max="13319" width="7.42578125" style="94" customWidth="1"/>
    <col min="13320" max="13320" width="8.7109375" style="94" customWidth="1"/>
    <col min="13321" max="13321" width="9" style="94" customWidth="1"/>
    <col min="13322" max="13322" width="10.140625" style="94" customWidth="1"/>
    <col min="13323" max="13323" width="11" style="94" customWidth="1"/>
    <col min="13324" max="13324" width="9.28515625" style="94" customWidth="1"/>
    <col min="13325" max="13328" width="8.28515625" style="94" customWidth="1"/>
    <col min="13329" max="13331" width="11.85546875" style="94" customWidth="1"/>
    <col min="13332" max="13332" width="8.42578125" style="94" customWidth="1"/>
    <col min="13333" max="13333" width="8.28515625" style="94" customWidth="1"/>
    <col min="13334" max="13336" width="8.42578125" style="94" customWidth="1"/>
    <col min="13337" max="13568" width="7.85546875" style="94"/>
    <col min="13569" max="13569" width="5.85546875" style="94" customWidth="1"/>
    <col min="13570" max="13573" width="20.7109375" style="94" customWidth="1"/>
    <col min="13574" max="13574" width="10.28515625" style="94" customWidth="1"/>
    <col min="13575" max="13575" width="7.42578125" style="94" customWidth="1"/>
    <col min="13576" max="13576" width="8.7109375" style="94" customWidth="1"/>
    <col min="13577" max="13577" width="9" style="94" customWidth="1"/>
    <col min="13578" max="13578" width="10.140625" style="94" customWidth="1"/>
    <col min="13579" max="13579" width="11" style="94" customWidth="1"/>
    <col min="13580" max="13580" width="9.28515625" style="94" customWidth="1"/>
    <col min="13581" max="13584" width="8.28515625" style="94" customWidth="1"/>
    <col min="13585" max="13587" width="11.85546875" style="94" customWidth="1"/>
    <col min="13588" max="13588" width="8.42578125" style="94" customWidth="1"/>
    <col min="13589" max="13589" width="8.28515625" style="94" customWidth="1"/>
    <col min="13590" max="13592" width="8.42578125" style="94" customWidth="1"/>
    <col min="13593" max="13824" width="7.85546875" style="94"/>
    <col min="13825" max="13825" width="5.85546875" style="94" customWidth="1"/>
    <col min="13826" max="13829" width="20.7109375" style="94" customWidth="1"/>
    <col min="13830" max="13830" width="10.28515625" style="94" customWidth="1"/>
    <col min="13831" max="13831" width="7.42578125" style="94" customWidth="1"/>
    <col min="13832" max="13832" width="8.7109375" style="94" customWidth="1"/>
    <col min="13833" max="13833" width="9" style="94" customWidth="1"/>
    <col min="13834" max="13834" width="10.140625" style="94" customWidth="1"/>
    <col min="13835" max="13835" width="11" style="94" customWidth="1"/>
    <col min="13836" max="13836" width="9.28515625" style="94" customWidth="1"/>
    <col min="13837" max="13840" width="8.28515625" style="94" customWidth="1"/>
    <col min="13841" max="13843" width="11.85546875" style="94" customWidth="1"/>
    <col min="13844" max="13844" width="8.42578125" style="94" customWidth="1"/>
    <col min="13845" max="13845" width="8.28515625" style="94" customWidth="1"/>
    <col min="13846" max="13848" width="8.42578125" style="94" customWidth="1"/>
    <col min="13849" max="14080" width="7.85546875" style="94"/>
    <col min="14081" max="14081" width="5.85546875" style="94" customWidth="1"/>
    <col min="14082" max="14085" width="20.7109375" style="94" customWidth="1"/>
    <col min="14086" max="14086" width="10.28515625" style="94" customWidth="1"/>
    <col min="14087" max="14087" width="7.42578125" style="94" customWidth="1"/>
    <col min="14088" max="14088" width="8.7109375" style="94" customWidth="1"/>
    <col min="14089" max="14089" width="9" style="94" customWidth="1"/>
    <col min="14090" max="14090" width="10.140625" style="94" customWidth="1"/>
    <col min="14091" max="14091" width="11" style="94" customWidth="1"/>
    <col min="14092" max="14092" width="9.28515625" style="94" customWidth="1"/>
    <col min="14093" max="14096" width="8.28515625" style="94" customWidth="1"/>
    <col min="14097" max="14099" width="11.85546875" style="94" customWidth="1"/>
    <col min="14100" max="14100" width="8.42578125" style="94" customWidth="1"/>
    <col min="14101" max="14101" width="8.28515625" style="94" customWidth="1"/>
    <col min="14102" max="14104" width="8.42578125" style="94" customWidth="1"/>
    <col min="14105" max="14336" width="7.85546875" style="94"/>
    <col min="14337" max="14337" width="5.85546875" style="94" customWidth="1"/>
    <col min="14338" max="14341" width="20.7109375" style="94" customWidth="1"/>
    <col min="14342" max="14342" width="10.28515625" style="94" customWidth="1"/>
    <col min="14343" max="14343" width="7.42578125" style="94" customWidth="1"/>
    <col min="14344" max="14344" width="8.7109375" style="94" customWidth="1"/>
    <col min="14345" max="14345" width="9" style="94" customWidth="1"/>
    <col min="14346" max="14346" width="10.140625" style="94" customWidth="1"/>
    <col min="14347" max="14347" width="11" style="94" customWidth="1"/>
    <col min="14348" max="14348" width="9.28515625" style="94" customWidth="1"/>
    <col min="14349" max="14352" width="8.28515625" style="94" customWidth="1"/>
    <col min="14353" max="14355" width="11.85546875" style="94" customWidth="1"/>
    <col min="14356" max="14356" width="8.42578125" style="94" customWidth="1"/>
    <col min="14357" max="14357" width="8.28515625" style="94" customWidth="1"/>
    <col min="14358" max="14360" width="8.42578125" style="94" customWidth="1"/>
    <col min="14361" max="14592" width="7.85546875" style="94"/>
    <col min="14593" max="14593" width="5.85546875" style="94" customWidth="1"/>
    <col min="14594" max="14597" width="20.7109375" style="94" customWidth="1"/>
    <col min="14598" max="14598" width="10.28515625" style="94" customWidth="1"/>
    <col min="14599" max="14599" width="7.42578125" style="94" customWidth="1"/>
    <col min="14600" max="14600" width="8.7109375" style="94" customWidth="1"/>
    <col min="14601" max="14601" width="9" style="94" customWidth="1"/>
    <col min="14602" max="14602" width="10.140625" style="94" customWidth="1"/>
    <col min="14603" max="14603" width="11" style="94" customWidth="1"/>
    <col min="14604" max="14604" width="9.28515625" style="94" customWidth="1"/>
    <col min="14605" max="14608" width="8.28515625" style="94" customWidth="1"/>
    <col min="14609" max="14611" width="11.85546875" style="94" customWidth="1"/>
    <col min="14612" max="14612" width="8.42578125" style="94" customWidth="1"/>
    <col min="14613" max="14613" width="8.28515625" style="94" customWidth="1"/>
    <col min="14614" max="14616" width="8.42578125" style="94" customWidth="1"/>
    <col min="14617" max="14848" width="7.85546875" style="94"/>
    <col min="14849" max="14849" width="5.85546875" style="94" customWidth="1"/>
    <col min="14850" max="14853" width="20.7109375" style="94" customWidth="1"/>
    <col min="14854" max="14854" width="10.28515625" style="94" customWidth="1"/>
    <col min="14855" max="14855" width="7.42578125" style="94" customWidth="1"/>
    <col min="14856" max="14856" width="8.7109375" style="94" customWidth="1"/>
    <col min="14857" max="14857" width="9" style="94" customWidth="1"/>
    <col min="14858" max="14858" width="10.140625" style="94" customWidth="1"/>
    <col min="14859" max="14859" width="11" style="94" customWidth="1"/>
    <col min="14860" max="14860" width="9.28515625" style="94" customWidth="1"/>
    <col min="14861" max="14864" width="8.28515625" style="94" customWidth="1"/>
    <col min="14865" max="14867" width="11.85546875" style="94" customWidth="1"/>
    <col min="14868" max="14868" width="8.42578125" style="94" customWidth="1"/>
    <col min="14869" max="14869" width="8.28515625" style="94" customWidth="1"/>
    <col min="14870" max="14872" width="8.42578125" style="94" customWidth="1"/>
    <col min="14873" max="15104" width="7.85546875" style="94"/>
    <col min="15105" max="15105" width="5.85546875" style="94" customWidth="1"/>
    <col min="15106" max="15109" width="20.7109375" style="94" customWidth="1"/>
    <col min="15110" max="15110" width="10.28515625" style="94" customWidth="1"/>
    <col min="15111" max="15111" width="7.42578125" style="94" customWidth="1"/>
    <col min="15112" max="15112" width="8.7109375" style="94" customWidth="1"/>
    <col min="15113" max="15113" width="9" style="94" customWidth="1"/>
    <col min="15114" max="15114" width="10.140625" style="94" customWidth="1"/>
    <col min="15115" max="15115" width="11" style="94" customWidth="1"/>
    <col min="15116" max="15116" width="9.28515625" style="94" customWidth="1"/>
    <col min="15117" max="15120" width="8.28515625" style="94" customWidth="1"/>
    <col min="15121" max="15123" width="11.85546875" style="94" customWidth="1"/>
    <col min="15124" max="15124" width="8.42578125" style="94" customWidth="1"/>
    <col min="15125" max="15125" width="8.28515625" style="94" customWidth="1"/>
    <col min="15126" max="15128" width="8.42578125" style="94" customWidth="1"/>
    <col min="15129" max="15360" width="7.85546875" style="94"/>
    <col min="15361" max="15361" width="5.85546875" style="94" customWidth="1"/>
    <col min="15362" max="15365" width="20.7109375" style="94" customWidth="1"/>
    <col min="15366" max="15366" width="10.28515625" style="94" customWidth="1"/>
    <col min="15367" max="15367" width="7.42578125" style="94" customWidth="1"/>
    <col min="15368" max="15368" width="8.7109375" style="94" customWidth="1"/>
    <col min="15369" max="15369" width="9" style="94" customWidth="1"/>
    <col min="15370" max="15370" width="10.140625" style="94" customWidth="1"/>
    <col min="15371" max="15371" width="11" style="94" customWidth="1"/>
    <col min="15372" max="15372" width="9.28515625" style="94" customWidth="1"/>
    <col min="15373" max="15376" width="8.28515625" style="94" customWidth="1"/>
    <col min="15377" max="15379" width="11.85546875" style="94" customWidth="1"/>
    <col min="15380" max="15380" width="8.42578125" style="94" customWidth="1"/>
    <col min="15381" max="15381" width="8.28515625" style="94" customWidth="1"/>
    <col min="15382" max="15384" width="8.42578125" style="94" customWidth="1"/>
    <col min="15385" max="15616" width="7.85546875" style="94"/>
    <col min="15617" max="15617" width="5.85546875" style="94" customWidth="1"/>
    <col min="15618" max="15621" width="20.7109375" style="94" customWidth="1"/>
    <col min="15622" max="15622" width="10.28515625" style="94" customWidth="1"/>
    <col min="15623" max="15623" width="7.42578125" style="94" customWidth="1"/>
    <col min="15624" max="15624" width="8.7109375" style="94" customWidth="1"/>
    <col min="15625" max="15625" width="9" style="94" customWidth="1"/>
    <col min="15626" max="15626" width="10.140625" style="94" customWidth="1"/>
    <col min="15627" max="15627" width="11" style="94" customWidth="1"/>
    <col min="15628" max="15628" width="9.28515625" style="94" customWidth="1"/>
    <col min="15629" max="15632" width="8.28515625" style="94" customWidth="1"/>
    <col min="15633" max="15635" width="11.85546875" style="94" customWidth="1"/>
    <col min="15636" max="15636" width="8.42578125" style="94" customWidth="1"/>
    <col min="15637" max="15637" width="8.28515625" style="94" customWidth="1"/>
    <col min="15638" max="15640" width="8.42578125" style="94" customWidth="1"/>
    <col min="15641" max="15872" width="7.85546875" style="94"/>
    <col min="15873" max="15873" width="5.85546875" style="94" customWidth="1"/>
    <col min="15874" max="15877" width="20.7109375" style="94" customWidth="1"/>
    <col min="15878" max="15878" width="10.28515625" style="94" customWidth="1"/>
    <col min="15879" max="15879" width="7.42578125" style="94" customWidth="1"/>
    <col min="15880" max="15880" width="8.7109375" style="94" customWidth="1"/>
    <col min="15881" max="15881" width="9" style="94" customWidth="1"/>
    <col min="15882" max="15882" width="10.140625" style="94" customWidth="1"/>
    <col min="15883" max="15883" width="11" style="94" customWidth="1"/>
    <col min="15884" max="15884" width="9.28515625" style="94" customWidth="1"/>
    <col min="15885" max="15888" width="8.28515625" style="94" customWidth="1"/>
    <col min="15889" max="15891" width="11.85546875" style="94" customWidth="1"/>
    <col min="15892" max="15892" width="8.42578125" style="94" customWidth="1"/>
    <col min="15893" max="15893" width="8.28515625" style="94" customWidth="1"/>
    <col min="15894" max="15896" width="8.42578125" style="94" customWidth="1"/>
    <col min="15897" max="16128" width="7.85546875" style="94"/>
    <col min="16129" max="16129" width="5.85546875" style="94" customWidth="1"/>
    <col min="16130" max="16133" width="20.7109375" style="94" customWidth="1"/>
    <col min="16134" max="16134" width="10.28515625" style="94" customWidth="1"/>
    <col min="16135" max="16135" width="7.42578125" style="94" customWidth="1"/>
    <col min="16136" max="16136" width="8.7109375" style="94" customWidth="1"/>
    <col min="16137" max="16137" width="9" style="94" customWidth="1"/>
    <col min="16138" max="16138" width="10.140625" style="94" customWidth="1"/>
    <col min="16139" max="16139" width="11" style="94" customWidth="1"/>
    <col min="16140" max="16140" width="9.28515625" style="94" customWidth="1"/>
    <col min="16141" max="16144" width="8.28515625" style="94" customWidth="1"/>
    <col min="16145" max="16147" width="11.85546875" style="94" customWidth="1"/>
    <col min="16148" max="16148" width="8.42578125" style="94" customWidth="1"/>
    <col min="16149" max="16149" width="8.28515625" style="94" customWidth="1"/>
    <col min="16150" max="16152" width="8.42578125" style="94" customWidth="1"/>
    <col min="16153" max="16384" width="7.85546875" style="94"/>
  </cols>
  <sheetData>
    <row r="1" spans="1:38" ht="15.75">
      <c r="A1" s="93" t="s">
        <v>271</v>
      </c>
      <c r="D1" s="93"/>
      <c r="E1" s="243"/>
      <c r="M1" s="93"/>
    </row>
    <row r="2" spans="1:38" ht="15.75">
      <c r="A2" s="93" t="s">
        <v>513</v>
      </c>
      <c r="M2" s="93"/>
    </row>
    <row r="3" spans="1:38" ht="15.75">
      <c r="A3" s="98"/>
      <c r="B3" s="374" t="s">
        <v>79</v>
      </c>
      <c r="C3" s="375" t="s">
        <v>80</v>
      </c>
      <c r="D3" s="374" t="s">
        <v>81</v>
      </c>
      <c r="E3" s="376"/>
      <c r="M3" s="93"/>
    </row>
    <row r="4" spans="1:38" s="102" customFormat="1" ht="28.5" customHeight="1">
      <c r="A4" s="336" t="s">
        <v>21</v>
      </c>
      <c r="B4" s="236" t="s">
        <v>272</v>
      </c>
      <c r="C4" s="236" t="s">
        <v>272</v>
      </c>
      <c r="D4" s="236" t="s">
        <v>272</v>
      </c>
      <c r="E4" s="377" t="s">
        <v>273</v>
      </c>
      <c r="F4" s="101"/>
      <c r="G4" s="101"/>
      <c r="H4" s="101"/>
      <c r="I4" s="101"/>
      <c r="J4" s="101"/>
      <c r="K4" s="101"/>
      <c r="L4" s="101"/>
      <c r="M4" s="101"/>
      <c r="N4" s="101"/>
      <c r="P4" s="101"/>
      <c r="Q4" s="101"/>
      <c r="R4" s="101"/>
      <c r="S4" s="101"/>
      <c r="T4" s="103"/>
      <c r="U4" s="101"/>
      <c r="V4" s="101"/>
      <c r="W4" s="101"/>
      <c r="X4" s="101"/>
      <c r="Y4" s="101"/>
      <c r="Z4" s="101"/>
      <c r="AA4" s="101"/>
      <c r="AB4" s="101"/>
      <c r="AC4" s="101"/>
      <c r="AD4" s="101"/>
      <c r="AE4" s="101"/>
      <c r="AF4" s="101"/>
      <c r="AG4" s="101"/>
      <c r="AH4" s="101"/>
      <c r="AI4" s="101"/>
      <c r="AJ4" s="101"/>
      <c r="AK4" s="101"/>
      <c r="AL4" s="101"/>
    </row>
    <row r="5" spans="1:38" s="102" customFormat="1" ht="12.75" customHeight="1">
      <c r="A5" s="339"/>
      <c r="B5" s="245" t="s">
        <v>26</v>
      </c>
      <c r="C5" s="245" t="s">
        <v>27</v>
      </c>
      <c r="D5" s="245" t="s">
        <v>274</v>
      </c>
      <c r="E5" s="378" t="s">
        <v>275</v>
      </c>
      <c r="F5" s="101"/>
      <c r="G5" s="101"/>
      <c r="H5" s="101"/>
      <c r="I5" s="101"/>
      <c r="J5" s="101"/>
      <c r="K5" s="101"/>
      <c r="L5" s="101"/>
      <c r="M5" s="101"/>
      <c r="N5" s="101"/>
      <c r="P5" s="101"/>
      <c r="Q5" s="101"/>
      <c r="R5" s="101"/>
      <c r="S5" s="101"/>
      <c r="T5" s="103"/>
      <c r="U5" s="101"/>
      <c r="V5" s="101"/>
      <c r="W5" s="101"/>
      <c r="X5" s="101"/>
      <c r="Y5" s="101"/>
      <c r="Z5" s="101"/>
      <c r="AA5" s="101"/>
      <c r="AB5" s="101"/>
      <c r="AC5" s="101"/>
      <c r="AD5" s="101"/>
      <c r="AE5" s="101"/>
      <c r="AF5" s="101"/>
      <c r="AG5" s="101"/>
      <c r="AH5" s="101"/>
      <c r="AI5" s="101"/>
      <c r="AJ5" s="101"/>
      <c r="AK5" s="101"/>
      <c r="AL5" s="101"/>
    </row>
    <row r="6" spans="1:38">
      <c r="A6" s="381">
        <v>1947</v>
      </c>
      <c r="B6" s="379">
        <f>'T6'!F7</f>
        <v>22.569845768747189</v>
      </c>
      <c r="C6" s="246">
        <f>'T6'!K7</f>
        <v>21.529</v>
      </c>
      <c r="D6" s="247">
        <f>B6/C6*100</f>
        <v>104.83462199241575</v>
      </c>
      <c r="E6" s="380">
        <f>D6/D$58*84.2</f>
        <v>75.291473874181335</v>
      </c>
      <c r="F6" s="115"/>
      <c r="G6" s="115"/>
      <c r="H6" s="115"/>
      <c r="I6" s="116"/>
      <c r="J6" s="117"/>
      <c r="K6" s="117"/>
      <c r="M6" s="120"/>
      <c r="N6" s="120"/>
      <c r="O6" s="120"/>
      <c r="P6" s="120"/>
      <c r="Q6" s="120"/>
      <c r="R6" s="120"/>
      <c r="S6" s="120"/>
      <c r="T6" s="120"/>
      <c r="U6" s="120"/>
      <c r="V6" s="120"/>
      <c r="W6" s="120"/>
      <c r="X6" s="120"/>
    </row>
    <row r="7" spans="1:38">
      <c r="A7" s="382">
        <v>1948</v>
      </c>
      <c r="B7" s="379">
        <f>'T6'!F8</f>
        <v>23.03842388159315</v>
      </c>
      <c r="C7" s="246">
        <f>'T6'!K8</f>
        <v>22.475999999999999</v>
      </c>
      <c r="D7" s="247">
        <f t="shared" ref="D7:D69" si="0">B7/C7*100</f>
        <v>102.50233084887503</v>
      </c>
      <c r="E7" s="380">
        <f t="shared" ref="E7:E65" si="1">D7/D$58*84.2</f>
        <v>73.616439096895789</v>
      </c>
      <c r="F7" s="115"/>
      <c r="G7" s="115"/>
      <c r="H7" s="115"/>
      <c r="I7" s="116"/>
      <c r="J7" s="117"/>
      <c r="K7" s="117"/>
      <c r="M7" s="120"/>
      <c r="N7" s="120"/>
      <c r="O7" s="120"/>
      <c r="P7" s="120"/>
      <c r="Q7" s="120"/>
      <c r="R7" s="120"/>
      <c r="S7" s="120"/>
      <c r="T7" s="120"/>
      <c r="U7" s="120"/>
      <c r="V7" s="120"/>
      <c r="W7" s="120"/>
      <c r="X7" s="120"/>
    </row>
    <row r="8" spans="1:38">
      <c r="A8" s="382">
        <v>1949</v>
      </c>
      <c r="B8" s="379">
        <f>'T6'!F9</f>
        <v>23.428905642298119</v>
      </c>
      <c r="C8" s="246">
        <f>'T6'!K9</f>
        <v>22.957000000000001</v>
      </c>
      <c r="D8" s="247">
        <f t="shared" si="0"/>
        <v>102.05560675305188</v>
      </c>
      <c r="E8" s="380">
        <f t="shared" si="1"/>
        <v>73.295605054187362</v>
      </c>
      <c r="F8" s="115"/>
      <c r="G8" s="115"/>
      <c r="H8" s="115"/>
      <c r="I8" s="116"/>
      <c r="J8" s="117"/>
      <c r="K8" s="117"/>
      <c r="M8" s="120"/>
      <c r="N8" s="120"/>
      <c r="O8" s="120"/>
      <c r="P8" s="120"/>
      <c r="Q8" s="120"/>
      <c r="R8" s="120"/>
      <c r="S8" s="120"/>
      <c r="T8" s="120"/>
      <c r="U8" s="120"/>
      <c r="V8" s="120"/>
      <c r="W8" s="120"/>
      <c r="X8" s="120"/>
    </row>
    <row r="9" spans="1:38">
      <c r="A9" s="382">
        <v>1950</v>
      </c>
      <c r="B9" s="379">
        <f>'T6'!F10</f>
        <v>25.771796206527931</v>
      </c>
      <c r="C9" s="246">
        <f>'T6'!K10</f>
        <v>24.847999999999999</v>
      </c>
      <c r="D9" s="247">
        <f t="shared" si="0"/>
        <v>103.71778898312915</v>
      </c>
      <c r="E9" s="380">
        <f t="shared" si="1"/>
        <v>74.489372414354364</v>
      </c>
      <c r="F9" s="115"/>
      <c r="G9" s="115"/>
      <c r="H9" s="115"/>
      <c r="I9" s="116"/>
      <c r="J9" s="117"/>
      <c r="K9" s="117"/>
      <c r="M9" s="120"/>
      <c r="N9" s="120"/>
      <c r="O9" s="120"/>
      <c r="P9" s="120"/>
      <c r="Q9" s="120"/>
      <c r="R9" s="120"/>
      <c r="S9" s="120"/>
      <c r="T9" s="120"/>
      <c r="U9" s="120"/>
      <c r="V9" s="120"/>
      <c r="W9" s="120"/>
      <c r="X9" s="120"/>
    </row>
    <row r="10" spans="1:38">
      <c r="A10" s="382">
        <v>1951</v>
      </c>
      <c r="B10" s="379">
        <f>'T6'!F11</f>
        <v>27.255626897206813</v>
      </c>
      <c r="C10" s="246">
        <f>'T6'!K11</f>
        <v>25.611999999999998</v>
      </c>
      <c r="D10" s="247">
        <f t="shared" si="0"/>
        <v>106.4174094065548</v>
      </c>
      <c r="E10" s="380">
        <f t="shared" si="1"/>
        <v>76.42822044678455</v>
      </c>
      <c r="F10" s="115"/>
      <c r="G10" s="115"/>
      <c r="H10" s="115"/>
      <c r="I10" s="116"/>
      <c r="J10" s="117"/>
      <c r="K10" s="117"/>
      <c r="M10" s="120"/>
      <c r="N10" s="120"/>
      <c r="O10" s="120"/>
      <c r="P10" s="120"/>
      <c r="Q10" s="120"/>
      <c r="R10" s="120"/>
      <c r="S10" s="120"/>
      <c r="T10" s="120"/>
      <c r="U10" s="120"/>
      <c r="V10" s="120"/>
      <c r="W10" s="120"/>
      <c r="X10" s="120"/>
    </row>
    <row r="11" spans="1:38">
      <c r="A11" s="382">
        <v>1952</v>
      </c>
      <c r="B11" s="379">
        <f>'T6'!F12</f>
        <v>29.208035700731656</v>
      </c>
      <c r="C11" s="246">
        <f>'T6'!K12</f>
        <v>26.373999999999999</v>
      </c>
      <c r="D11" s="247">
        <f t="shared" si="0"/>
        <v>110.74556646974922</v>
      </c>
      <c r="E11" s="380">
        <f t="shared" si="1"/>
        <v>79.536671817653541</v>
      </c>
      <c r="F11" s="115"/>
      <c r="G11" s="115"/>
      <c r="H11" s="115"/>
      <c r="I11" s="116"/>
      <c r="J11" s="117"/>
      <c r="K11" s="117"/>
      <c r="M11" s="120"/>
      <c r="N11" s="120"/>
      <c r="O11" s="120"/>
      <c r="P11" s="120"/>
      <c r="Q11" s="120"/>
      <c r="R11" s="120"/>
      <c r="S11" s="120"/>
      <c r="T11" s="120"/>
      <c r="U11" s="120"/>
      <c r="V11" s="120"/>
      <c r="W11" s="120"/>
      <c r="X11" s="120"/>
    </row>
    <row r="12" spans="1:38">
      <c r="A12" s="382">
        <v>1953</v>
      </c>
      <c r="B12" s="379">
        <f>'T6'!F13</f>
        <v>30.223288278564578</v>
      </c>
      <c r="C12" s="246">
        <f>'T6'!K13</f>
        <v>27.361000000000001</v>
      </c>
      <c r="D12" s="247">
        <f t="shared" si="0"/>
        <v>110.46119761179993</v>
      </c>
      <c r="E12" s="380">
        <f t="shared" si="1"/>
        <v>79.332440142735422</v>
      </c>
      <c r="F12" s="115"/>
      <c r="G12" s="115"/>
      <c r="H12" s="115"/>
      <c r="I12" s="116"/>
      <c r="J12" s="117"/>
      <c r="K12" s="117"/>
      <c r="M12" s="120"/>
      <c r="N12" s="120"/>
      <c r="O12" s="120"/>
      <c r="P12" s="120"/>
      <c r="Q12" s="120"/>
      <c r="R12" s="120"/>
      <c r="S12" s="120"/>
      <c r="T12" s="120"/>
      <c r="U12" s="120"/>
      <c r="V12" s="120"/>
      <c r="W12" s="120"/>
      <c r="X12" s="120"/>
    </row>
    <row r="13" spans="1:38">
      <c r="A13" s="382">
        <v>1954</v>
      </c>
      <c r="B13" s="379">
        <f>'T6'!F14</f>
        <v>29.910902870000601</v>
      </c>
      <c r="C13" s="246">
        <f>'T6'!K14</f>
        <v>27.968</v>
      </c>
      <c r="D13" s="247">
        <f t="shared" si="0"/>
        <v>106.9468781107001</v>
      </c>
      <c r="E13" s="380">
        <f t="shared" si="1"/>
        <v>76.808481073929627</v>
      </c>
      <c r="F13" s="115"/>
      <c r="G13" s="115"/>
      <c r="H13" s="115"/>
      <c r="I13" s="116"/>
      <c r="J13" s="117"/>
      <c r="K13" s="117"/>
      <c r="M13" s="120"/>
      <c r="N13" s="120"/>
      <c r="O13" s="120"/>
      <c r="P13" s="120"/>
      <c r="Q13" s="120"/>
      <c r="R13" s="120"/>
      <c r="S13" s="120"/>
      <c r="T13" s="120"/>
      <c r="U13" s="120"/>
      <c r="V13" s="120"/>
      <c r="W13" s="120"/>
      <c r="X13" s="120"/>
    </row>
    <row r="14" spans="1:38">
      <c r="A14" s="382">
        <v>1955</v>
      </c>
      <c r="B14" s="379">
        <f>'T6'!F15</f>
        <v>33.190949659922339</v>
      </c>
      <c r="C14" s="246">
        <f>'T6'!K15</f>
        <v>29.155999999999999</v>
      </c>
      <c r="D14" s="247">
        <f t="shared" si="0"/>
        <v>113.83917430347901</v>
      </c>
      <c r="E14" s="380">
        <f t="shared" si="1"/>
        <v>81.758478783362634</v>
      </c>
      <c r="F14" s="115"/>
      <c r="G14" s="115"/>
      <c r="H14" s="115"/>
      <c r="I14" s="116"/>
      <c r="J14" s="117"/>
      <c r="K14" s="117"/>
      <c r="M14" s="120"/>
      <c r="N14" s="120"/>
      <c r="O14" s="120"/>
      <c r="P14" s="120"/>
      <c r="Q14" s="120"/>
      <c r="R14" s="120"/>
      <c r="S14" s="120"/>
      <c r="T14" s="120"/>
      <c r="U14" s="120"/>
      <c r="V14" s="120"/>
      <c r="W14" s="120"/>
      <c r="X14" s="120"/>
    </row>
    <row r="15" spans="1:38">
      <c r="A15" s="382">
        <v>1956</v>
      </c>
      <c r="B15" s="379">
        <f>'T6'!F16</f>
        <v>34.909069407024205</v>
      </c>
      <c r="C15" s="246">
        <f>'T6'!K16</f>
        <v>29.231000000000002</v>
      </c>
      <c r="D15" s="247">
        <f>B15/C15*100</f>
        <v>119.42482093333859</v>
      </c>
      <c r="E15" s="380">
        <f t="shared" si="1"/>
        <v>85.77005014509183</v>
      </c>
      <c r="F15" s="115"/>
      <c r="G15" s="115"/>
      <c r="H15" s="115"/>
      <c r="I15" s="116"/>
      <c r="J15" s="117"/>
      <c r="K15" s="117"/>
      <c r="M15" s="120"/>
      <c r="N15" s="120"/>
      <c r="O15" s="120"/>
      <c r="P15" s="120"/>
      <c r="Q15" s="120"/>
      <c r="R15" s="120"/>
      <c r="S15" s="120"/>
      <c r="T15" s="120"/>
      <c r="U15" s="120"/>
      <c r="V15" s="120"/>
      <c r="W15" s="120"/>
      <c r="X15" s="120"/>
    </row>
    <row r="16" spans="1:38">
      <c r="A16" s="382">
        <v>1957</v>
      </c>
      <c r="B16" s="379">
        <f>'T6'!F17</f>
        <v>34.830973054883209</v>
      </c>
      <c r="C16" s="246">
        <f>'T6'!K17</f>
        <v>30.164000000000001</v>
      </c>
      <c r="D16" s="247">
        <f t="shared" si="0"/>
        <v>115.47199660152236</v>
      </c>
      <c r="E16" s="380">
        <f t="shared" si="1"/>
        <v>82.931160050847012</v>
      </c>
      <c r="F16" s="115"/>
      <c r="G16" s="115"/>
      <c r="H16" s="115"/>
      <c r="I16" s="116"/>
      <c r="J16" s="117"/>
      <c r="K16" s="117"/>
      <c r="M16" s="120"/>
      <c r="N16" s="120"/>
      <c r="O16" s="120"/>
      <c r="P16" s="120"/>
      <c r="Q16" s="120"/>
      <c r="R16" s="120"/>
      <c r="S16" s="120"/>
      <c r="T16" s="120"/>
      <c r="U16" s="120"/>
      <c r="V16" s="120"/>
      <c r="W16" s="120"/>
      <c r="X16" s="120"/>
    </row>
    <row r="17" spans="1:24">
      <c r="A17" s="382">
        <v>1958</v>
      </c>
      <c r="B17" s="379">
        <f>'T6'!F18</f>
        <v>36.70528550626706</v>
      </c>
      <c r="C17" s="246">
        <f>'T6'!K18</f>
        <v>31.042999999999999</v>
      </c>
      <c r="D17" s="247">
        <f t="shared" si="0"/>
        <v>118.24013628279182</v>
      </c>
      <c r="E17" s="380">
        <f t="shared" si="1"/>
        <v>84.919218122992902</v>
      </c>
      <c r="F17" s="115"/>
      <c r="G17" s="115"/>
      <c r="H17" s="115"/>
      <c r="I17" s="116"/>
      <c r="J17" s="117"/>
      <c r="K17" s="117"/>
      <c r="M17" s="120"/>
      <c r="N17" s="120"/>
      <c r="O17" s="120"/>
      <c r="P17" s="120"/>
      <c r="Q17" s="120"/>
      <c r="R17" s="120"/>
      <c r="S17" s="120"/>
      <c r="T17" s="120"/>
      <c r="U17" s="120"/>
      <c r="V17" s="120"/>
      <c r="W17" s="120"/>
      <c r="X17" s="120"/>
    </row>
    <row r="18" spans="1:24">
      <c r="A18" s="382">
        <v>1959</v>
      </c>
      <c r="B18" s="379">
        <f>'T6'!F19</f>
        <v>38.032923492663954</v>
      </c>
      <c r="C18" s="246">
        <f>'T6'!K19</f>
        <v>32.152000000000001</v>
      </c>
      <c r="D18" s="247">
        <f>B18/C18*100</f>
        <v>118.29100364725041</v>
      </c>
      <c r="E18" s="380">
        <f>D18/D$58*84.2</f>
        <v>84.95575069943942</v>
      </c>
      <c r="F18" s="115"/>
      <c r="G18" s="115"/>
      <c r="H18" s="115"/>
      <c r="I18" s="116"/>
      <c r="J18" s="117"/>
      <c r="K18" s="117"/>
      <c r="M18" s="120"/>
      <c r="N18" s="120"/>
      <c r="O18" s="120"/>
      <c r="P18" s="120"/>
      <c r="Q18" s="120"/>
      <c r="R18" s="120"/>
      <c r="S18" s="120"/>
      <c r="T18" s="120"/>
      <c r="U18" s="120"/>
      <c r="V18" s="120"/>
      <c r="W18" s="120"/>
      <c r="X18" s="120"/>
    </row>
    <row r="19" spans="1:24">
      <c r="A19" s="382">
        <v>1960</v>
      </c>
      <c r="B19" s="379">
        <f>'T6'!F20</f>
        <v>39.282465126919845</v>
      </c>
      <c r="C19" s="246">
        <f>'T6'!K20</f>
        <v>32.716000000000001</v>
      </c>
      <c r="D19" s="247">
        <f t="shared" si="0"/>
        <v>120.07111238207557</v>
      </c>
      <c r="E19" s="380">
        <f t="shared" si="1"/>
        <v>86.234212029809726</v>
      </c>
      <c r="F19" s="115"/>
      <c r="G19" s="115"/>
      <c r="H19" s="115"/>
      <c r="I19" s="116"/>
      <c r="J19" s="117"/>
      <c r="K19" s="117"/>
      <c r="M19" s="120"/>
      <c r="N19" s="120"/>
      <c r="O19" s="120"/>
      <c r="P19" s="120"/>
      <c r="Q19" s="120"/>
      <c r="R19" s="120"/>
      <c r="S19" s="120"/>
      <c r="T19" s="120"/>
      <c r="U19" s="120"/>
      <c r="V19" s="120"/>
      <c r="W19" s="120"/>
      <c r="X19" s="120"/>
    </row>
    <row r="20" spans="1:24">
      <c r="A20" s="382">
        <v>1961</v>
      </c>
      <c r="B20" s="379">
        <f>'T6'!F21</f>
        <v>40.453910409034755</v>
      </c>
      <c r="C20" s="246">
        <f>'T6'!K21</f>
        <v>33.911999999999999</v>
      </c>
      <c r="D20" s="247">
        <f t="shared" si="0"/>
        <v>119.29084220640114</v>
      </c>
      <c r="E20" s="380">
        <f t="shared" si="1"/>
        <v>85.673827584002851</v>
      </c>
      <c r="F20" s="115"/>
      <c r="G20" s="115"/>
      <c r="H20" s="115"/>
      <c r="I20" s="116"/>
      <c r="J20" s="117"/>
      <c r="K20" s="117"/>
      <c r="M20" s="120"/>
      <c r="N20" s="120"/>
      <c r="O20" s="120"/>
      <c r="P20" s="120"/>
      <c r="Q20" s="120"/>
      <c r="R20" s="120"/>
      <c r="S20" s="120"/>
      <c r="T20" s="120"/>
      <c r="U20" s="120"/>
      <c r="V20" s="120"/>
      <c r="W20" s="120"/>
      <c r="X20" s="120"/>
    </row>
    <row r="21" spans="1:24">
      <c r="A21" s="382">
        <v>1962</v>
      </c>
      <c r="B21" s="379">
        <f>'T6'!F22</f>
        <v>42.093933803995625</v>
      </c>
      <c r="C21" s="246">
        <f>'T6'!K22</f>
        <v>35.472999999999999</v>
      </c>
      <c r="D21" s="247">
        <f t="shared" si="0"/>
        <v>118.6647134552917</v>
      </c>
      <c r="E21" s="380">
        <f t="shared" si="1"/>
        <v>85.224146404159029</v>
      </c>
      <c r="F21" s="115"/>
      <c r="G21" s="115"/>
      <c r="H21" s="115"/>
      <c r="I21" s="116"/>
      <c r="J21" s="117"/>
      <c r="K21" s="117"/>
      <c r="M21" s="120"/>
      <c r="N21" s="120"/>
      <c r="O21" s="120"/>
      <c r="P21" s="120"/>
      <c r="Q21" s="120"/>
      <c r="R21" s="120"/>
      <c r="S21" s="120"/>
      <c r="T21" s="120"/>
      <c r="U21" s="120"/>
      <c r="V21" s="120"/>
      <c r="W21" s="120"/>
      <c r="X21" s="120"/>
    </row>
    <row r="22" spans="1:24">
      <c r="A22" s="382">
        <v>1963</v>
      </c>
      <c r="B22" s="379">
        <f>'T6'!F23</f>
        <v>43.968246255379469</v>
      </c>
      <c r="C22" s="246">
        <f>'T6'!K23</f>
        <v>36.838999999999999</v>
      </c>
      <c r="D22" s="247">
        <f t="shared" si="0"/>
        <v>119.3524423990322</v>
      </c>
      <c r="E22" s="380">
        <f t="shared" si="1"/>
        <v>85.718068400690882</v>
      </c>
      <c r="F22" s="115"/>
      <c r="G22" s="115"/>
      <c r="H22" s="115"/>
      <c r="I22" s="116"/>
      <c r="J22" s="117"/>
      <c r="K22" s="117"/>
      <c r="M22" s="120"/>
      <c r="N22" s="120"/>
      <c r="O22" s="120"/>
      <c r="P22" s="120"/>
      <c r="Q22" s="120"/>
      <c r="R22" s="120"/>
      <c r="S22" s="120"/>
      <c r="T22" s="120"/>
      <c r="U22" s="120"/>
      <c r="V22" s="120"/>
      <c r="W22" s="120"/>
      <c r="X22" s="120"/>
    </row>
    <row r="23" spans="1:24">
      <c r="A23" s="382">
        <v>1964</v>
      </c>
      <c r="B23" s="379">
        <f>'T6'!F24</f>
        <v>45.686366002481336</v>
      </c>
      <c r="C23" s="246">
        <f>'T6'!K24</f>
        <v>38.06</v>
      </c>
      <c r="D23" s="247">
        <f t="shared" si="0"/>
        <v>120.03774567125942</v>
      </c>
      <c r="E23" s="380">
        <f t="shared" si="1"/>
        <v>86.210248297333408</v>
      </c>
      <c r="F23" s="115"/>
      <c r="G23" s="115"/>
      <c r="H23" s="115"/>
      <c r="I23" s="116"/>
      <c r="J23" s="117"/>
      <c r="K23" s="117"/>
      <c r="M23" s="120"/>
      <c r="N23" s="120"/>
      <c r="O23" s="120"/>
      <c r="P23" s="120"/>
      <c r="Q23" s="120"/>
      <c r="R23" s="120"/>
      <c r="S23" s="120"/>
      <c r="T23" s="120"/>
      <c r="U23" s="120"/>
      <c r="V23" s="120"/>
      <c r="W23" s="120"/>
      <c r="X23" s="120"/>
    </row>
    <row r="24" spans="1:24">
      <c r="A24" s="382">
        <v>1965</v>
      </c>
      <c r="B24" s="379">
        <f>'T6'!F25</f>
        <v>47.560678453865187</v>
      </c>
      <c r="C24" s="246">
        <f>'T6'!K25</f>
        <v>39.450000000000003</v>
      </c>
      <c r="D24" s="247">
        <f t="shared" si="0"/>
        <v>120.55938771575458</v>
      </c>
      <c r="E24" s="380">
        <f t="shared" si="1"/>
        <v>86.58488787363315</v>
      </c>
      <c r="F24" s="115"/>
      <c r="G24" s="115"/>
      <c r="H24" s="115"/>
      <c r="I24" s="116"/>
      <c r="J24" s="117"/>
      <c r="K24" s="117"/>
      <c r="M24" s="120"/>
      <c r="N24" s="120"/>
      <c r="O24" s="120"/>
      <c r="P24" s="120"/>
      <c r="Q24" s="120"/>
      <c r="R24" s="120"/>
      <c r="S24" s="120"/>
      <c r="T24" s="120"/>
      <c r="U24" s="120"/>
      <c r="V24" s="120"/>
      <c r="W24" s="120"/>
      <c r="X24" s="120"/>
    </row>
    <row r="25" spans="1:24">
      <c r="A25" s="382">
        <v>1966</v>
      </c>
      <c r="B25" s="379">
        <f>'T6'!F26</f>
        <v>48.654027383839093</v>
      </c>
      <c r="C25" s="246">
        <f>'T6'!K26</f>
        <v>41.067999999999998</v>
      </c>
      <c r="D25" s="247">
        <f t="shared" si="0"/>
        <v>118.47186954280484</v>
      </c>
      <c r="E25" s="380">
        <f t="shared" si="1"/>
        <v>85.085647288858638</v>
      </c>
      <c r="F25" s="115"/>
      <c r="G25" s="115"/>
      <c r="H25" s="115"/>
      <c r="I25" s="116"/>
      <c r="J25" s="117"/>
      <c r="K25" s="117"/>
      <c r="M25" s="120"/>
      <c r="N25" s="120"/>
      <c r="O25" s="120"/>
      <c r="P25" s="120"/>
      <c r="Q25" s="120"/>
      <c r="R25" s="120"/>
      <c r="S25" s="120"/>
      <c r="T25" s="120"/>
      <c r="U25" s="120"/>
      <c r="V25" s="120"/>
      <c r="W25" s="120"/>
      <c r="X25" s="120"/>
    </row>
    <row r="26" spans="1:24">
      <c r="A26" s="382">
        <v>1967</v>
      </c>
      <c r="B26" s="379">
        <f>'T6'!F27</f>
        <v>49.044509144544065</v>
      </c>
      <c r="C26" s="246">
        <f>'T6'!K27</f>
        <v>42.029000000000003</v>
      </c>
      <c r="D26" s="247">
        <f t="shared" si="0"/>
        <v>116.6920677259608</v>
      </c>
      <c r="E26" s="380">
        <f t="shared" si="1"/>
        <v>83.807406384781856</v>
      </c>
      <c r="F26" s="115"/>
      <c r="G26" s="115"/>
      <c r="H26" s="115"/>
      <c r="I26" s="116"/>
      <c r="J26" s="117"/>
      <c r="K26" s="117"/>
      <c r="M26" s="120"/>
      <c r="N26" s="120"/>
      <c r="O26" s="120"/>
      <c r="P26" s="120"/>
      <c r="Q26" s="120"/>
      <c r="R26" s="120"/>
      <c r="S26" s="120"/>
      <c r="T26" s="120"/>
      <c r="U26" s="120"/>
      <c r="V26" s="120"/>
      <c r="W26" s="120"/>
      <c r="X26" s="120"/>
    </row>
    <row r="27" spans="1:24">
      <c r="A27" s="382">
        <v>1968</v>
      </c>
      <c r="B27" s="379">
        <f>'T6'!F28</f>
        <v>52.246459582324817</v>
      </c>
      <c r="C27" s="246">
        <f>'T6'!K28</f>
        <v>43.503</v>
      </c>
      <c r="D27" s="247">
        <f t="shared" si="0"/>
        <v>120.09852098090894</v>
      </c>
      <c r="E27" s="380">
        <f t="shared" si="1"/>
        <v>86.25389668897833</v>
      </c>
      <c r="F27" s="115"/>
      <c r="G27" s="115"/>
      <c r="H27" s="115"/>
      <c r="I27" s="116"/>
      <c r="J27" s="117"/>
      <c r="K27" s="117"/>
      <c r="M27" s="120"/>
      <c r="N27" s="120"/>
      <c r="O27" s="120"/>
      <c r="P27" s="120"/>
      <c r="Q27" s="120"/>
      <c r="R27" s="120"/>
      <c r="S27" s="120"/>
      <c r="T27" s="120"/>
      <c r="U27" s="120"/>
      <c r="V27" s="120"/>
      <c r="W27" s="120"/>
      <c r="X27" s="120"/>
    </row>
    <row r="28" spans="1:24">
      <c r="A28" s="382">
        <v>1969</v>
      </c>
      <c r="B28" s="379">
        <f>'T6'!F29</f>
        <v>53.96457932942667</v>
      </c>
      <c r="C28" s="246">
        <f>'T6'!K29</f>
        <v>43.722999999999999</v>
      </c>
      <c r="D28" s="247">
        <f t="shared" si="0"/>
        <v>123.423780000061</v>
      </c>
      <c r="E28" s="380">
        <f t="shared" si="1"/>
        <v>88.642073875170553</v>
      </c>
      <c r="F28" s="115"/>
      <c r="G28" s="115"/>
      <c r="H28" s="115"/>
      <c r="I28" s="116"/>
      <c r="J28" s="117"/>
      <c r="K28" s="117"/>
      <c r="M28" s="120"/>
      <c r="N28" s="120"/>
      <c r="O28" s="120"/>
      <c r="P28" s="120"/>
      <c r="Q28" s="120"/>
      <c r="R28" s="120"/>
      <c r="S28" s="120"/>
      <c r="T28" s="120"/>
      <c r="U28" s="120"/>
      <c r="V28" s="120"/>
      <c r="W28" s="120"/>
      <c r="X28" s="120"/>
    </row>
    <row r="29" spans="1:24">
      <c r="A29" s="382">
        <v>1970</v>
      </c>
      <c r="B29" s="379">
        <f>'T6'!F30</f>
        <v>55.916988132951509</v>
      </c>
      <c r="C29" s="246">
        <f>'T6'!K30</f>
        <v>44.585000000000001</v>
      </c>
      <c r="D29" s="247">
        <f t="shared" si="0"/>
        <v>125.41659332275768</v>
      </c>
      <c r="E29" s="380">
        <f t="shared" si="1"/>
        <v>90.073298115505906</v>
      </c>
      <c r="F29" s="115"/>
      <c r="G29" s="115"/>
      <c r="H29" s="115"/>
      <c r="I29" s="116"/>
      <c r="J29" s="117"/>
      <c r="K29" s="117"/>
      <c r="M29" s="120"/>
      <c r="N29" s="120"/>
      <c r="O29" s="120"/>
      <c r="P29" s="120"/>
      <c r="Q29" s="120"/>
      <c r="R29" s="120"/>
      <c r="S29" s="120"/>
      <c r="T29" s="120"/>
      <c r="U29" s="120"/>
      <c r="V29" s="120"/>
      <c r="W29" s="120"/>
      <c r="X29" s="120"/>
    </row>
    <row r="30" spans="1:24">
      <c r="A30" s="382">
        <v>1971</v>
      </c>
      <c r="B30" s="379">
        <f>'T6'!F31</f>
        <v>58.103685992899344</v>
      </c>
      <c r="C30" s="246">
        <f>'T6'!K31</f>
        <v>46.396000000000001</v>
      </c>
      <c r="D30" s="247">
        <f t="shared" si="0"/>
        <v>125.23425724825275</v>
      </c>
      <c r="E30" s="380">
        <f t="shared" si="1"/>
        <v>89.942345654105296</v>
      </c>
      <c r="F30" s="115"/>
      <c r="G30" s="115"/>
      <c r="H30" s="115"/>
      <c r="I30" s="116"/>
      <c r="J30" s="117"/>
      <c r="K30" s="117"/>
      <c r="M30" s="120"/>
      <c r="N30" s="120"/>
      <c r="O30" s="120"/>
      <c r="P30" s="120"/>
      <c r="Q30" s="120"/>
      <c r="R30" s="120"/>
      <c r="S30" s="120"/>
      <c r="T30" s="120"/>
      <c r="U30" s="120"/>
      <c r="V30" s="120"/>
      <c r="W30" s="120"/>
      <c r="X30" s="120"/>
    </row>
    <row r="31" spans="1:24">
      <c r="A31" s="382">
        <v>1972</v>
      </c>
      <c r="B31" s="379">
        <f>'T6'!F32</f>
        <v>60.680865613552129</v>
      </c>
      <c r="C31" s="246">
        <f>'T6'!K32</f>
        <v>47.920999999999999</v>
      </c>
      <c r="D31" s="247">
        <f t="shared" si="0"/>
        <v>126.62687676290589</v>
      </c>
      <c r="E31" s="380">
        <f t="shared" si="1"/>
        <v>90.942515004759017</v>
      </c>
      <c r="F31" s="115"/>
      <c r="G31" s="115"/>
      <c r="H31" s="115"/>
      <c r="I31" s="116"/>
      <c r="J31" s="117"/>
      <c r="K31" s="117"/>
      <c r="M31" s="120"/>
      <c r="N31" s="120"/>
      <c r="O31" s="120"/>
      <c r="P31" s="120"/>
      <c r="Q31" s="120"/>
      <c r="R31" s="120"/>
      <c r="S31" s="120"/>
      <c r="T31" s="120"/>
      <c r="U31" s="120"/>
      <c r="V31" s="120"/>
      <c r="W31" s="120"/>
      <c r="X31" s="120"/>
    </row>
    <row r="32" spans="1:24">
      <c r="A32" s="382">
        <v>1973</v>
      </c>
      <c r="B32" s="379">
        <f>'T6'!F33</f>
        <v>62.867563473499949</v>
      </c>
      <c r="C32" s="246">
        <f>'T6'!K33</f>
        <v>49.347999999999999</v>
      </c>
      <c r="D32" s="247">
        <f t="shared" si="0"/>
        <v>127.39637568594462</v>
      </c>
      <c r="E32" s="380">
        <f t="shared" si="1"/>
        <v>91.4951636141504</v>
      </c>
      <c r="F32" s="115"/>
      <c r="G32" s="115"/>
      <c r="H32" s="115"/>
      <c r="I32" s="116"/>
      <c r="J32" s="117"/>
      <c r="K32" s="117"/>
      <c r="M32" s="120"/>
      <c r="N32" s="120"/>
      <c r="O32" s="120"/>
      <c r="P32" s="120"/>
      <c r="Q32" s="120"/>
      <c r="R32" s="120"/>
      <c r="S32" s="120"/>
      <c r="T32" s="120"/>
      <c r="U32" s="120"/>
      <c r="V32" s="120"/>
      <c r="W32" s="120"/>
      <c r="X32" s="120"/>
    </row>
    <row r="33" spans="1:24">
      <c r="A33" s="382">
        <v>1974</v>
      </c>
      <c r="B33" s="379">
        <f>'T6'!F34</f>
        <v>62.477081712794977</v>
      </c>
      <c r="C33" s="246">
        <f>'T6'!K34</f>
        <v>48.503999999999998</v>
      </c>
      <c r="D33" s="247">
        <f t="shared" si="0"/>
        <v>128.80810183241584</v>
      </c>
      <c r="E33" s="380">
        <f t="shared" si="1"/>
        <v>92.50905521078559</v>
      </c>
      <c r="F33" s="115"/>
      <c r="G33" s="115"/>
      <c r="H33" s="115"/>
      <c r="I33" s="116"/>
      <c r="J33" s="117"/>
      <c r="K33" s="117"/>
      <c r="M33" s="120"/>
      <c r="N33" s="120"/>
      <c r="O33" s="120"/>
      <c r="P33" s="120"/>
      <c r="Q33" s="120"/>
      <c r="R33" s="120"/>
      <c r="S33" s="120"/>
      <c r="T33" s="120"/>
      <c r="U33" s="120"/>
      <c r="V33" s="120"/>
      <c r="W33" s="120"/>
      <c r="X33" s="120"/>
    </row>
    <row r="34" spans="1:24">
      <c r="A34" s="382">
        <v>1975</v>
      </c>
      <c r="B34" s="379">
        <f>'T6'!F35</f>
        <v>62.867563473499949</v>
      </c>
      <c r="C34" s="246">
        <f>'T6'!K35</f>
        <v>50.207999999999998</v>
      </c>
      <c r="D34" s="247">
        <f t="shared" si="0"/>
        <v>125.21423572637818</v>
      </c>
      <c r="E34" s="380">
        <f t="shared" si="1"/>
        <v>89.927966340644815</v>
      </c>
      <c r="F34" s="115"/>
      <c r="G34" s="115"/>
      <c r="H34" s="115"/>
      <c r="I34" s="116"/>
      <c r="J34" s="117"/>
      <c r="K34" s="117"/>
      <c r="M34" s="120"/>
      <c r="N34" s="120"/>
      <c r="O34" s="120"/>
      <c r="P34" s="120"/>
      <c r="Q34" s="120"/>
      <c r="R34" s="120"/>
      <c r="S34" s="120"/>
      <c r="T34" s="120"/>
      <c r="U34" s="120"/>
      <c r="V34" s="120"/>
      <c r="W34" s="120"/>
      <c r="X34" s="120"/>
    </row>
    <row r="35" spans="1:24">
      <c r="A35" s="382">
        <v>1976</v>
      </c>
      <c r="B35" s="379">
        <f>'T6'!F36</f>
        <v>66.694284728408647</v>
      </c>
      <c r="C35" s="246">
        <f>'T6'!K36</f>
        <v>51.866</v>
      </c>
      <c r="D35" s="247">
        <f t="shared" si="0"/>
        <v>128.5896053838905</v>
      </c>
      <c r="E35" s="380">
        <f t="shared" si="1"/>
        <v>92.352132628025316</v>
      </c>
      <c r="F35" s="115"/>
      <c r="G35" s="115"/>
      <c r="H35" s="115"/>
      <c r="I35" s="116"/>
      <c r="J35" s="117"/>
      <c r="K35" s="117"/>
      <c r="M35" s="120"/>
      <c r="N35" s="120"/>
      <c r="O35" s="120"/>
      <c r="P35" s="120"/>
      <c r="Q35" s="120"/>
      <c r="R35" s="120"/>
      <c r="S35" s="120"/>
      <c r="T35" s="120"/>
      <c r="U35" s="120"/>
      <c r="V35" s="120"/>
      <c r="W35" s="120"/>
      <c r="X35" s="120"/>
    </row>
    <row r="36" spans="1:24">
      <c r="A36" s="382">
        <v>1977</v>
      </c>
      <c r="B36" s="379">
        <f>'T6'!F37</f>
        <v>68.568597179792491</v>
      </c>
      <c r="C36" s="246">
        <f>'T6'!K37</f>
        <v>52.789000000000001</v>
      </c>
      <c r="D36" s="247">
        <f t="shared" si="0"/>
        <v>129.89182818350886</v>
      </c>
      <c r="E36" s="380">
        <f t="shared" si="1"/>
        <v>93.287379706065281</v>
      </c>
      <c r="F36" s="115"/>
      <c r="G36" s="115"/>
      <c r="H36" s="115"/>
      <c r="I36" s="116"/>
      <c r="J36" s="117"/>
      <c r="K36" s="117"/>
      <c r="M36" s="120"/>
      <c r="N36" s="120"/>
      <c r="O36" s="120"/>
      <c r="P36" s="120"/>
      <c r="Q36" s="120"/>
      <c r="R36" s="120"/>
      <c r="S36" s="120"/>
      <c r="T36" s="120"/>
      <c r="U36" s="120"/>
      <c r="V36" s="120"/>
      <c r="W36" s="120"/>
      <c r="X36" s="120"/>
    </row>
    <row r="37" spans="1:24">
      <c r="A37" s="382">
        <v>1978</v>
      </c>
      <c r="B37" s="379">
        <f>'T6'!F38</f>
        <v>68.724789884074482</v>
      </c>
      <c r="C37" s="246">
        <f>'T6'!K38</f>
        <v>53.396999999999998</v>
      </c>
      <c r="D37" s="247">
        <f t="shared" si="0"/>
        <v>128.70533903416762</v>
      </c>
      <c r="E37" s="380">
        <f t="shared" si="1"/>
        <v>92.435251705869973</v>
      </c>
      <c r="F37" s="115"/>
      <c r="G37" s="115"/>
      <c r="H37" s="115"/>
      <c r="I37" s="116"/>
      <c r="J37" s="117"/>
      <c r="K37" s="117"/>
      <c r="M37" s="120"/>
      <c r="N37" s="120"/>
      <c r="O37" s="120"/>
      <c r="P37" s="120"/>
      <c r="Q37" s="120"/>
      <c r="R37" s="120"/>
      <c r="S37" s="120"/>
      <c r="T37" s="120"/>
      <c r="U37" s="120"/>
      <c r="V37" s="120"/>
      <c r="W37" s="120"/>
      <c r="X37" s="120"/>
    </row>
    <row r="38" spans="1:24">
      <c r="A38" s="382">
        <v>1979</v>
      </c>
      <c r="B38" s="379">
        <f>'T6'!F39</f>
        <v>68.568597179792491</v>
      </c>
      <c r="C38" s="246">
        <f>'T6'!K39</f>
        <v>53.445</v>
      </c>
      <c r="D38" s="247">
        <f t="shared" si="0"/>
        <v>128.29749682812704</v>
      </c>
      <c r="E38" s="380">
        <f t="shared" si="1"/>
        <v>92.142342357628948</v>
      </c>
      <c r="F38" s="115"/>
      <c r="G38" s="115"/>
      <c r="H38" s="115"/>
      <c r="I38" s="116"/>
      <c r="J38" s="117"/>
      <c r="K38" s="117"/>
      <c r="M38" s="120"/>
      <c r="N38" s="120"/>
      <c r="O38" s="120"/>
      <c r="P38" s="120"/>
      <c r="Q38" s="120"/>
      <c r="R38" s="120"/>
      <c r="S38" s="120"/>
      <c r="T38" s="120"/>
      <c r="U38" s="120"/>
      <c r="V38" s="120"/>
      <c r="W38" s="120"/>
      <c r="X38" s="120"/>
    </row>
    <row r="39" spans="1:24">
      <c r="A39" s="382">
        <v>1980</v>
      </c>
      <c r="B39" s="379">
        <f>'T6'!F40</f>
        <v>68.959078940497463</v>
      </c>
      <c r="C39" s="246">
        <f>'T6'!K40</f>
        <v>53.405999999999999</v>
      </c>
      <c r="D39" s="247">
        <f t="shared" si="0"/>
        <v>129.12234381997803</v>
      </c>
      <c r="E39" s="380">
        <f t="shared" si="1"/>
        <v>92.734741553208039</v>
      </c>
      <c r="F39" s="115"/>
      <c r="G39" s="115"/>
      <c r="H39" s="115"/>
      <c r="I39" s="116"/>
      <c r="J39" s="117"/>
      <c r="K39" s="117"/>
      <c r="M39" s="120"/>
      <c r="N39" s="120"/>
      <c r="O39" s="120"/>
      <c r="P39" s="120"/>
      <c r="Q39" s="120"/>
      <c r="R39" s="120"/>
      <c r="S39" s="120"/>
      <c r="T39" s="120"/>
      <c r="U39" s="120"/>
      <c r="V39" s="120"/>
      <c r="W39" s="120"/>
      <c r="X39" s="120"/>
    </row>
    <row r="40" spans="1:24">
      <c r="A40" s="382">
        <v>1981</v>
      </c>
      <c r="B40" s="379">
        <f>'T6'!F41</f>
        <v>70.442909631176349</v>
      </c>
      <c r="C40" s="246">
        <f>'T6'!K41</f>
        <v>54.61</v>
      </c>
      <c r="D40" s="247">
        <f t="shared" si="0"/>
        <v>128.99269297047491</v>
      </c>
      <c r="E40" s="380">
        <f t="shared" si="1"/>
        <v>92.64162724266248</v>
      </c>
      <c r="F40" s="115"/>
      <c r="G40" s="115"/>
      <c r="H40" s="115"/>
      <c r="I40" s="116"/>
      <c r="J40" s="117"/>
      <c r="K40" s="117"/>
      <c r="M40" s="120"/>
      <c r="N40" s="120"/>
      <c r="O40" s="120"/>
      <c r="P40" s="120"/>
      <c r="Q40" s="120"/>
      <c r="R40" s="120"/>
      <c r="S40" s="120"/>
      <c r="T40" s="120"/>
      <c r="U40" s="120"/>
      <c r="V40" s="120"/>
      <c r="W40" s="120"/>
      <c r="X40" s="120"/>
    </row>
    <row r="41" spans="1:24">
      <c r="A41" s="382">
        <v>1982</v>
      </c>
      <c r="B41" s="379">
        <f>'T6'!F42</f>
        <v>71.628485955789344</v>
      </c>
      <c r="C41" s="246">
        <f>'T6'!K42</f>
        <v>54.192999999999998</v>
      </c>
      <c r="D41" s="247">
        <f t="shared" si="0"/>
        <v>132.17294845420875</v>
      </c>
      <c r="E41" s="380">
        <f t="shared" si="1"/>
        <v>94.925663929360226</v>
      </c>
      <c r="F41" s="115"/>
      <c r="G41" s="115"/>
      <c r="H41" s="115"/>
      <c r="I41" s="116"/>
      <c r="J41" s="117"/>
      <c r="K41" s="117"/>
      <c r="M41" s="120"/>
      <c r="N41" s="120"/>
      <c r="O41" s="120"/>
      <c r="P41" s="120"/>
      <c r="Q41" s="120"/>
      <c r="R41" s="120"/>
      <c r="S41" s="120"/>
      <c r="T41" s="120"/>
      <c r="U41" s="120"/>
      <c r="V41" s="120"/>
      <c r="W41" s="120"/>
      <c r="X41" s="120"/>
    </row>
    <row r="42" spans="1:24">
      <c r="A42" s="382">
        <v>1983</v>
      </c>
      <c r="B42" s="379">
        <f>'T6'!F43</f>
        <v>73.825968237396339</v>
      </c>
      <c r="C42" s="246">
        <f>'T6'!K43</f>
        <v>56.171999999999997</v>
      </c>
      <c r="D42" s="247">
        <f t="shared" si="0"/>
        <v>131.42841315494613</v>
      </c>
      <c r="E42" s="380">
        <f t="shared" si="1"/>
        <v>94.39094401558124</v>
      </c>
      <c r="F42" s="115"/>
      <c r="G42" s="115"/>
      <c r="H42" s="115"/>
      <c r="I42" s="116"/>
      <c r="J42" s="117"/>
      <c r="K42" s="117"/>
      <c r="M42" s="120"/>
      <c r="N42" s="120"/>
      <c r="O42" s="120"/>
      <c r="P42" s="120"/>
      <c r="Q42" s="120"/>
      <c r="R42" s="120"/>
      <c r="S42" s="120"/>
      <c r="T42" s="120"/>
      <c r="U42" s="120"/>
      <c r="V42" s="120"/>
      <c r="W42" s="120"/>
      <c r="X42" s="120"/>
    </row>
    <row r="43" spans="1:24">
      <c r="A43" s="382">
        <v>1984</v>
      </c>
      <c r="B43" s="379">
        <f>'T6'!F44</f>
        <v>76.332644005862633</v>
      </c>
      <c r="C43" s="246">
        <f>'T6'!K44</f>
        <v>57.74</v>
      </c>
      <c r="D43" s="247">
        <f t="shared" si="0"/>
        <v>132.20063042234608</v>
      </c>
      <c r="E43" s="380">
        <f t="shared" si="1"/>
        <v>94.945544920402938</v>
      </c>
      <c r="F43" s="115"/>
      <c r="G43" s="115"/>
      <c r="H43" s="115"/>
      <c r="I43" s="116"/>
      <c r="J43" s="117"/>
      <c r="K43" s="117"/>
      <c r="M43" s="120"/>
      <c r="N43" s="120"/>
      <c r="O43" s="120"/>
      <c r="P43" s="120"/>
      <c r="Q43" s="120"/>
      <c r="R43" s="120"/>
      <c r="S43" s="120"/>
      <c r="T43" s="120"/>
      <c r="U43" s="120"/>
      <c r="V43" s="120"/>
      <c r="W43" s="120"/>
      <c r="X43" s="120"/>
    </row>
    <row r="44" spans="1:24">
      <c r="A44" s="382">
        <v>1985</v>
      </c>
      <c r="B44" s="379">
        <f>'T6'!F45</f>
        <v>77.096592848394806</v>
      </c>
      <c r="C44" s="246">
        <f>'T6'!K45</f>
        <v>59.031999999999996</v>
      </c>
      <c r="D44" s="247">
        <f t="shared" si="0"/>
        <v>130.60135663435901</v>
      </c>
      <c r="E44" s="380">
        <f t="shared" si="1"/>
        <v>93.796957952305675</v>
      </c>
      <c r="F44" s="115"/>
      <c r="G44" s="115"/>
      <c r="H44" s="115"/>
      <c r="I44" s="116"/>
      <c r="J44" s="117"/>
      <c r="K44" s="117"/>
      <c r="M44" s="120"/>
      <c r="N44" s="120"/>
      <c r="O44" s="120"/>
      <c r="P44" s="120"/>
      <c r="Q44" s="120"/>
      <c r="R44" s="120"/>
      <c r="S44" s="120"/>
      <c r="T44" s="120"/>
      <c r="U44" s="120"/>
      <c r="V44" s="120"/>
      <c r="W44" s="120"/>
      <c r="X44" s="120"/>
    </row>
    <row r="45" spans="1:24">
      <c r="A45" s="382">
        <v>1986</v>
      </c>
      <c r="B45" s="379">
        <f>'T6'!F46</f>
        <v>76.075652016784773</v>
      </c>
      <c r="C45" s="246">
        <f>'T6'!K46</f>
        <v>60.713000000000001</v>
      </c>
      <c r="D45" s="247">
        <f t="shared" si="0"/>
        <v>125.30372740069635</v>
      </c>
      <c r="E45" s="380">
        <f t="shared" si="1"/>
        <v>89.992238619504832</v>
      </c>
      <c r="F45" s="115"/>
      <c r="G45" s="115"/>
      <c r="H45" s="115"/>
      <c r="I45" s="116"/>
      <c r="J45" s="117"/>
      <c r="K45" s="117"/>
      <c r="M45" s="120"/>
      <c r="N45" s="120"/>
      <c r="O45" s="120"/>
      <c r="P45" s="120"/>
      <c r="Q45" s="120"/>
      <c r="R45" s="120"/>
      <c r="S45" s="120"/>
      <c r="T45" s="120"/>
      <c r="U45" s="120"/>
      <c r="V45" s="120"/>
      <c r="W45" s="120"/>
      <c r="X45" s="120"/>
    </row>
    <row r="46" spans="1:24">
      <c r="A46" s="382">
        <v>1987</v>
      </c>
      <c r="B46" s="379">
        <f>'T6'!F47</f>
        <v>76.716124239564721</v>
      </c>
      <c r="C46" s="246">
        <f>'T6'!K47</f>
        <v>61.036000000000001</v>
      </c>
      <c r="D46" s="247">
        <f t="shared" si="0"/>
        <v>125.68996041609005</v>
      </c>
      <c r="E46" s="380">
        <f t="shared" si="1"/>
        <v>90.269628401956354</v>
      </c>
      <c r="F46" s="115"/>
      <c r="G46" s="115"/>
      <c r="H46" s="115"/>
      <c r="I46" s="116"/>
      <c r="J46" s="117"/>
      <c r="K46" s="117"/>
      <c r="M46" s="120"/>
      <c r="N46" s="120"/>
      <c r="O46" s="120"/>
      <c r="P46" s="120"/>
      <c r="Q46" s="120"/>
      <c r="R46" s="120"/>
      <c r="S46" s="120"/>
      <c r="T46" s="120"/>
      <c r="U46" s="120"/>
      <c r="V46" s="120"/>
      <c r="W46" s="120"/>
      <c r="X46" s="120"/>
    </row>
    <row r="47" spans="1:24">
      <c r="A47" s="382">
        <v>1988</v>
      </c>
      <c r="B47" s="379">
        <f>'T6'!F48</f>
        <v>77.947878812215151</v>
      </c>
      <c r="C47" s="246">
        <f>'T6'!K48</f>
        <v>61.95</v>
      </c>
      <c r="D47" s="247">
        <f t="shared" si="0"/>
        <v>125.8238560326314</v>
      </c>
      <c r="E47" s="380">
        <f t="shared" si="1"/>
        <v>90.365791273754738</v>
      </c>
      <c r="F47" s="115"/>
      <c r="G47" s="115"/>
      <c r="H47" s="115"/>
      <c r="I47" s="116"/>
      <c r="J47" s="117"/>
      <c r="K47" s="117"/>
      <c r="M47" s="120"/>
      <c r="N47" s="120"/>
      <c r="O47" s="120"/>
      <c r="P47" s="120"/>
      <c r="Q47" s="120"/>
      <c r="R47" s="120"/>
      <c r="S47" s="120"/>
      <c r="T47" s="120"/>
      <c r="U47" s="120"/>
      <c r="V47" s="120"/>
      <c r="W47" s="120"/>
      <c r="X47" s="120"/>
    </row>
    <row r="48" spans="1:24">
      <c r="A48" s="382">
        <v>1989</v>
      </c>
      <c r="B48" s="379">
        <f>'T6'!F49</f>
        <v>78.047262432991332</v>
      </c>
      <c r="C48" s="246">
        <f>'T6'!K49</f>
        <v>62.673999999999999</v>
      </c>
      <c r="D48" s="247">
        <f t="shared" si="0"/>
        <v>124.52893134791354</v>
      </c>
      <c r="E48" s="380">
        <f t="shared" si="1"/>
        <v>89.435785649510478</v>
      </c>
      <c r="F48" s="115"/>
      <c r="G48" s="115"/>
      <c r="H48" s="115"/>
      <c r="I48" s="116"/>
      <c r="J48" s="117"/>
      <c r="K48" s="117"/>
      <c r="M48" s="120"/>
      <c r="N48" s="120"/>
      <c r="O48" s="120"/>
      <c r="P48" s="120"/>
      <c r="Q48" s="120"/>
      <c r="R48" s="120"/>
      <c r="S48" s="120"/>
      <c r="T48" s="120"/>
      <c r="U48" s="120"/>
      <c r="V48" s="120"/>
      <c r="W48" s="120"/>
      <c r="X48" s="120"/>
    </row>
    <row r="49" spans="1:24">
      <c r="A49" s="382">
        <v>1990</v>
      </c>
      <c r="B49" s="379">
        <f>'T6'!F50</f>
        <v>77.223081093019047</v>
      </c>
      <c r="C49" s="246">
        <f>'T6'!K50</f>
        <v>64.075000000000003</v>
      </c>
      <c r="D49" s="247">
        <f t="shared" si="0"/>
        <v>120.51983003202349</v>
      </c>
      <c r="E49" s="380">
        <f t="shared" si="1"/>
        <v>86.556477828797213</v>
      </c>
      <c r="F49" s="115"/>
      <c r="G49" s="115"/>
      <c r="H49" s="115"/>
      <c r="I49" s="116"/>
      <c r="J49" s="117"/>
      <c r="K49" s="117"/>
      <c r="M49" s="120"/>
      <c r="N49" s="120"/>
      <c r="O49" s="120"/>
      <c r="P49" s="120"/>
      <c r="Q49" s="120"/>
      <c r="R49" s="120"/>
      <c r="S49" s="120"/>
      <c r="T49" s="120"/>
      <c r="U49" s="120"/>
      <c r="V49" s="120"/>
      <c r="W49" s="120"/>
      <c r="X49" s="120"/>
    </row>
    <row r="50" spans="1:24">
      <c r="A50" s="382">
        <v>1991</v>
      </c>
      <c r="B50" s="379">
        <f>'T6'!F51</f>
        <v>77.17790671993896</v>
      </c>
      <c r="C50" s="246">
        <f>'T6'!K51</f>
        <v>65.227999999999994</v>
      </c>
      <c r="D50" s="247">
        <f t="shared" si="0"/>
        <v>118.32021021637789</v>
      </c>
      <c r="E50" s="380">
        <f t="shared" si="1"/>
        <v>84.976726647982218</v>
      </c>
      <c r="F50" s="115"/>
      <c r="G50" s="115"/>
      <c r="H50" s="115"/>
      <c r="I50" s="116"/>
      <c r="J50" s="117"/>
      <c r="K50" s="117"/>
      <c r="M50" s="120"/>
      <c r="N50" s="120"/>
      <c r="O50" s="120"/>
      <c r="P50" s="120"/>
      <c r="Q50" s="120"/>
      <c r="R50" s="120"/>
      <c r="S50" s="120"/>
      <c r="T50" s="120"/>
      <c r="U50" s="120"/>
      <c r="V50" s="120"/>
      <c r="W50" s="120"/>
      <c r="X50" s="120"/>
    </row>
    <row r="51" spans="1:24">
      <c r="A51" s="382">
        <v>1992</v>
      </c>
      <c r="B51" s="379">
        <f>'T6'!F52</f>
        <v>78.918625895958399</v>
      </c>
      <c r="C51" s="246">
        <f>'T6'!K52</f>
        <v>68.146000000000001</v>
      </c>
      <c r="D51" s="247">
        <f t="shared" si="0"/>
        <v>115.80815586528688</v>
      </c>
      <c r="E51" s="380">
        <f t="shared" si="1"/>
        <v>83.172587223896016</v>
      </c>
      <c r="F51" s="115"/>
      <c r="G51" s="115"/>
      <c r="H51" s="115"/>
      <c r="I51" s="116"/>
      <c r="J51" s="117"/>
      <c r="K51" s="117"/>
      <c r="M51" s="120"/>
      <c r="N51" s="120"/>
      <c r="O51" s="120"/>
      <c r="P51" s="120"/>
      <c r="Q51" s="120"/>
      <c r="R51" s="120"/>
      <c r="S51" s="120"/>
      <c r="T51" s="120"/>
      <c r="U51" s="120"/>
      <c r="V51" s="120"/>
      <c r="W51" s="120"/>
      <c r="X51" s="120"/>
    </row>
    <row r="52" spans="1:24">
      <c r="A52" s="382">
        <v>1993</v>
      </c>
      <c r="B52" s="379">
        <f>'T6'!F53</f>
        <v>80.54088782701227</v>
      </c>
      <c r="C52" s="246">
        <f>'T6'!K53</f>
        <v>68.227999999999994</v>
      </c>
      <c r="D52" s="247">
        <f t="shared" si="0"/>
        <v>118.04667852936079</v>
      </c>
      <c r="E52" s="380">
        <f t="shared" si="1"/>
        <v>84.780278151527511</v>
      </c>
      <c r="F52" s="115"/>
      <c r="G52" s="115"/>
      <c r="H52" s="115"/>
      <c r="I52" s="116"/>
      <c r="J52" s="117"/>
      <c r="K52" s="117"/>
      <c r="M52" s="120"/>
      <c r="N52" s="120"/>
      <c r="O52" s="120"/>
      <c r="P52" s="120"/>
      <c r="Q52" s="120"/>
      <c r="R52" s="120"/>
      <c r="S52" s="120"/>
      <c r="T52" s="120"/>
      <c r="U52" s="120"/>
      <c r="V52" s="120"/>
      <c r="W52" s="120"/>
      <c r="X52" s="120"/>
    </row>
    <row r="53" spans="1:24">
      <c r="A53" s="382">
        <v>1994</v>
      </c>
      <c r="B53" s="379">
        <f>'T6'!F54</f>
        <v>82.867869978115522</v>
      </c>
      <c r="C53" s="246">
        <f>'T6'!K54</f>
        <v>68.781999999999996</v>
      </c>
      <c r="D53" s="247">
        <f t="shared" si="0"/>
        <v>120.47900610350895</v>
      </c>
      <c r="E53" s="380">
        <f t="shared" si="1"/>
        <v>86.52715837603651</v>
      </c>
      <c r="F53" s="115"/>
      <c r="G53" s="115"/>
      <c r="H53" s="115"/>
      <c r="I53" s="116"/>
      <c r="J53" s="117"/>
      <c r="K53" s="117"/>
      <c r="M53" s="120"/>
      <c r="N53" s="120"/>
      <c r="O53" s="120"/>
      <c r="P53" s="120"/>
      <c r="Q53" s="120"/>
      <c r="R53" s="120"/>
      <c r="S53" s="120"/>
      <c r="T53" s="120"/>
      <c r="U53" s="120"/>
      <c r="V53" s="120"/>
      <c r="W53" s="120"/>
      <c r="X53" s="120"/>
    </row>
    <row r="54" spans="1:24">
      <c r="A54" s="382">
        <v>1995</v>
      </c>
      <c r="B54" s="379">
        <f>'T6'!F55</f>
        <v>83.865721685706831</v>
      </c>
      <c r="C54" s="246">
        <f>'T6'!K55</f>
        <v>69.012</v>
      </c>
      <c r="D54" s="247">
        <f t="shared" si="0"/>
        <v>121.52338967963084</v>
      </c>
      <c r="E54" s="380">
        <f t="shared" si="1"/>
        <v>87.277227172410804</v>
      </c>
      <c r="F54" s="115"/>
      <c r="G54" s="115"/>
      <c r="H54" s="115"/>
      <c r="I54" s="116"/>
      <c r="J54" s="117"/>
      <c r="K54" s="117"/>
      <c r="M54" s="120"/>
      <c r="N54" s="120"/>
      <c r="O54" s="120"/>
      <c r="P54" s="120"/>
      <c r="Q54" s="120"/>
      <c r="R54" s="120"/>
      <c r="S54" s="120"/>
      <c r="T54" s="120"/>
      <c r="U54" s="120"/>
      <c r="V54" s="120"/>
      <c r="W54" s="120"/>
      <c r="X54" s="120"/>
    </row>
    <row r="55" spans="1:24">
      <c r="A55" s="382">
        <v>1996</v>
      </c>
      <c r="B55" s="379">
        <f>'T6'!F56</f>
        <v>83.488264701748733</v>
      </c>
      <c r="C55" s="246">
        <f>'T6'!K56</f>
        <v>71.096999999999994</v>
      </c>
      <c r="D55" s="247">
        <f t="shared" si="0"/>
        <v>117.42867448942815</v>
      </c>
      <c r="E55" s="380">
        <f t="shared" si="1"/>
        <v>84.336432080998506</v>
      </c>
      <c r="F55" s="115"/>
      <c r="G55" s="115"/>
      <c r="H55" s="115"/>
      <c r="I55" s="116"/>
      <c r="J55" s="117"/>
      <c r="K55" s="117"/>
      <c r="M55" s="120"/>
      <c r="N55" s="120"/>
      <c r="O55" s="120"/>
      <c r="P55" s="120"/>
      <c r="Q55" s="120"/>
      <c r="R55" s="120"/>
      <c r="S55" s="120"/>
      <c r="T55" s="120"/>
      <c r="U55" s="120"/>
      <c r="V55" s="120"/>
      <c r="W55" s="120"/>
      <c r="X55" s="120"/>
    </row>
    <row r="56" spans="1:24">
      <c r="A56" s="382">
        <v>1997</v>
      </c>
      <c r="B56" s="379">
        <f>'T6'!F57</f>
        <v>85.479952617102015</v>
      </c>
      <c r="C56" s="246">
        <f>'T6'!K57</f>
        <v>72.435000000000002</v>
      </c>
      <c r="D56" s="247">
        <f t="shared" si="0"/>
        <v>118.00918425775112</v>
      </c>
      <c r="E56" s="380">
        <f t="shared" si="1"/>
        <v>84.753350034482992</v>
      </c>
      <c r="F56" s="115"/>
      <c r="G56" s="115"/>
      <c r="H56" s="115"/>
      <c r="I56" s="116"/>
      <c r="J56" s="117"/>
      <c r="K56" s="117"/>
      <c r="M56" s="120"/>
      <c r="N56" s="120"/>
      <c r="O56" s="120"/>
      <c r="P56" s="120"/>
      <c r="Q56" s="120"/>
      <c r="R56" s="120"/>
      <c r="S56" s="120"/>
      <c r="T56" s="120"/>
      <c r="U56" s="120"/>
      <c r="V56" s="120"/>
      <c r="W56" s="120"/>
      <c r="X56" s="120"/>
    </row>
    <row r="57" spans="1:24">
      <c r="A57" s="382">
        <v>1998</v>
      </c>
      <c r="B57" s="379">
        <f>'T6'!F58</f>
        <v>87.943461762402876</v>
      </c>
      <c r="C57" s="246">
        <f>'T6'!K58</f>
        <v>74.671000000000006</v>
      </c>
      <c r="D57" s="247">
        <f t="shared" si="0"/>
        <v>117.77458687094438</v>
      </c>
      <c r="E57" s="380">
        <f t="shared" si="1"/>
        <v>84.584863873289123</v>
      </c>
      <c r="F57" s="115"/>
      <c r="G57" s="115"/>
      <c r="H57" s="115"/>
      <c r="I57" s="116"/>
      <c r="J57" s="117"/>
      <c r="K57" s="117"/>
      <c r="M57" s="120"/>
      <c r="N57" s="120"/>
      <c r="O57" s="120"/>
      <c r="P57" s="120"/>
      <c r="Q57" s="120"/>
      <c r="R57" s="120"/>
      <c r="S57" s="120"/>
      <c r="T57" s="120"/>
      <c r="U57" s="120"/>
      <c r="V57" s="120"/>
      <c r="W57" s="120"/>
      <c r="X57" s="120"/>
    </row>
    <row r="58" spans="1:24">
      <c r="A58" s="382">
        <v>1999</v>
      </c>
      <c r="B58" s="379">
        <f>'T6'!F59</f>
        <v>90.585660650109418</v>
      </c>
      <c r="C58" s="246">
        <f>'T6'!K59</f>
        <v>77.266000000000005</v>
      </c>
      <c r="D58" s="247">
        <f t="shared" si="0"/>
        <v>117.23870868183859</v>
      </c>
      <c r="E58" s="380">
        <f t="shared" si="1"/>
        <v>84.2</v>
      </c>
      <c r="F58" s="115"/>
      <c r="G58" s="115"/>
      <c r="H58" s="115"/>
      <c r="I58" s="116"/>
      <c r="J58" s="117"/>
      <c r="K58" s="117"/>
      <c r="M58" s="120"/>
      <c r="N58" s="120"/>
      <c r="O58" s="120"/>
      <c r="P58" s="120"/>
      <c r="Q58" s="120"/>
      <c r="R58" s="120"/>
      <c r="S58" s="120"/>
      <c r="T58" s="120"/>
      <c r="U58" s="120"/>
      <c r="V58" s="120"/>
      <c r="W58" s="120"/>
      <c r="X58" s="120"/>
    </row>
    <row r="59" spans="1:24">
      <c r="A59" s="382">
        <v>2000</v>
      </c>
      <c r="B59" s="379">
        <f>'T6'!F60</f>
        <v>93.747866765715656</v>
      </c>
      <c r="C59" s="246">
        <f>'T6'!K60</f>
        <v>79.903999999999996</v>
      </c>
      <c r="D59" s="247">
        <f t="shared" si="0"/>
        <v>117.32562420619202</v>
      </c>
      <c r="E59" s="380">
        <f t="shared" si="1"/>
        <v>84.262422106425788</v>
      </c>
      <c r="H59" s="115"/>
      <c r="I59" s="116"/>
      <c r="J59" s="117"/>
      <c r="K59" s="117"/>
    </row>
    <row r="60" spans="1:24">
      <c r="A60" s="382">
        <v>2001</v>
      </c>
      <c r="B60" s="379">
        <f>'T6'!F61</f>
        <v>95.105105708032994</v>
      </c>
      <c r="C60" s="246">
        <f>'T6'!K61</f>
        <v>82.132999999999996</v>
      </c>
      <c r="D60" s="247">
        <f t="shared" si="0"/>
        <v>115.7940239709167</v>
      </c>
      <c r="E60" s="380">
        <f t="shared" si="1"/>
        <v>83.162437798681879</v>
      </c>
      <c r="H60" s="115"/>
      <c r="I60" s="116"/>
      <c r="J60" s="117"/>
      <c r="K60" s="117"/>
    </row>
    <row r="61" spans="1:24">
      <c r="A61" s="382">
        <v>2002</v>
      </c>
      <c r="B61" s="379">
        <f>'T6'!F62</f>
        <v>96.495472523942411</v>
      </c>
      <c r="C61" s="246">
        <f>'T6'!K62</f>
        <v>85.644999999999996</v>
      </c>
      <c r="D61" s="247">
        <f t="shared" si="0"/>
        <v>112.66912548770205</v>
      </c>
      <c r="E61" s="380">
        <f t="shared" si="1"/>
        <v>80.9181581128597</v>
      </c>
      <c r="H61" s="115"/>
      <c r="I61" s="116"/>
      <c r="J61" s="117"/>
      <c r="K61" s="117"/>
    </row>
    <row r="62" spans="1:24">
      <c r="A62" s="382">
        <v>2003</v>
      </c>
      <c r="B62" s="379">
        <f>'T6'!F63</f>
        <v>96.883972132431182</v>
      </c>
      <c r="C62" s="246">
        <f>'T6'!K63</f>
        <v>88.938000000000002</v>
      </c>
      <c r="D62" s="247">
        <f t="shared" si="0"/>
        <v>108.93428245792707</v>
      </c>
      <c r="E62" s="380">
        <f t="shared" si="1"/>
        <v>78.23582062686377</v>
      </c>
      <c r="H62" s="115"/>
      <c r="I62" s="116"/>
      <c r="J62" s="117"/>
      <c r="K62" s="117"/>
    </row>
    <row r="63" spans="1:24">
      <c r="A63" s="382">
        <v>2004</v>
      </c>
      <c r="B63" s="379">
        <f>'T6'!F64</f>
        <v>96.931154255425938</v>
      </c>
      <c r="C63" s="246">
        <f>'T6'!K64</f>
        <v>91.790999999999997</v>
      </c>
      <c r="D63" s="247">
        <f>B63/C63*100</f>
        <v>105.5998455790066</v>
      </c>
      <c r="E63" s="380">
        <f t="shared" si="1"/>
        <v>75.841051967589067</v>
      </c>
      <c r="H63" s="115"/>
      <c r="I63" s="116"/>
      <c r="J63" s="117"/>
      <c r="K63" s="117"/>
    </row>
    <row r="64" spans="1:24">
      <c r="A64" s="382">
        <v>2005</v>
      </c>
      <c r="B64" s="379">
        <f>'T6'!F65</f>
        <v>99.519143895436386</v>
      </c>
      <c r="C64" s="246">
        <f>'T6'!K65</f>
        <v>93.718999999999994</v>
      </c>
      <c r="D64" s="247">
        <f t="shared" si="0"/>
        <v>106.18886660702354</v>
      </c>
      <c r="E64" s="380">
        <f t="shared" si="1"/>
        <v>76.264082646761921</v>
      </c>
      <c r="H64" s="115"/>
      <c r="I64" s="116"/>
      <c r="J64" s="117"/>
      <c r="K64" s="117"/>
    </row>
    <row r="65" spans="1:11">
      <c r="A65" s="382">
        <v>2006</v>
      </c>
      <c r="B65" s="379">
        <f>'T6'!F66</f>
        <v>100.61236372397455</v>
      </c>
      <c r="C65" s="246">
        <f>'T6'!K66</f>
        <v>94.644000000000005</v>
      </c>
      <c r="D65" s="247">
        <f t="shared" si="0"/>
        <v>106.30611948351142</v>
      </c>
      <c r="E65" s="380">
        <f t="shared" si="1"/>
        <v>76.348292821978646</v>
      </c>
      <c r="H65" s="115"/>
      <c r="I65" s="116"/>
      <c r="J65" s="117"/>
      <c r="K65" s="117"/>
    </row>
    <row r="66" spans="1:11">
      <c r="A66" s="382">
        <v>2007</v>
      </c>
      <c r="B66" s="379">
        <f>'T6'!F67</f>
        <v>100.39050735840343</v>
      </c>
      <c r="C66" s="246">
        <f>'T6'!K67</f>
        <v>96.046000000000006</v>
      </c>
      <c r="D66" s="247">
        <f t="shared" si="0"/>
        <v>104.52336105449828</v>
      </c>
      <c r="E66" s="380">
        <f t="shared" ref="E66:E71" si="2">D66/D$58*84.2</f>
        <v>75.067928500240257</v>
      </c>
      <c r="H66" s="115"/>
      <c r="I66" s="116"/>
      <c r="J66" s="117"/>
      <c r="K66" s="117"/>
    </row>
    <row r="67" spans="1:11">
      <c r="A67" s="382">
        <v>2008</v>
      </c>
      <c r="B67" s="379">
        <f>'T6'!F68</f>
        <v>99.83536450699701</v>
      </c>
      <c r="C67" s="246">
        <f>'T6'!K68</f>
        <v>96.814999999999998</v>
      </c>
      <c r="D67" s="247">
        <f t="shared" si="0"/>
        <v>103.11972783865828</v>
      </c>
      <c r="E67" s="380">
        <f t="shared" si="2"/>
        <v>74.059849188359905</v>
      </c>
      <c r="H67" s="115"/>
      <c r="I67" s="116"/>
      <c r="J67" s="117"/>
      <c r="K67" s="117"/>
    </row>
    <row r="68" spans="1:11" s="123" customFormat="1">
      <c r="A68" s="382">
        <v>2009</v>
      </c>
      <c r="B68" s="379">
        <f>'T6'!F69</f>
        <v>100</v>
      </c>
      <c r="C68" s="246">
        <f>'T6'!K69</f>
        <v>100</v>
      </c>
      <c r="D68" s="247">
        <f t="shared" si="0"/>
        <v>100</v>
      </c>
      <c r="E68" s="380">
        <f t="shared" si="2"/>
        <v>71.819283022385761</v>
      </c>
      <c r="H68" s="124"/>
      <c r="I68" s="125"/>
      <c r="J68" s="126"/>
      <c r="K68" s="126"/>
    </row>
    <row r="69" spans="1:11" s="123" customFormat="1">
      <c r="A69" s="382">
        <v>2010</v>
      </c>
      <c r="B69" s="379">
        <f>'T6'!F70</f>
        <v>101.82203304756359</v>
      </c>
      <c r="C69" s="246">
        <f>'T6'!K70</f>
        <v>103.29600000000001</v>
      </c>
      <c r="D69" s="247">
        <f t="shared" si="0"/>
        <v>98.573064830742325</v>
      </c>
      <c r="E69" s="380">
        <f>D69/D$58*84.2</f>
        <v>70.794468414630629</v>
      </c>
      <c r="H69" s="124"/>
      <c r="I69" s="125"/>
      <c r="J69" s="126"/>
      <c r="K69" s="126"/>
    </row>
    <row r="70" spans="1:11" s="123" customFormat="1">
      <c r="A70" s="382">
        <v>2011</v>
      </c>
      <c r="B70" s="379">
        <f>'T6'!F71</f>
        <v>103.27664786074247</v>
      </c>
      <c r="C70" s="246">
        <f>'T6'!K71</f>
        <v>103.361</v>
      </c>
      <c r="D70" s="247">
        <f>B70/C70*100</f>
        <v>99.918390747711868</v>
      </c>
      <c r="E70" s="380">
        <f t="shared" si="2"/>
        <v>71.760671842512494</v>
      </c>
      <c r="H70" s="124"/>
      <c r="I70" s="125"/>
      <c r="J70" s="126"/>
      <c r="K70" s="126"/>
    </row>
    <row r="71" spans="1:11" s="123" customFormat="1">
      <c r="A71" s="382">
        <v>2012</v>
      </c>
      <c r="B71" s="379">
        <f>'T6'!F72</f>
        <v>103.27765173569981</v>
      </c>
      <c r="C71" s="246">
        <f>'T6'!K72</f>
        <v>104.123</v>
      </c>
      <c r="D71" s="247">
        <f>B71/C71*100</f>
        <v>99.188125328409484</v>
      </c>
      <c r="E71" s="380">
        <f t="shared" si="2"/>
        <v>71.236200454209097</v>
      </c>
      <c r="H71" s="124"/>
      <c r="I71" s="125"/>
      <c r="J71" s="126"/>
      <c r="K71" s="126"/>
    </row>
    <row r="72" spans="1:11" s="123" customFormat="1">
      <c r="A72" s="686">
        <v>2013</v>
      </c>
      <c r="B72" s="379">
        <f>'T6'!F73</f>
        <v>104.41303431244604</v>
      </c>
      <c r="C72" s="246">
        <f>'T6'!K73</f>
        <v>104.566</v>
      </c>
      <c r="D72" s="247">
        <f>B72/C72*100</f>
        <v>99.853713742943256</v>
      </c>
      <c r="E72" s="380">
        <f>D72/D$58*84.2</f>
        <v>71.714221281407333</v>
      </c>
      <c r="H72" s="124"/>
      <c r="I72" s="125"/>
      <c r="J72" s="126"/>
      <c r="K72" s="126"/>
    </row>
    <row r="73" spans="1:11" s="123" customFormat="1">
      <c r="A73" s="687">
        <v>2014</v>
      </c>
      <c r="B73" s="688">
        <f>'T6'!F74</f>
        <v>107.1867408195635</v>
      </c>
      <c r="C73" s="531">
        <f>'T6'!K74</f>
        <v>105.191</v>
      </c>
      <c r="D73" s="532">
        <f>B73/C73*100</f>
        <v>101.89725434643981</v>
      </c>
      <c r="E73" s="533">
        <f>D73/D$58*84.2</f>
        <v>73.181877491109887</v>
      </c>
      <c r="H73" s="124"/>
      <c r="I73" s="125"/>
      <c r="J73" s="126"/>
      <c r="K73" s="126"/>
    </row>
    <row r="74" spans="1:11" ht="39.75" customHeight="1">
      <c r="F74" s="248"/>
      <c r="H74" s="128"/>
      <c r="I74" s="128"/>
    </row>
    <row r="75" spans="1:11" ht="12.75" customHeight="1">
      <c r="A75" s="709" t="s">
        <v>276</v>
      </c>
      <c r="B75" s="709"/>
      <c r="C75" s="709"/>
      <c r="D75" s="709"/>
      <c r="E75" s="709"/>
    </row>
    <row r="76" spans="1:11">
      <c r="A76" s="709"/>
      <c r="B76" s="709"/>
      <c r="C76" s="709"/>
      <c r="D76" s="709"/>
      <c r="E76" s="709"/>
    </row>
    <row r="77" spans="1:11">
      <c r="A77" s="709"/>
      <c r="B77" s="709"/>
      <c r="C77" s="709"/>
      <c r="D77" s="709"/>
      <c r="E77" s="709"/>
    </row>
    <row r="78" spans="1:11">
      <c r="A78" s="249"/>
    </row>
    <row r="79" spans="1:11">
      <c r="A79" s="2"/>
    </row>
    <row r="80" spans="1:11">
      <c r="A80" s="2"/>
    </row>
  </sheetData>
  <mergeCells count="1">
    <mergeCell ref="A75:E77"/>
  </mergeCells>
  <pageMargins left="0.75" right="0.6" top="0.37" bottom="0.57999999999999996" header="0.27" footer="0.5"/>
  <pageSetup scale="76" orientation="portrait" r:id="rId1"/>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A1:Y108"/>
  <sheetViews>
    <sheetView zoomScaleSheetLayoutView="100" workbookViewId="0">
      <pane xSplit="1" ySplit="3" topLeftCell="B19" activePane="bottomRight" state="frozen"/>
      <selection activeCell="D87" sqref="D87"/>
      <selection pane="topRight" activeCell="D87" sqref="D87"/>
      <selection pane="bottomLeft" activeCell="D87" sqref="D87"/>
      <selection pane="bottomRight" activeCell="D87" sqref="D87"/>
    </sheetView>
  </sheetViews>
  <sheetFormatPr defaultRowHeight="12.75" outlineLevelCol="1"/>
  <cols>
    <col min="1" max="1" width="7.7109375" style="36" customWidth="1"/>
    <col min="2" max="2" width="11.7109375" style="36" customWidth="1"/>
    <col min="3" max="5" width="11.7109375" style="2" customWidth="1"/>
    <col min="6" max="6" width="10.5703125" style="2" customWidth="1"/>
    <col min="7" max="7" width="12.42578125" style="2" customWidth="1"/>
    <col min="8" max="10" width="11.7109375" style="2" customWidth="1"/>
    <col min="11" max="11" width="12.42578125" style="2" customWidth="1"/>
    <col min="12" max="12" width="12.5703125" style="2" customWidth="1"/>
    <col min="13" max="13" width="11" style="2" customWidth="1"/>
    <col min="14" max="14" width="9.140625" style="2" customWidth="1" outlineLevel="1"/>
    <col min="15" max="16" width="10.28515625" style="2" customWidth="1" outlineLevel="1"/>
    <col min="17" max="20" width="9.140625" style="2" customWidth="1" outlineLevel="1"/>
    <col min="21" max="22" width="9.140625" style="2"/>
    <col min="23" max="25" width="9.140625" style="36"/>
    <col min="26" max="256" width="9.140625" style="2"/>
    <col min="257" max="257" width="7.7109375" style="2" customWidth="1"/>
    <col min="258" max="261" width="11.7109375" style="2" customWidth="1"/>
    <col min="262" max="262" width="10.5703125" style="2" customWidth="1"/>
    <col min="263" max="263" width="12.42578125" style="2" customWidth="1"/>
    <col min="264" max="266" width="11.7109375" style="2" customWidth="1"/>
    <col min="267" max="267" width="12.42578125" style="2" customWidth="1"/>
    <col min="268" max="268" width="12.5703125" style="2" customWidth="1"/>
    <col min="269" max="269" width="11" style="2" customWidth="1"/>
    <col min="270" max="270" width="9.140625" style="2"/>
    <col min="271" max="272" width="10.28515625" style="2" customWidth="1"/>
    <col min="273" max="512" width="9.140625" style="2"/>
    <col min="513" max="513" width="7.7109375" style="2" customWidth="1"/>
    <col min="514" max="517" width="11.7109375" style="2" customWidth="1"/>
    <col min="518" max="518" width="10.5703125" style="2" customWidth="1"/>
    <col min="519" max="519" width="12.42578125" style="2" customWidth="1"/>
    <col min="520" max="522" width="11.7109375" style="2" customWidth="1"/>
    <col min="523" max="523" width="12.42578125" style="2" customWidth="1"/>
    <col min="524" max="524" width="12.5703125" style="2" customWidth="1"/>
    <col min="525" max="525" width="11" style="2" customWidth="1"/>
    <col min="526" max="526" width="9.140625" style="2"/>
    <col min="527" max="528" width="10.28515625" style="2" customWidth="1"/>
    <col min="529" max="768" width="9.140625" style="2"/>
    <col min="769" max="769" width="7.7109375" style="2" customWidth="1"/>
    <col min="770" max="773" width="11.7109375" style="2" customWidth="1"/>
    <col min="774" max="774" width="10.5703125" style="2" customWidth="1"/>
    <col min="775" max="775" width="12.42578125" style="2" customWidth="1"/>
    <col min="776" max="778" width="11.7109375" style="2" customWidth="1"/>
    <col min="779" max="779" width="12.42578125" style="2" customWidth="1"/>
    <col min="780" max="780" width="12.5703125" style="2" customWidth="1"/>
    <col min="781" max="781" width="11" style="2" customWidth="1"/>
    <col min="782" max="782" width="9.140625" style="2"/>
    <col min="783" max="784" width="10.28515625" style="2" customWidth="1"/>
    <col min="785" max="1024" width="9.140625" style="2"/>
    <col min="1025" max="1025" width="7.7109375" style="2" customWidth="1"/>
    <col min="1026" max="1029" width="11.7109375" style="2" customWidth="1"/>
    <col min="1030" max="1030" width="10.5703125" style="2" customWidth="1"/>
    <col min="1031" max="1031" width="12.42578125" style="2" customWidth="1"/>
    <col min="1032" max="1034" width="11.7109375" style="2" customWidth="1"/>
    <col min="1035" max="1035" width="12.42578125" style="2" customWidth="1"/>
    <col min="1036" max="1036" width="12.5703125" style="2" customWidth="1"/>
    <col min="1037" max="1037" width="11" style="2" customWidth="1"/>
    <col min="1038" max="1038" width="9.140625" style="2"/>
    <col min="1039" max="1040" width="10.28515625" style="2" customWidth="1"/>
    <col min="1041" max="1280" width="9.140625" style="2"/>
    <col min="1281" max="1281" width="7.7109375" style="2" customWidth="1"/>
    <col min="1282" max="1285" width="11.7109375" style="2" customWidth="1"/>
    <col min="1286" max="1286" width="10.5703125" style="2" customWidth="1"/>
    <col min="1287" max="1287" width="12.42578125" style="2" customWidth="1"/>
    <col min="1288" max="1290" width="11.7109375" style="2" customWidth="1"/>
    <col min="1291" max="1291" width="12.42578125" style="2" customWidth="1"/>
    <col min="1292" max="1292" width="12.5703125" style="2" customWidth="1"/>
    <col min="1293" max="1293" width="11" style="2" customWidth="1"/>
    <col min="1294" max="1294" width="9.140625" style="2"/>
    <col min="1295" max="1296" width="10.28515625" style="2" customWidth="1"/>
    <col min="1297" max="1536" width="9.140625" style="2"/>
    <col min="1537" max="1537" width="7.7109375" style="2" customWidth="1"/>
    <col min="1538" max="1541" width="11.7109375" style="2" customWidth="1"/>
    <col min="1542" max="1542" width="10.5703125" style="2" customWidth="1"/>
    <col min="1543" max="1543" width="12.42578125" style="2" customWidth="1"/>
    <col min="1544" max="1546" width="11.7109375" style="2" customWidth="1"/>
    <col min="1547" max="1547" width="12.42578125" style="2" customWidth="1"/>
    <col min="1548" max="1548" width="12.5703125" style="2" customWidth="1"/>
    <col min="1549" max="1549" width="11" style="2" customWidth="1"/>
    <col min="1550" max="1550" width="9.140625" style="2"/>
    <col min="1551" max="1552" width="10.28515625" style="2" customWidth="1"/>
    <col min="1553" max="1792" width="9.140625" style="2"/>
    <col min="1793" max="1793" width="7.7109375" style="2" customWidth="1"/>
    <col min="1794" max="1797" width="11.7109375" style="2" customWidth="1"/>
    <col min="1798" max="1798" width="10.5703125" style="2" customWidth="1"/>
    <col min="1799" max="1799" width="12.42578125" style="2" customWidth="1"/>
    <col min="1800" max="1802" width="11.7109375" style="2" customWidth="1"/>
    <col min="1803" max="1803" width="12.42578125" style="2" customWidth="1"/>
    <col min="1804" max="1804" width="12.5703125" style="2" customWidth="1"/>
    <col min="1805" max="1805" width="11" style="2" customWidth="1"/>
    <col min="1806" max="1806" width="9.140625" style="2"/>
    <col min="1807" max="1808" width="10.28515625" style="2" customWidth="1"/>
    <col min="1809" max="2048" width="9.140625" style="2"/>
    <col min="2049" max="2049" width="7.7109375" style="2" customWidth="1"/>
    <col min="2050" max="2053" width="11.7109375" style="2" customWidth="1"/>
    <col min="2054" max="2054" width="10.5703125" style="2" customWidth="1"/>
    <col min="2055" max="2055" width="12.42578125" style="2" customWidth="1"/>
    <col min="2056" max="2058" width="11.7109375" style="2" customWidth="1"/>
    <col min="2059" max="2059" width="12.42578125" style="2" customWidth="1"/>
    <col min="2060" max="2060" width="12.5703125" style="2" customWidth="1"/>
    <col min="2061" max="2061" width="11" style="2" customWidth="1"/>
    <col min="2062" max="2062" width="9.140625" style="2"/>
    <col min="2063" max="2064" width="10.28515625" style="2" customWidth="1"/>
    <col min="2065" max="2304" width="9.140625" style="2"/>
    <col min="2305" max="2305" width="7.7109375" style="2" customWidth="1"/>
    <col min="2306" max="2309" width="11.7109375" style="2" customWidth="1"/>
    <col min="2310" max="2310" width="10.5703125" style="2" customWidth="1"/>
    <col min="2311" max="2311" width="12.42578125" style="2" customWidth="1"/>
    <col min="2312" max="2314" width="11.7109375" style="2" customWidth="1"/>
    <col min="2315" max="2315" width="12.42578125" style="2" customWidth="1"/>
    <col min="2316" max="2316" width="12.5703125" style="2" customWidth="1"/>
    <col min="2317" max="2317" width="11" style="2" customWidth="1"/>
    <col min="2318" max="2318" width="9.140625" style="2"/>
    <col min="2319" max="2320" width="10.28515625" style="2" customWidth="1"/>
    <col min="2321" max="2560" width="9.140625" style="2"/>
    <col min="2561" max="2561" width="7.7109375" style="2" customWidth="1"/>
    <col min="2562" max="2565" width="11.7109375" style="2" customWidth="1"/>
    <col min="2566" max="2566" width="10.5703125" style="2" customWidth="1"/>
    <col min="2567" max="2567" width="12.42578125" style="2" customWidth="1"/>
    <col min="2568" max="2570" width="11.7109375" style="2" customWidth="1"/>
    <col min="2571" max="2571" width="12.42578125" style="2" customWidth="1"/>
    <col min="2572" max="2572" width="12.5703125" style="2" customWidth="1"/>
    <col min="2573" max="2573" width="11" style="2" customWidth="1"/>
    <col min="2574" max="2574" width="9.140625" style="2"/>
    <col min="2575" max="2576" width="10.28515625" style="2" customWidth="1"/>
    <col min="2577" max="2816" width="9.140625" style="2"/>
    <col min="2817" max="2817" width="7.7109375" style="2" customWidth="1"/>
    <col min="2818" max="2821" width="11.7109375" style="2" customWidth="1"/>
    <col min="2822" max="2822" width="10.5703125" style="2" customWidth="1"/>
    <col min="2823" max="2823" width="12.42578125" style="2" customWidth="1"/>
    <col min="2824" max="2826" width="11.7109375" style="2" customWidth="1"/>
    <col min="2827" max="2827" width="12.42578125" style="2" customWidth="1"/>
    <col min="2828" max="2828" width="12.5703125" style="2" customWidth="1"/>
    <col min="2829" max="2829" width="11" style="2" customWidth="1"/>
    <col min="2830" max="2830" width="9.140625" style="2"/>
    <col min="2831" max="2832" width="10.28515625" style="2" customWidth="1"/>
    <col min="2833" max="3072" width="9.140625" style="2"/>
    <col min="3073" max="3073" width="7.7109375" style="2" customWidth="1"/>
    <col min="3074" max="3077" width="11.7109375" style="2" customWidth="1"/>
    <col min="3078" max="3078" width="10.5703125" style="2" customWidth="1"/>
    <col min="3079" max="3079" width="12.42578125" style="2" customWidth="1"/>
    <col min="3080" max="3082" width="11.7109375" style="2" customWidth="1"/>
    <col min="3083" max="3083" width="12.42578125" style="2" customWidth="1"/>
    <col min="3084" max="3084" width="12.5703125" style="2" customWidth="1"/>
    <col min="3085" max="3085" width="11" style="2" customWidth="1"/>
    <col min="3086" max="3086" width="9.140625" style="2"/>
    <col min="3087" max="3088" width="10.28515625" style="2" customWidth="1"/>
    <col min="3089" max="3328" width="9.140625" style="2"/>
    <col min="3329" max="3329" width="7.7109375" style="2" customWidth="1"/>
    <col min="3330" max="3333" width="11.7109375" style="2" customWidth="1"/>
    <col min="3334" max="3334" width="10.5703125" style="2" customWidth="1"/>
    <col min="3335" max="3335" width="12.42578125" style="2" customWidth="1"/>
    <col min="3336" max="3338" width="11.7109375" style="2" customWidth="1"/>
    <col min="3339" max="3339" width="12.42578125" style="2" customWidth="1"/>
    <col min="3340" max="3340" width="12.5703125" style="2" customWidth="1"/>
    <col min="3341" max="3341" width="11" style="2" customWidth="1"/>
    <col min="3342" max="3342" width="9.140625" style="2"/>
    <col min="3343" max="3344" width="10.28515625" style="2" customWidth="1"/>
    <col min="3345" max="3584" width="9.140625" style="2"/>
    <col min="3585" max="3585" width="7.7109375" style="2" customWidth="1"/>
    <col min="3586" max="3589" width="11.7109375" style="2" customWidth="1"/>
    <col min="3590" max="3590" width="10.5703125" style="2" customWidth="1"/>
    <col min="3591" max="3591" width="12.42578125" style="2" customWidth="1"/>
    <col min="3592" max="3594" width="11.7109375" style="2" customWidth="1"/>
    <col min="3595" max="3595" width="12.42578125" style="2" customWidth="1"/>
    <col min="3596" max="3596" width="12.5703125" style="2" customWidth="1"/>
    <col min="3597" max="3597" width="11" style="2" customWidth="1"/>
    <col min="3598" max="3598" width="9.140625" style="2"/>
    <col min="3599" max="3600" width="10.28515625" style="2" customWidth="1"/>
    <col min="3601" max="3840" width="9.140625" style="2"/>
    <col min="3841" max="3841" width="7.7109375" style="2" customWidth="1"/>
    <col min="3842" max="3845" width="11.7109375" style="2" customWidth="1"/>
    <col min="3846" max="3846" width="10.5703125" style="2" customWidth="1"/>
    <col min="3847" max="3847" width="12.42578125" style="2" customWidth="1"/>
    <col min="3848" max="3850" width="11.7109375" style="2" customWidth="1"/>
    <col min="3851" max="3851" width="12.42578125" style="2" customWidth="1"/>
    <col min="3852" max="3852" width="12.5703125" style="2" customWidth="1"/>
    <col min="3853" max="3853" width="11" style="2" customWidth="1"/>
    <col min="3854" max="3854" width="9.140625" style="2"/>
    <col min="3855" max="3856" width="10.28515625" style="2" customWidth="1"/>
    <col min="3857" max="4096" width="9.140625" style="2"/>
    <col min="4097" max="4097" width="7.7109375" style="2" customWidth="1"/>
    <col min="4098" max="4101" width="11.7109375" style="2" customWidth="1"/>
    <col min="4102" max="4102" width="10.5703125" style="2" customWidth="1"/>
    <col min="4103" max="4103" width="12.42578125" style="2" customWidth="1"/>
    <col min="4104" max="4106" width="11.7109375" style="2" customWidth="1"/>
    <col min="4107" max="4107" width="12.42578125" style="2" customWidth="1"/>
    <col min="4108" max="4108" width="12.5703125" style="2" customWidth="1"/>
    <col min="4109" max="4109" width="11" style="2" customWidth="1"/>
    <col min="4110" max="4110" width="9.140625" style="2"/>
    <col min="4111" max="4112" width="10.28515625" style="2" customWidth="1"/>
    <col min="4113" max="4352" width="9.140625" style="2"/>
    <col min="4353" max="4353" width="7.7109375" style="2" customWidth="1"/>
    <col min="4354" max="4357" width="11.7109375" style="2" customWidth="1"/>
    <col min="4358" max="4358" width="10.5703125" style="2" customWidth="1"/>
    <col min="4359" max="4359" width="12.42578125" style="2" customWidth="1"/>
    <col min="4360" max="4362" width="11.7109375" style="2" customWidth="1"/>
    <col min="4363" max="4363" width="12.42578125" style="2" customWidth="1"/>
    <col min="4364" max="4364" width="12.5703125" style="2" customWidth="1"/>
    <col min="4365" max="4365" width="11" style="2" customWidth="1"/>
    <col min="4366" max="4366" width="9.140625" style="2"/>
    <col min="4367" max="4368" width="10.28515625" style="2" customWidth="1"/>
    <col min="4369" max="4608" width="9.140625" style="2"/>
    <col min="4609" max="4609" width="7.7109375" style="2" customWidth="1"/>
    <col min="4610" max="4613" width="11.7109375" style="2" customWidth="1"/>
    <col min="4614" max="4614" width="10.5703125" style="2" customWidth="1"/>
    <col min="4615" max="4615" width="12.42578125" style="2" customWidth="1"/>
    <col min="4616" max="4618" width="11.7109375" style="2" customWidth="1"/>
    <col min="4619" max="4619" width="12.42578125" style="2" customWidth="1"/>
    <col min="4620" max="4620" width="12.5703125" style="2" customWidth="1"/>
    <col min="4621" max="4621" width="11" style="2" customWidth="1"/>
    <col min="4622" max="4622" width="9.140625" style="2"/>
    <col min="4623" max="4624" width="10.28515625" style="2" customWidth="1"/>
    <col min="4625" max="4864" width="9.140625" style="2"/>
    <col min="4865" max="4865" width="7.7109375" style="2" customWidth="1"/>
    <col min="4866" max="4869" width="11.7109375" style="2" customWidth="1"/>
    <col min="4870" max="4870" width="10.5703125" style="2" customWidth="1"/>
    <col min="4871" max="4871" width="12.42578125" style="2" customWidth="1"/>
    <col min="4872" max="4874" width="11.7109375" style="2" customWidth="1"/>
    <col min="4875" max="4875" width="12.42578125" style="2" customWidth="1"/>
    <col min="4876" max="4876" width="12.5703125" style="2" customWidth="1"/>
    <col min="4877" max="4877" width="11" style="2" customWidth="1"/>
    <col min="4878" max="4878" width="9.140625" style="2"/>
    <col min="4879" max="4880" width="10.28515625" style="2" customWidth="1"/>
    <col min="4881" max="5120" width="9.140625" style="2"/>
    <col min="5121" max="5121" width="7.7109375" style="2" customWidth="1"/>
    <col min="5122" max="5125" width="11.7109375" style="2" customWidth="1"/>
    <col min="5126" max="5126" width="10.5703125" style="2" customWidth="1"/>
    <col min="5127" max="5127" width="12.42578125" style="2" customWidth="1"/>
    <col min="5128" max="5130" width="11.7109375" style="2" customWidth="1"/>
    <col min="5131" max="5131" width="12.42578125" style="2" customWidth="1"/>
    <col min="5132" max="5132" width="12.5703125" style="2" customWidth="1"/>
    <col min="5133" max="5133" width="11" style="2" customWidth="1"/>
    <col min="5134" max="5134" width="9.140625" style="2"/>
    <col min="5135" max="5136" width="10.28515625" style="2" customWidth="1"/>
    <col min="5137" max="5376" width="9.140625" style="2"/>
    <col min="5377" max="5377" width="7.7109375" style="2" customWidth="1"/>
    <col min="5378" max="5381" width="11.7109375" style="2" customWidth="1"/>
    <col min="5382" max="5382" width="10.5703125" style="2" customWidth="1"/>
    <col min="5383" max="5383" width="12.42578125" style="2" customWidth="1"/>
    <col min="5384" max="5386" width="11.7109375" style="2" customWidth="1"/>
    <col min="5387" max="5387" width="12.42578125" style="2" customWidth="1"/>
    <col min="5388" max="5388" width="12.5703125" style="2" customWidth="1"/>
    <col min="5389" max="5389" width="11" style="2" customWidth="1"/>
    <col min="5390" max="5390" width="9.140625" style="2"/>
    <col min="5391" max="5392" width="10.28515625" style="2" customWidth="1"/>
    <col min="5393" max="5632" width="9.140625" style="2"/>
    <col min="5633" max="5633" width="7.7109375" style="2" customWidth="1"/>
    <col min="5634" max="5637" width="11.7109375" style="2" customWidth="1"/>
    <col min="5638" max="5638" width="10.5703125" style="2" customWidth="1"/>
    <col min="5639" max="5639" width="12.42578125" style="2" customWidth="1"/>
    <col min="5640" max="5642" width="11.7109375" style="2" customWidth="1"/>
    <col min="5643" max="5643" width="12.42578125" style="2" customWidth="1"/>
    <col min="5644" max="5644" width="12.5703125" style="2" customWidth="1"/>
    <col min="5645" max="5645" width="11" style="2" customWidth="1"/>
    <col min="5646" max="5646" width="9.140625" style="2"/>
    <col min="5647" max="5648" width="10.28515625" style="2" customWidth="1"/>
    <col min="5649" max="5888" width="9.140625" style="2"/>
    <col min="5889" max="5889" width="7.7109375" style="2" customWidth="1"/>
    <col min="5890" max="5893" width="11.7109375" style="2" customWidth="1"/>
    <col min="5894" max="5894" width="10.5703125" style="2" customWidth="1"/>
    <col min="5895" max="5895" width="12.42578125" style="2" customWidth="1"/>
    <col min="5896" max="5898" width="11.7109375" style="2" customWidth="1"/>
    <col min="5899" max="5899" width="12.42578125" style="2" customWidth="1"/>
    <col min="5900" max="5900" width="12.5703125" style="2" customWidth="1"/>
    <col min="5901" max="5901" width="11" style="2" customWidth="1"/>
    <col min="5902" max="5902" width="9.140625" style="2"/>
    <col min="5903" max="5904" width="10.28515625" style="2" customWidth="1"/>
    <col min="5905" max="6144" width="9.140625" style="2"/>
    <col min="6145" max="6145" width="7.7109375" style="2" customWidth="1"/>
    <col min="6146" max="6149" width="11.7109375" style="2" customWidth="1"/>
    <col min="6150" max="6150" width="10.5703125" style="2" customWidth="1"/>
    <col min="6151" max="6151" width="12.42578125" style="2" customWidth="1"/>
    <col min="6152" max="6154" width="11.7109375" style="2" customWidth="1"/>
    <col min="6155" max="6155" width="12.42578125" style="2" customWidth="1"/>
    <col min="6156" max="6156" width="12.5703125" style="2" customWidth="1"/>
    <col min="6157" max="6157" width="11" style="2" customWidth="1"/>
    <col min="6158" max="6158" width="9.140625" style="2"/>
    <col min="6159" max="6160" width="10.28515625" style="2" customWidth="1"/>
    <col min="6161" max="6400" width="9.140625" style="2"/>
    <col min="6401" max="6401" width="7.7109375" style="2" customWidth="1"/>
    <col min="6402" max="6405" width="11.7109375" style="2" customWidth="1"/>
    <col min="6406" max="6406" width="10.5703125" style="2" customWidth="1"/>
    <col min="6407" max="6407" width="12.42578125" style="2" customWidth="1"/>
    <col min="6408" max="6410" width="11.7109375" style="2" customWidth="1"/>
    <col min="6411" max="6411" width="12.42578125" style="2" customWidth="1"/>
    <col min="6412" max="6412" width="12.5703125" style="2" customWidth="1"/>
    <col min="6413" max="6413" width="11" style="2" customWidth="1"/>
    <col min="6414" max="6414" width="9.140625" style="2"/>
    <col min="6415" max="6416" width="10.28515625" style="2" customWidth="1"/>
    <col min="6417" max="6656" width="9.140625" style="2"/>
    <col min="6657" max="6657" width="7.7109375" style="2" customWidth="1"/>
    <col min="6658" max="6661" width="11.7109375" style="2" customWidth="1"/>
    <col min="6662" max="6662" width="10.5703125" style="2" customWidth="1"/>
    <col min="6663" max="6663" width="12.42578125" style="2" customWidth="1"/>
    <col min="6664" max="6666" width="11.7109375" style="2" customWidth="1"/>
    <col min="6667" max="6667" width="12.42578125" style="2" customWidth="1"/>
    <col min="6668" max="6668" width="12.5703125" style="2" customWidth="1"/>
    <col min="6669" max="6669" width="11" style="2" customWidth="1"/>
    <col min="6670" max="6670" width="9.140625" style="2"/>
    <col min="6671" max="6672" width="10.28515625" style="2" customWidth="1"/>
    <col min="6673" max="6912" width="9.140625" style="2"/>
    <col min="6913" max="6913" width="7.7109375" style="2" customWidth="1"/>
    <col min="6914" max="6917" width="11.7109375" style="2" customWidth="1"/>
    <col min="6918" max="6918" width="10.5703125" style="2" customWidth="1"/>
    <col min="6919" max="6919" width="12.42578125" style="2" customWidth="1"/>
    <col min="6920" max="6922" width="11.7109375" style="2" customWidth="1"/>
    <col min="6923" max="6923" width="12.42578125" style="2" customWidth="1"/>
    <col min="6924" max="6924" width="12.5703125" style="2" customWidth="1"/>
    <col min="6925" max="6925" width="11" style="2" customWidth="1"/>
    <col min="6926" max="6926" width="9.140625" style="2"/>
    <col min="6927" max="6928" width="10.28515625" style="2" customWidth="1"/>
    <col min="6929" max="7168" width="9.140625" style="2"/>
    <col min="7169" max="7169" width="7.7109375" style="2" customWidth="1"/>
    <col min="7170" max="7173" width="11.7109375" style="2" customWidth="1"/>
    <col min="7174" max="7174" width="10.5703125" style="2" customWidth="1"/>
    <col min="7175" max="7175" width="12.42578125" style="2" customWidth="1"/>
    <col min="7176" max="7178" width="11.7109375" style="2" customWidth="1"/>
    <col min="7179" max="7179" width="12.42578125" style="2" customWidth="1"/>
    <col min="7180" max="7180" width="12.5703125" style="2" customWidth="1"/>
    <col min="7181" max="7181" width="11" style="2" customWidth="1"/>
    <col min="7182" max="7182" width="9.140625" style="2"/>
    <col min="7183" max="7184" width="10.28515625" style="2" customWidth="1"/>
    <col min="7185" max="7424" width="9.140625" style="2"/>
    <col min="7425" max="7425" width="7.7109375" style="2" customWidth="1"/>
    <col min="7426" max="7429" width="11.7109375" style="2" customWidth="1"/>
    <col min="7430" max="7430" width="10.5703125" style="2" customWidth="1"/>
    <col min="7431" max="7431" width="12.42578125" style="2" customWidth="1"/>
    <col min="7432" max="7434" width="11.7109375" style="2" customWidth="1"/>
    <col min="7435" max="7435" width="12.42578125" style="2" customWidth="1"/>
    <col min="7436" max="7436" width="12.5703125" style="2" customWidth="1"/>
    <col min="7437" max="7437" width="11" style="2" customWidth="1"/>
    <col min="7438" max="7438" width="9.140625" style="2"/>
    <col min="7439" max="7440" width="10.28515625" style="2" customWidth="1"/>
    <col min="7441" max="7680" width="9.140625" style="2"/>
    <col min="7681" max="7681" width="7.7109375" style="2" customWidth="1"/>
    <col min="7682" max="7685" width="11.7109375" style="2" customWidth="1"/>
    <col min="7686" max="7686" width="10.5703125" style="2" customWidth="1"/>
    <col min="7687" max="7687" width="12.42578125" style="2" customWidth="1"/>
    <col min="7688" max="7690" width="11.7109375" style="2" customWidth="1"/>
    <col min="7691" max="7691" width="12.42578125" style="2" customWidth="1"/>
    <col min="7692" max="7692" width="12.5703125" style="2" customWidth="1"/>
    <col min="7693" max="7693" width="11" style="2" customWidth="1"/>
    <col min="7694" max="7694" width="9.140625" style="2"/>
    <col min="7695" max="7696" width="10.28515625" style="2" customWidth="1"/>
    <col min="7697" max="7936" width="9.140625" style="2"/>
    <col min="7937" max="7937" width="7.7109375" style="2" customWidth="1"/>
    <col min="7938" max="7941" width="11.7109375" style="2" customWidth="1"/>
    <col min="7942" max="7942" width="10.5703125" style="2" customWidth="1"/>
    <col min="7943" max="7943" width="12.42578125" style="2" customWidth="1"/>
    <col min="7944" max="7946" width="11.7109375" style="2" customWidth="1"/>
    <col min="7947" max="7947" width="12.42578125" style="2" customWidth="1"/>
    <col min="7948" max="7948" width="12.5703125" style="2" customWidth="1"/>
    <col min="7949" max="7949" width="11" style="2" customWidth="1"/>
    <col min="7950" max="7950" width="9.140625" style="2"/>
    <col min="7951" max="7952" width="10.28515625" style="2" customWidth="1"/>
    <col min="7953" max="8192" width="9.140625" style="2"/>
    <col min="8193" max="8193" width="7.7109375" style="2" customWidth="1"/>
    <col min="8194" max="8197" width="11.7109375" style="2" customWidth="1"/>
    <col min="8198" max="8198" width="10.5703125" style="2" customWidth="1"/>
    <col min="8199" max="8199" width="12.42578125" style="2" customWidth="1"/>
    <col min="8200" max="8202" width="11.7109375" style="2" customWidth="1"/>
    <col min="8203" max="8203" width="12.42578125" style="2" customWidth="1"/>
    <col min="8204" max="8204" width="12.5703125" style="2" customWidth="1"/>
    <col min="8205" max="8205" width="11" style="2" customWidth="1"/>
    <col min="8206" max="8206" width="9.140625" style="2"/>
    <col min="8207" max="8208" width="10.28515625" style="2" customWidth="1"/>
    <col min="8209" max="8448" width="9.140625" style="2"/>
    <col min="8449" max="8449" width="7.7109375" style="2" customWidth="1"/>
    <col min="8450" max="8453" width="11.7109375" style="2" customWidth="1"/>
    <col min="8454" max="8454" width="10.5703125" style="2" customWidth="1"/>
    <col min="8455" max="8455" width="12.42578125" style="2" customWidth="1"/>
    <col min="8456" max="8458" width="11.7109375" style="2" customWidth="1"/>
    <col min="8459" max="8459" width="12.42578125" style="2" customWidth="1"/>
    <col min="8460" max="8460" width="12.5703125" style="2" customWidth="1"/>
    <col min="8461" max="8461" width="11" style="2" customWidth="1"/>
    <col min="8462" max="8462" width="9.140625" style="2"/>
    <col min="8463" max="8464" width="10.28515625" style="2" customWidth="1"/>
    <col min="8465" max="8704" width="9.140625" style="2"/>
    <col min="8705" max="8705" width="7.7109375" style="2" customWidth="1"/>
    <col min="8706" max="8709" width="11.7109375" style="2" customWidth="1"/>
    <col min="8710" max="8710" width="10.5703125" style="2" customWidth="1"/>
    <col min="8711" max="8711" width="12.42578125" style="2" customWidth="1"/>
    <col min="8712" max="8714" width="11.7109375" style="2" customWidth="1"/>
    <col min="8715" max="8715" width="12.42578125" style="2" customWidth="1"/>
    <col min="8716" max="8716" width="12.5703125" style="2" customWidth="1"/>
    <col min="8717" max="8717" width="11" style="2" customWidth="1"/>
    <col min="8718" max="8718" width="9.140625" style="2"/>
    <col min="8719" max="8720" width="10.28515625" style="2" customWidth="1"/>
    <col min="8721" max="8960" width="9.140625" style="2"/>
    <col min="8961" max="8961" width="7.7109375" style="2" customWidth="1"/>
    <col min="8962" max="8965" width="11.7109375" style="2" customWidth="1"/>
    <col min="8966" max="8966" width="10.5703125" style="2" customWidth="1"/>
    <col min="8967" max="8967" width="12.42578125" style="2" customWidth="1"/>
    <col min="8968" max="8970" width="11.7109375" style="2" customWidth="1"/>
    <col min="8971" max="8971" width="12.42578125" style="2" customWidth="1"/>
    <col min="8972" max="8972" width="12.5703125" style="2" customWidth="1"/>
    <col min="8973" max="8973" width="11" style="2" customWidth="1"/>
    <col min="8974" max="8974" width="9.140625" style="2"/>
    <col min="8975" max="8976" width="10.28515625" style="2" customWidth="1"/>
    <col min="8977" max="9216" width="9.140625" style="2"/>
    <col min="9217" max="9217" width="7.7109375" style="2" customWidth="1"/>
    <col min="9218" max="9221" width="11.7109375" style="2" customWidth="1"/>
    <col min="9222" max="9222" width="10.5703125" style="2" customWidth="1"/>
    <col min="9223" max="9223" width="12.42578125" style="2" customWidth="1"/>
    <col min="9224" max="9226" width="11.7109375" style="2" customWidth="1"/>
    <col min="9227" max="9227" width="12.42578125" style="2" customWidth="1"/>
    <col min="9228" max="9228" width="12.5703125" style="2" customWidth="1"/>
    <col min="9229" max="9229" width="11" style="2" customWidth="1"/>
    <col min="9230" max="9230" width="9.140625" style="2"/>
    <col min="9231" max="9232" width="10.28515625" style="2" customWidth="1"/>
    <col min="9233" max="9472" width="9.140625" style="2"/>
    <col min="9473" max="9473" width="7.7109375" style="2" customWidth="1"/>
    <col min="9474" max="9477" width="11.7109375" style="2" customWidth="1"/>
    <col min="9478" max="9478" width="10.5703125" style="2" customWidth="1"/>
    <col min="9479" max="9479" width="12.42578125" style="2" customWidth="1"/>
    <col min="9480" max="9482" width="11.7109375" style="2" customWidth="1"/>
    <col min="9483" max="9483" width="12.42578125" style="2" customWidth="1"/>
    <col min="9484" max="9484" width="12.5703125" style="2" customWidth="1"/>
    <col min="9485" max="9485" width="11" style="2" customWidth="1"/>
    <col min="9486" max="9486" width="9.140625" style="2"/>
    <col min="9487" max="9488" width="10.28515625" style="2" customWidth="1"/>
    <col min="9489" max="9728" width="9.140625" style="2"/>
    <col min="9729" max="9729" width="7.7109375" style="2" customWidth="1"/>
    <col min="9730" max="9733" width="11.7109375" style="2" customWidth="1"/>
    <col min="9734" max="9734" width="10.5703125" style="2" customWidth="1"/>
    <col min="9735" max="9735" width="12.42578125" style="2" customWidth="1"/>
    <col min="9736" max="9738" width="11.7109375" style="2" customWidth="1"/>
    <col min="9739" max="9739" width="12.42578125" style="2" customWidth="1"/>
    <col min="9740" max="9740" width="12.5703125" style="2" customWidth="1"/>
    <col min="9741" max="9741" width="11" style="2" customWidth="1"/>
    <col min="9742" max="9742" width="9.140625" style="2"/>
    <col min="9743" max="9744" width="10.28515625" style="2" customWidth="1"/>
    <col min="9745" max="9984" width="9.140625" style="2"/>
    <col min="9985" max="9985" width="7.7109375" style="2" customWidth="1"/>
    <col min="9986" max="9989" width="11.7109375" style="2" customWidth="1"/>
    <col min="9990" max="9990" width="10.5703125" style="2" customWidth="1"/>
    <col min="9991" max="9991" width="12.42578125" style="2" customWidth="1"/>
    <col min="9992" max="9994" width="11.7109375" style="2" customWidth="1"/>
    <col min="9995" max="9995" width="12.42578125" style="2" customWidth="1"/>
    <col min="9996" max="9996" width="12.5703125" style="2" customWidth="1"/>
    <col min="9997" max="9997" width="11" style="2" customWidth="1"/>
    <col min="9998" max="9998" width="9.140625" style="2"/>
    <col min="9999" max="10000" width="10.28515625" style="2" customWidth="1"/>
    <col min="10001" max="10240" width="9.140625" style="2"/>
    <col min="10241" max="10241" width="7.7109375" style="2" customWidth="1"/>
    <col min="10242" max="10245" width="11.7109375" style="2" customWidth="1"/>
    <col min="10246" max="10246" width="10.5703125" style="2" customWidth="1"/>
    <col min="10247" max="10247" width="12.42578125" style="2" customWidth="1"/>
    <col min="10248" max="10250" width="11.7109375" style="2" customWidth="1"/>
    <col min="10251" max="10251" width="12.42578125" style="2" customWidth="1"/>
    <col min="10252" max="10252" width="12.5703125" style="2" customWidth="1"/>
    <col min="10253" max="10253" width="11" style="2" customWidth="1"/>
    <col min="10254" max="10254" width="9.140625" style="2"/>
    <col min="10255" max="10256" width="10.28515625" style="2" customWidth="1"/>
    <col min="10257" max="10496" width="9.140625" style="2"/>
    <col min="10497" max="10497" width="7.7109375" style="2" customWidth="1"/>
    <col min="10498" max="10501" width="11.7109375" style="2" customWidth="1"/>
    <col min="10502" max="10502" width="10.5703125" style="2" customWidth="1"/>
    <col min="10503" max="10503" width="12.42578125" style="2" customWidth="1"/>
    <col min="10504" max="10506" width="11.7109375" style="2" customWidth="1"/>
    <col min="10507" max="10507" width="12.42578125" style="2" customWidth="1"/>
    <col min="10508" max="10508" width="12.5703125" style="2" customWidth="1"/>
    <col min="10509" max="10509" width="11" style="2" customWidth="1"/>
    <col min="10510" max="10510" width="9.140625" style="2"/>
    <col min="10511" max="10512" width="10.28515625" style="2" customWidth="1"/>
    <col min="10513" max="10752" width="9.140625" style="2"/>
    <col min="10753" max="10753" width="7.7109375" style="2" customWidth="1"/>
    <col min="10754" max="10757" width="11.7109375" style="2" customWidth="1"/>
    <col min="10758" max="10758" width="10.5703125" style="2" customWidth="1"/>
    <col min="10759" max="10759" width="12.42578125" style="2" customWidth="1"/>
    <col min="10760" max="10762" width="11.7109375" style="2" customWidth="1"/>
    <col min="10763" max="10763" width="12.42578125" style="2" customWidth="1"/>
    <col min="10764" max="10764" width="12.5703125" style="2" customWidth="1"/>
    <col min="10765" max="10765" width="11" style="2" customWidth="1"/>
    <col min="10766" max="10766" width="9.140625" style="2"/>
    <col min="10767" max="10768" width="10.28515625" style="2" customWidth="1"/>
    <col min="10769" max="11008" width="9.140625" style="2"/>
    <col min="11009" max="11009" width="7.7109375" style="2" customWidth="1"/>
    <col min="11010" max="11013" width="11.7109375" style="2" customWidth="1"/>
    <col min="11014" max="11014" width="10.5703125" style="2" customWidth="1"/>
    <col min="11015" max="11015" width="12.42578125" style="2" customWidth="1"/>
    <col min="11016" max="11018" width="11.7109375" style="2" customWidth="1"/>
    <col min="11019" max="11019" width="12.42578125" style="2" customWidth="1"/>
    <col min="11020" max="11020" width="12.5703125" style="2" customWidth="1"/>
    <col min="11021" max="11021" width="11" style="2" customWidth="1"/>
    <col min="11022" max="11022" width="9.140625" style="2"/>
    <col min="11023" max="11024" width="10.28515625" style="2" customWidth="1"/>
    <col min="11025" max="11264" width="9.140625" style="2"/>
    <col min="11265" max="11265" width="7.7109375" style="2" customWidth="1"/>
    <col min="11266" max="11269" width="11.7109375" style="2" customWidth="1"/>
    <col min="11270" max="11270" width="10.5703125" style="2" customWidth="1"/>
    <col min="11271" max="11271" width="12.42578125" style="2" customWidth="1"/>
    <col min="11272" max="11274" width="11.7109375" style="2" customWidth="1"/>
    <col min="11275" max="11275" width="12.42578125" style="2" customWidth="1"/>
    <col min="11276" max="11276" width="12.5703125" style="2" customWidth="1"/>
    <col min="11277" max="11277" width="11" style="2" customWidth="1"/>
    <col min="11278" max="11278" width="9.140625" style="2"/>
    <col min="11279" max="11280" width="10.28515625" style="2" customWidth="1"/>
    <col min="11281" max="11520" width="9.140625" style="2"/>
    <col min="11521" max="11521" width="7.7109375" style="2" customWidth="1"/>
    <col min="11522" max="11525" width="11.7109375" style="2" customWidth="1"/>
    <col min="11526" max="11526" width="10.5703125" style="2" customWidth="1"/>
    <col min="11527" max="11527" width="12.42578125" style="2" customWidth="1"/>
    <col min="11528" max="11530" width="11.7109375" style="2" customWidth="1"/>
    <col min="11531" max="11531" width="12.42578125" style="2" customWidth="1"/>
    <col min="11532" max="11532" width="12.5703125" style="2" customWidth="1"/>
    <col min="11533" max="11533" width="11" style="2" customWidth="1"/>
    <col min="11534" max="11534" width="9.140625" style="2"/>
    <col min="11535" max="11536" width="10.28515625" style="2" customWidth="1"/>
    <col min="11537" max="11776" width="9.140625" style="2"/>
    <col min="11777" max="11777" width="7.7109375" style="2" customWidth="1"/>
    <col min="11778" max="11781" width="11.7109375" style="2" customWidth="1"/>
    <col min="11782" max="11782" width="10.5703125" style="2" customWidth="1"/>
    <col min="11783" max="11783" width="12.42578125" style="2" customWidth="1"/>
    <col min="11784" max="11786" width="11.7109375" style="2" customWidth="1"/>
    <col min="11787" max="11787" width="12.42578125" style="2" customWidth="1"/>
    <col min="11788" max="11788" width="12.5703125" style="2" customWidth="1"/>
    <col min="11789" max="11789" width="11" style="2" customWidth="1"/>
    <col min="11790" max="11790" width="9.140625" style="2"/>
    <col min="11791" max="11792" width="10.28515625" style="2" customWidth="1"/>
    <col min="11793" max="12032" width="9.140625" style="2"/>
    <col min="12033" max="12033" width="7.7109375" style="2" customWidth="1"/>
    <col min="12034" max="12037" width="11.7109375" style="2" customWidth="1"/>
    <col min="12038" max="12038" width="10.5703125" style="2" customWidth="1"/>
    <col min="12039" max="12039" width="12.42578125" style="2" customWidth="1"/>
    <col min="12040" max="12042" width="11.7109375" style="2" customWidth="1"/>
    <col min="12043" max="12043" width="12.42578125" style="2" customWidth="1"/>
    <col min="12044" max="12044" width="12.5703125" style="2" customWidth="1"/>
    <col min="12045" max="12045" width="11" style="2" customWidth="1"/>
    <col min="12046" max="12046" width="9.140625" style="2"/>
    <col min="12047" max="12048" width="10.28515625" style="2" customWidth="1"/>
    <col min="12049" max="12288" width="9.140625" style="2"/>
    <col min="12289" max="12289" width="7.7109375" style="2" customWidth="1"/>
    <col min="12290" max="12293" width="11.7109375" style="2" customWidth="1"/>
    <col min="12294" max="12294" width="10.5703125" style="2" customWidth="1"/>
    <col min="12295" max="12295" width="12.42578125" style="2" customWidth="1"/>
    <col min="12296" max="12298" width="11.7109375" style="2" customWidth="1"/>
    <col min="12299" max="12299" width="12.42578125" style="2" customWidth="1"/>
    <col min="12300" max="12300" width="12.5703125" style="2" customWidth="1"/>
    <col min="12301" max="12301" width="11" style="2" customWidth="1"/>
    <col min="12302" max="12302" width="9.140625" style="2"/>
    <col min="12303" max="12304" width="10.28515625" style="2" customWidth="1"/>
    <col min="12305" max="12544" width="9.140625" style="2"/>
    <col min="12545" max="12545" width="7.7109375" style="2" customWidth="1"/>
    <col min="12546" max="12549" width="11.7109375" style="2" customWidth="1"/>
    <col min="12550" max="12550" width="10.5703125" style="2" customWidth="1"/>
    <col min="12551" max="12551" width="12.42578125" style="2" customWidth="1"/>
    <col min="12552" max="12554" width="11.7109375" style="2" customWidth="1"/>
    <col min="12555" max="12555" width="12.42578125" style="2" customWidth="1"/>
    <col min="12556" max="12556" width="12.5703125" style="2" customWidth="1"/>
    <col min="12557" max="12557" width="11" style="2" customWidth="1"/>
    <col min="12558" max="12558" width="9.140625" style="2"/>
    <col min="12559" max="12560" width="10.28515625" style="2" customWidth="1"/>
    <col min="12561" max="12800" width="9.140625" style="2"/>
    <col min="12801" max="12801" width="7.7109375" style="2" customWidth="1"/>
    <col min="12802" max="12805" width="11.7109375" style="2" customWidth="1"/>
    <col min="12806" max="12806" width="10.5703125" style="2" customWidth="1"/>
    <col min="12807" max="12807" width="12.42578125" style="2" customWidth="1"/>
    <col min="12808" max="12810" width="11.7109375" style="2" customWidth="1"/>
    <col min="12811" max="12811" width="12.42578125" style="2" customWidth="1"/>
    <col min="12812" max="12812" width="12.5703125" style="2" customWidth="1"/>
    <col min="12813" max="12813" width="11" style="2" customWidth="1"/>
    <col min="12814" max="12814" width="9.140625" style="2"/>
    <col min="12815" max="12816" width="10.28515625" style="2" customWidth="1"/>
    <col min="12817" max="13056" width="9.140625" style="2"/>
    <col min="13057" max="13057" width="7.7109375" style="2" customWidth="1"/>
    <col min="13058" max="13061" width="11.7109375" style="2" customWidth="1"/>
    <col min="13062" max="13062" width="10.5703125" style="2" customWidth="1"/>
    <col min="13063" max="13063" width="12.42578125" style="2" customWidth="1"/>
    <col min="13064" max="13066" width="11.7109375" style="2" customWidth="1"/>
    <col min="13067" max="13067" width="12.42578125" style="2" customWidth="1"/>
    <col min="13068" max="13068" width="12.5703125" style="2" customWidth="1"/>
    <col min="13069" max="13069" width="11" style="2" customWidth="1"/>
    <col min="13070" max="13070" width="9.140625" style="2"/>
    <col min="13071" max="13072" width="10.28515625" style="2" customWidth="1"/>
    <col min="13073" max="13312" width="9.140625" style="2"/>
    <col min="13313" max="13313" width="7.7109375" style="2" customWidth="1"/>
    <col min="13314" max="13317" width="11.7109375" style="2" customWidth="1"/>
    <col min="13318" max="13318" width="10.5703125" style="2" customWidth="1"/>
    <col min="13319" max="13319" width="12.42578125" style="2" customWidth="1"/>
    <col min="13320" max="13322" width="11.7109375" style="2" customWidth="1"/>
    <col min="13323" max="13323" width="12.42578125" style="2" customWidth="1"/>
    <col min="13324" max="13324" width="12.5703125" style="2" customWidth="1"/>
    <col min="13325" max="13325" width="11" style="2" customWidth="1"/>
    <col min="13326" max="13326" width="9.140625" style="2"/>
    <col min="13327" max="13328" width="10.28515625" style="2" customWidth="1"/>
    <col min="13329" max="13568" width="9.140625" style="2"/>
    <col min="13569" max="13569" width="7.7109375" style="2" customWidth="1"/>
    <col min="13570" max="13573" width="11.7109375" style="2" customWidth="1"/>
    <col min="13574" max="13574" width="10.5703125" style="2" customWidth="1"/>
    <col min="13575" max="13575" width="12.42578125" style="2" customWidth="1"/>
    <col min="13576" max="13578" width="11.7109375" style="2" customWidth="1"/>
    <col min="13579" max="13579" width="12.42578125" style="2" customWidth="1"/>
    <col min="13580" max="13580" width="12.5703125" style="2" customWidth="1"/>
    <col min="13581" max="13581" width="11" style="2" customWidth="1"/>
    <col min="13582" max="13582" width="9.140625" style="2"/>
    <col min="13583" max="13584" width="10.28515625" style="2" customWidth="1"/>
    <col min="13585" max="13824" width="9.140625" style="2"/>
    <col min="13825" max="13825" width="7.7109375" style="2" customWidth="1"/>
    <col min="13826" max="13829" width="11.7109375" style="2" customWidth="1"/>
    <col min="13830" max="13830" width="10.5703125" style="2" customWidth="1"/>
    <col min="13831" max="13831" width="12.42578125" style="2" customWidth="1"/>
    <col min="13832" max="13834" width="11.7109375" style="2" customWidth="1"/>
    <col min="13835" max="13835" width="12.42578125" style="2" customWidth="1"/>
    <col min="13836" max="13836" width="12.5703125" style="2" customWidth="1"/>
    <col min="13837" max="13837" width="11" style="2" customWidth="1"/>
    <col min="13838" max="13838" width="9.140625" style="2"/>
    <col min="13839" max="13840" width="10.28515625" style="2" customWidth="1"/>
    <col min="13841" max="14080" width="9.140625" style="2"/>
    <col min="14081" max="14081" width="7.7109375" style="2" customWidth="1"/>
    <col min="14082" max="14085" width="11.7109375" style="2" customWidth="1"/>
    <col min="14086" max="14086" width="10.5703125" style="2" customWidth="1"/>
    <col min="14087" max="14087" width="12.42578125" style="2" customWidth="1"/>
    <col min="14088" max="14090" width="11.7109375" style="2" customWidth="1"/>
    <col min="14091" max="14091" width="12.42578125" style="2" customWidth="1"/>
    <col min="14092" max="14092" width="12.5703125" style="2" customWidth="1"/>
    <col min="14093" max="14093" width="11" style="2" customWidth="1"/>
    <col min="14094" max="14094" width="9.140625" style="2"/>
    <col min="14095" max="14096" width="10.28515625" style="2" customWidth="1"/>
    <col min="14097" max="14336" width="9.140625" style="2"/>
    <col min="14337" max="14337" width="7.7109375" style="2" customWidth="1"/>
    <col min="14338" max="14341" width="11.7109375" style="2" customWidth="1"/>
    <col min="14342" max="14342" width="10.5703125" style="2" customWidth="1"/>
    <col min="14343" max="14343" width="12.42578125" style="2" customWidth="1"/>
    <col min="14344" max="14346" width="11.7109375" style="2" customWidth="1"/>
    <col min="14347" max="14347" width="12.42578125" style="2" customWidth="1"/>
    <col min="14348" max="14348" width="12.5703125" style="2" customWidth="1"/>
    <col min="14349" max="14349" width="11" style="2" customWidth="1"/>
    <col min="14350" max="14350" width="9.140625" style="2"/>
    <col min="14351" max="14352" width="10.28515625" style="2" customWidth="1"/>
    <col min="14353" max="14592" width="9.140625" style="2"/>
    <col min="14593" max="14593" width="7.7109375" style="2" customWidth="1"/>
    <col min="14594" max="14597" width="11.7109375" style="2" customWidth="1"/>
    <col min="14598" max="14598" width="10.5703125" style="2" customWidth="1"/>
    <col min="14599" max="14599" width="12.42578125" style="2" customWidth="1"/>
    <col min="14600" max="14602" width="11.7109375" style="2" customWidth="1"/>
    <col min="14603" max="14603" width="12.42578125" style="2" customWidth="1"/>
    <col min="14604" max="14604" width="12.5703125" style="2" customWidth="1"/>
    <col min="14605" max="14605" width="11" style="2" customWidth="1"/>
    <col min="14606" max="14606" width="9.140625" style="2"/>
    <col min="14607" max="14608" width="10.28515625" style="2" customWidth="1"/>
    <col min="14609" max="14848" width="9.140625" style="2"/>
    <col min="14849" max="14849" width="7.7109375" style="2" customWidth="1"/>
    <col min="14850" max="14853" width="11.7109375" style="2" customWidth="1"/>
    <col min="14854" max="14854" width="10.5703125" style="2" customWidth="1"/>
    <col min="14855" max="14855" width="12.42578125" style="2" customWidth="1"/>
    <col min="14856" max="14858" width="11.7109375" style="2" customWidth="1"/>
    <col min="14859" max="14859" width="12.42578125" style="2" customWidth="1"/>
    <col min="14860" max="14860" width="12.5703125" style="2" customWidth="1"/>
    <col min="14861" max="14861" width="11" style="2" customWidth="1"/>
    <col min="14862" max="14862" width="9.140625" style="2"/>
    <col min="14863" max="14864" width="10.28515625" style="2" customWidth="1"/>
    <col min="14865" max="15104" width="9.140625" style="2"/>
    <col min="15105" max="15105" width="7.7109375" style="2" customWidth="1"/>
    <col min="15106" max="15109" width="11.7109375" style="2" customWidth="1"/>
    <col min="15110" max="15110" width="10.5703125" style="2" customWidth="1"/>
    <col min="15111" max="15111" width="12.42578125" style="2" customWidth="1"/>
    <col min="15112" max="15114" width="11.7109375" style="2" customWidth="1"/>
    <col min="15115" max="15115" width="12.42578125" style="2" customWidth="1"/>
    <col min="15116" max="15116" width="12.5703125" style="2" customWidth="1"/>
    <col min="15117" max="15117" width="11" style="2" customWidth="1"/>
    <col min="15118" max="15118" width="9.140625" style="2"/>
    <col min="15119" max="15120" width="10.28515625" style="2" customWidth="1"/>
    <col min="15121" max="15360" width="9.140625" style="2"/>
    <col min="15361" max="15361" width="7.7109375" style="2" customWidth="1"/>
    <col min="15362" max="15365" width="11.7109375" style="2" customWidth="1"/>
    <col min="15366" max="15366" width="10.5703125" style="2" customWidth="1"/>
    <col min="15367" max="15367" width="12.42578125" style="2" customWidth="1"/>
    <col min="15368" max="15370" width="11.7109375" style="2" customWidth="1"/>
    <col min="15371" max="15371" width="12.42578125" style="2" customWidth="1"/>
    <col min="15372" max="15372" width="12.5703125" style="2" customWidth="1"/>
    <col min="15373" max="15373" width="11" style="2" customWidth="1"/>
    <col min="15374" max="15374" width="9.140625" style="2"/>
    <col min="15375" max="15376" width="10.28515625" style="2" customWidth="1"/>
    <col min="15377" max="15616" width="9.140625" style="2"/>
    <col min="15617" max="15617" width="7.7109375" style="2" customWidth="1"/>
    <col min="15618" max="15621" width="11.7109375" style="2" customWidth="1"/>
    <col min="15622" max="15622" width="10.5703125" style="2" customWidth="1"/>
    <col min="15623" max="15623" width="12.42578125" style="2" customWidth="1"/>
    <col min="15624" max="15626" width="11.7109375" style="2" customWidth="1"/>
    <col min="15627" max="15627" width="12.42578125" style="2" customWidth="1"/>
    <col min="15628" max="15628" width="12.5703125" style="2" customWidth="1"/>
    <col min="15629" max="15629" width="11" style="2" customWidth="1"/>
    <col min="15630" max="15630" width="9.140625" style="2"/>
    <col min="15631" max="15632" width="10.28515625" style="2" customWidth="1"/>
    <col min="15633" max="15872" width="9.140625" style="2"/>
    <col min="15873" max="15873" width="7.7109375" style="2" customWidth="1"/>
    <col min="15874" max="15877" width="11.7109375" style="2" customWidth="1"/>
    <col min="15878" max="15878" width="10.5703125" style="2" customWidth="1"/>
    <col min="15879" max="15879" width="12.42578125" style="2" customWidth="1"/>
    <col min="15880" max="15882" width="11.7109375" style="2" customWidth="1"/>
    <col min="15883" max="15883" width="12.42578125" style="2" customWidth="1"/>
    <col min="15884" max="15884" width="12.5703125" style="2" customWidth="1"/>
    <col min="15885" max="15885" width="11" style="2" customWidth="1"/>
    <col min="15886" max="15886" width="9.140625" style="2"/>
    <col min="15887" max="15888" width="10.28515625" style="2" customWidth="1"/>
    <col min="15889" max="16128" width="9.140625" style="2"/>
    <col min="16129" max="16129" width="7.7109375" style="2" customWidth="1"/>
    <col min="16130" max="16133" width="11.7109375" style="2" customWidth="1"/>
    <col min="16134" max="16134" width="10.5703125" style="2" customWidth="1"/>
    <col min="16135" max="16135" width="12.42578125" style="2" customWidth="1"/>
    <col min="16136" max="16138" width="11.7109375" style="2" customWidth="1"/>
    <col min="16139" max="16139" width="12.42578125" style="2" customWidth="1"/>
    <col min="16140" max="16140" width="12.5703125" style="2" customWidth="1"/>
    <col min="16141" max="16141" width="11" style="2" customWidth="1"/>
    <col min="16142" max="16142" width="9.140625" style="2"/>
    <col min="16143" max="16144" width="10.28515625" style="2" customWidth="1"/>
    <col min="16145" max="16384" width="9.140625" style="2"/>
  </cols>
  <sheetData>
    <row r="1" spans="1:13" ht="15.75">
      <c r="A1" s="3" t="s">
        <v>484</v>
      </c>
    </row>
    <row r="3" spans="1:13" ht="76.900000000000006" customHeight="1">
      <c r="A3" s="250"/>
      <c r="B3" s="526" t="s">
        <v>277</v>
      </c>
      <c r="C3" s="527" t="s">
        <v>278</v>
      </c>
      <c r="D3" s="527" t="s">
        <v>279</v>
      </c>
      <c r="E3" s="527" t="s">
        <v>280</v>
      </c>
      <c r="F3" s="527" t="s">
        <v>281</v>
      </c>
      <c r="G3" s="527" t="s">
        <v>282</v>
      </c>
      <c r="H3" s="526" t="s">
        <v>283</v>
      </c>
      <c r="I3" s="527" t="s">
        <v>284</v>
      </c>
      <c r="J3" s="527" t="s">
        <v>285</v>
      </c>
      <c r="K3" s="526" t="s">
        <v>286</v>
      </c>
      <c r="L3" s="526" t="s">
        <v>287</v>
      </c>
      <c r="M3" s="36"/>
    </row>
    <row r="4" spans="1:13">
      <c r="A4" s="368"/>
      <c r="B4" s="251" t="s">
        <v>26</v>
      </c>
      <c r="C4" s="252" t="s">
        <v>27</v>
      </c>
      <c r="D4" s="252" t="s">
        <v>28</v>
      </c>
      <c r="E4" s="252" t="s">
        <v>29</v>
      </c>
      <c r="F4" s="252" t="s">
        <v>30</v>
      </c>
      <c r="G4" s="252" t="s">
        <v>61</v>
      </c>
      <c r="H4" s="252" t="s">
        <v>288</v>
      </c>
      <c r="I4" s="252" t="s">
        <v>289</v>
      </c>
      <c r="J4" s="252" t="s">
        <v>290</v>
      </c>
      <c r="K4" s="252" t="s">
        <v>291</v>
      </c>
      <c r="L4" s="252" t="s">
        <v>99</v>
      </c>
    </row>
    <row r="5" spans="1:13">
      <c r="A5" s="356">
        <v>1976</v>
      </c>
      <c r="B5" s="597">
        <f>'T1'!B20/1000</f>
        <v>23414.353999999999</v>
      </c>
      <c r="C5" s="602">
        <v>17058</v>
      </c>
      <c r="D5" s="597">
        <v>15187</v>
      </c>
      <c r="E5" s="600">
        <v>10495.8</v>
      </c>
      <c r="F5" s="597">
        <v>9751.9</v>
      </c>
      <c r="G5" s="597">
        <v>743.9</v>
      </c>
      <c r="H5" s="599">
        <f>C5/B5*100</f>
        <v>72.852746652758398</v>
      </c>
      <c r="I5" s="255">
        <f t="shared" ref="I5:I38" si="0">F5/C5*100</f>
        <v>57.169070230976672</v>
      </c>
      <c r="J5" s="256">
        <f t="shared" ref="J5:J38" si="1">E5/C5*100</f>
        <v>61.53007386563489</v>
      </c>
      <c r="K5" s="61">
        <f t="shared" ref="K5:K39" si="2">G5/E5*100</f>
        <v>7.0875969435393209</v>
      </c>
      <c r="L5" s="597">
        <v>6.9</v>
      </c>
      <c r="M5" s="257"/>
    </row>
    <row r="6" spans="1:13">
      <c r="A6" s="344">
        <v>1977</v>
      </c>
      <c r="B6" s="598">
        <f>'T1'!B21/1000</f>
        <v>23693.935000000001</v>
      </c>
      <c r="C6" s="372">
        <v>17435.5</v>
      </c>
      <c r="D6" s="598">
        <v>15501.8</v>
      </c>
      <c r="E6" s="601">
        <v>10790.7</v>
      </c>
      <c r="F6" s="598">
        <v>9920.5</v>
      </c>
      <c r="G6" s="598">
        <v>870.1</v>
      </c>
      <c r="H6" s="373">
        <f t="shared" ref="H6:H38" si="3">C6/B6*100</f>
        <v>73.586341821229766</v>
      </c>
      <c r="I6" s="255">
        <f t="shared" si="0"/>
        <v>56.898282240256947</v>
      </c>
      <c r="J6" s="256">
        <f t="shared" si="1"/>
        <v>61.889248946115686</v>
      </c>
      <c r="K6" s="61">
        <f t="shared" si="2"/>
        <v>8.0634249863308227</v>
      </c>
      <c r="L6" s="598">
        <v>7.8</v>
      </c>
      <c r="M6" s="257"/>
    </row>
    <row r="7" spans="1:13">
      <c r="A7" s="344">
        <v>1978</v>
      </c>
      <c r="B7" s="598">
        <f>'T1'!B22/1000</f>
        <v>23935.46</v>
      </c>
      <c r="C7" s="372">
        <v>17778.900000000001</v>
      </c>
      <c r="D7" s="598">
        <v>15786.1</v>
      </c>
      <c r="E7" s="601">
        <v>11159.8</v>
      </c>
      <c r="F7" s="598">
        <v>10224.700000000001</v>
      </c>
      <c r="G7" s="598">
        <v>935.1</v>
      </c>
      <c r="H7" s="373">
        <f t="shared" si="3"/>
        <v>74.278497258878673</v>
      </c>
      <c r="I7" s="255">
        <f t="shared" si="0"/>
        <v>57.51030716186041</v>
      </c>
      <c r="J7" s="256">
        <f t="shared" si="1"/>
        <v>62.769912649264</v>
      </c>
      <c r="K7" s="61">
        <f t="shared" si="2"/>
        <v>8.3791824226240621</v>
      </c>
      <c r="L7" s="598">
        <v>8.1999999999999993</v>
      </c>
      <c r="M7" s="257"/>
    </row>
    <row r="8" spans="1:13">
      <c r="A8" s="344">
        <v>1979</v>
      </c>
      <c r="B8" s="598">
        <f>'T1'!B23/1000</f>
        <v>24170.164000000001</v>
      </c>
      <c r="C8" s="372">
        <v>18119.400000000001</v>
      </c>
      <c r="D8" s="598">
        <v>16059.6</v>
      </c>
      <c r="E8" s="601">
        <v>11536</v>
      </c>
      <c r="F8" s="598">
        <v>10669.8</v>
      </c>
      <c r="G8" s="598">
        <v>866.2</v>
      </c>
      <c r="H8" s="373">
        <f t="shared" si="3"/>
        <v>74.965978716569737</v>
      </c>
      <c r="I8" s="255">
        <f t="shared" si="0"/>
        <v>58.886055829663221</v>
      </c>
      <c r="J8" s="256">
        <f t="shared" si="1"/>
        <v>63.666567325628876</v>
      </c>
      <c r="K8" s="61">
        <f t="shared" si="2"/>
        <v>7.5086685159500695</v>
      </c>
      <c r="L8" s="598">
        <v>7.3</v>
      </c>
      <c r="M8" s="257"/>
    </row>
    <row r="9" spans="1:13">
      <c r="A9" s="344">
        <v>1980</v>
      </c>
      <c r="B9" s="598">
        <f>'T1'!B24/1000</f>
        <v>24470.715</v>
      </c>
      <c r="C9" s="372">
        <v>18483.599999999999</v>
      </c>
      <c r="D9" s="598">
        <v>16355.8</v>
      </c>
      <c r="E9" s="601">
        <v>11872.9</v>
      </c>
      <c r="F9" s="598">
        <v>10979.8</v>
      </c>
      <c r="G9" s="598">
        <v>893.1</v>
      </c>
      <c r="H9" s="373">
        <f t="shared" si="3"/>
        <v>75.533551022109478</v>
      </c>
      <c r="I9" s="255">
        <f t="shared" si="0"/>
        <v>59.402930165119351</v>
      </c>
      <c r="J9" s="256">
        <f t="shared" si="1"/>
        <v>64.234781103248281</v>
      </c>
      <c r="K9" s="61">
        <f t="shared" si="2"/>
        <v>7.5221723420562796</v>
      </c>
      <c r="L9" s="598">
        <v>7.3</v>
      </c>
      <c r="M9" s="257"/>
    </row>
    <row r="10" spans="1:13">
      <c r="A10" s="344">
        <v>1981</v>
      </c>
      <c r="B10" s="598">
        <f>'T1'!B25/1000</f>
        <v>24784.554</v>
      </c>
      <c r="C10" s="372">
        <v>18814.3</v>
      </c>
      <c r="D10" s="598">
        <v>16622.8</v>
      </c>
      <c r="E10" s="601">
        <v>12236.4</v>
      </c>
      <c r="F10" s="598">
        <v>11304.4</v>
      </c>
      <c r="G10" s="598">
        <v>932</v>
      </c>
      <c r="H10" s="373">
        <f t="shared" si="3"/>
        <v>75.911392232436384</v>
      </c>
      <c r="I10" s="255">
        <f t="shared" si="0"/>
        <v>60.08408497791573</v>
      </c>
      <c r="J10" s="256">
        <f t="shared" si="1"/>
        <v>65.037763828577198</v>
      </c>
      <c r="K10" s="61">
        <f t="shared" si="2"/>
        <v>7.6166192671047046</v>
      </c>
      <c r="L10" s="598">
        <v>7.4</v>
      </c>
      <c r="M10" s="257"/>
    </row>
    <row r="11" spans="1:13">
      <c r="A11" s="344">
        <v>1982</v>
      </c>
      <c r="B11" s="598">
        <f>'T1'!B26/1000</f>
        <v>25082.945</v>
      </c>
      <c r="C11" s="372">
        <v>19103.400000000001</v>
      </c>
      <c r="D11" s="598">
        <v>16853.3</v>
      </c>
      <c r="E11" s="601">
        <v>12320.3</v>
      </c>
      <c r="F11" s="598">
        <v>10951.2</v>
      </c>
      <c r="G11" s="598">
        <v>1369.2</v>
      </c>
      <c r="H11" s="373">
        <f t="shared" si="3"/>
        <v>76.160913321780995</v>
      </c>
      <c r="I11" s="255">
        <f t="shared" si="0"/>
        <v>57.325921040233673</v>
      </c>
      <c r="J11" s="256">
        <f t="shared" si="1"/>
        <v>64.492708104316492</v>
      </c>
      <c r="K11" s="61">
        <f t="shared" si="2"/>
        <v>11.11336574596398</v>
      </c>
      <c r="L11" s="598">
        <v>10.7</v>
      </c>
      <c r="M11" s="257"/>
    </row>
    <row r="12" spans="1:13">
      <c r="A12" s="344">
        <v>1983</v>
      </c>
      <c r="B12" s="598">
        <f>'T1'!B27/1000</f>
        <v>25335.951000000001</v>
      </c>
      <c r="C12" s="372">
        <v>19355</v>
      </c>
      <c r="D12" s="598">
        <v>17052.5</v>
      </c>
      <c r="E12" s="601">
        <v>12526.5</v>
      </c>
      <c r="F12" s="598">
        <v>11024</v>
      </c>
      <c r="G12" s="598">
        <v>1502.6</v>
      </c>
      <c r="H12" s="373">
        <f t="shared" si="3"/>
        <v>76.393422137578341</v>
      </c>
      <c r="I12" s="255">
        <f t="shared" si="0"/>
        <v>56.956858692844229</v>
      </c>
      <c r="J12" s="256">
        <f t="shared" si="1"/>
        <v>64.719710669077756</v>
      </c>
      <c r="K12" s="61">
        <f t="shared" si="2"/>
        <v>11.995369815990101</v>
      </c>
      <c r="L12" s="598">
        <v>11.6</v>
      </c>
      <c r="M12" s="257"/>
    </row>
    <row r="13" spans="1:13">
      <c r="A13" s="344">
        <v>1984</v>
      </c>
      <c r="B13" s="598">
        <f>'T1'!B28/1000</f>
        <v>25576.735000000001</v>
      </c>
      <c r="C13" s="372">
        <v>19597.900000000001</v>
      </c>
      <c r="D13" s="598">
        <v>17234.8</v>
      </c>
      <c r="E13" s="601">
        <v>12752.7</v>
      </c>
      <c r="F13" s="598">
        <v>11302.1</v>
      </c>
      <c r="G13" s="598">
        <v>1450.5</v>
      </c>
      <c r="H13" s="373">
        <f t="shared" si="3"/>
        <v>76.623931866205751</v>
      </c>
      <c r="I13" s="255">
        <f t="shared" si="0"/>
        <v>57.669954433893423</v>
      </c>
      <c r="J13" s="256">
        <f t="shared" si="1"/>
        <v>65.071767893498787</v>
      </c>
      <c r="K13" s="61">
        <f t="shared" si="2"/>
        <v>11.374061963348938</v>
      </c>
      <c r="L13" s="598">
        <v>11</v>
      </c>
      <c r="M13" s="257"/>
    </row>
    <row r="14" spans="1:13">
      <c r="A14" s="344">
        <v>1985</v>
      </c>
      <c r="B14" s="598">
        <f>'T1'!B29/1000</f>
        <v>25813.200000000001</v>
      </c>
      <c r="C14" s="372">
        <v>19842.8</v>
      </c>
      <c r="D14" s="598">
        <v>17402</v>
      </c>
      <c r="E14" s="601">
        <v>13024.3</v>
      </c>
      <c r="F14" s="598">
        <v>11656.8</v>
      </c>
      <c r="G14" s="598">
        <v>1367.5</v>
      </c>
      <c r="H14" s="373">
        <f t="shared" si="3"/>
        <v>76.870748299319729</v>
      </c>
      <c r="I14" s="255">
        <f t="shared" si="0"/>
        <v>58.745741528413333</v>
      </c>
      <c r="J14" s="256">
        <f t="shared" si="1"/>
        <v>65.637410042937489</v>
      </c>
      <c r="K14" s="61">
        <f t="shared" si="2"/>
        <v>10.499604585275216</v>
      </c>
      <c r="L14" s="598">
        <v>10.1</v>
      </c>
      <c r="M14" s="257"/>
    </row>
    <row r="15" spans="1:13">
      <c r="A15" s="344">
        <v>1986</v>
      </c>
      <c r="B15" s="598">
        <f>'T1'!B30/1000</f>
        <v>26067.487000000001</v>
      </c>
      <c r="C15" s="372">
        <v>20093.2</v>
      </c>
      <c r="D15" s="598">
        <v>17570.3</v>
      </c>
      <c r="E15" s="601">
        <v>13279.4</v>
      </c>
      <c r="F15" s="598">
        <v>12004</v>
      </c>
      <c r="G15" s="598">
        <v>1275.4000000000001</v>
      </c>
      <c r="H15" s="373">
        <f t="shared" si="3"/>
        <v>77.081461669089919</v>
      </c>
      <c r="I15" s="255">
        <f t="shared" si="0"/>
        <v>59.741604124778526</v>
      </c>
      <c r="J15" s="255">
        <f t="shared" si="1"/>
        <v>66.089025142834387</v>
      </c>
      <c r="K15" s="61">
        <f t="shared" si="2"/>
        <v>9.6043495941081698</v>
      </c>
      <c r="L15" s="598">
        <v>9.1999999999999993</v>
      </c>
      <c r="M15" s="257"/>
    </row>
    <row r="16" spans="1:13">
      <c r="A16" s="344">
        <v>1987</v>
      </c>
      <c r="B16" s="598">
        <f>'T1'!B31/1000</f>
        <v>26397.87</v>
      </c>
      <c r="C16" s="372">
        <v>20348.2</v>
      </c>
      <c r="D16" s="598">
        <v>17731.8</v>
      </c>
      <c r="E16" s="601">
        <v>13522.2</v>
      </c>
      <c r="F16" s="598">
        <v>12332</v>
      </c>
      <c r="G16" s="598">
        <v>1190.3</v>
      </c>
      <c r="H16" s="373">
        <f t="shared" si="3"/>
        <v>77.082734326671059</v>
      </c>
      <c r="I16" s="255">
        <f t="shared" si="0"/>
        <v>60.604869226762069</v>
      </c>
      <c r="J16" s="255">
        <f t="shared" si="1"/>
        <v>66.45403524636086</v>
      </c>
      <c r="K16" s="61">
        <f t="shared" si="2"/>
        <v>8.8025617133306699</v>
      </c>
      <c r="L16" s="598">
        <v>8.4</v>
      </c>
      <c r="M16" s="257"/>
    </row>
    <row r="17" spans="1:18">
      <c r="A17" s="344">
        <v>1988</v>
      </c>
      <c r="B17" s="598">
        <f>'T1'!B32/1000</f>
        <v>26751.473999999998</v>
      </c>
      <c r="C17" s="372">
        <v>20612.2</v>
      </c>
      <c r="D17" s="598">
        <v>17911.400000000001</v>
      </c>
      <c r="E17" s="601">
        <v>13780.6</v>
      </c>
      <c r="F17" s="598">
        <v>12711.3</v>
      </c>
      <c r="G17" s="598">
        <v>1069.3</v>
      </c>
      <c r="H17" s="373">
        <f t="shared" si="3"/>
        <v>77.050707561011407</v>
      </c>
      <c r="I17" s="255">
        <f t="shared" si="0"/>
        <v>61.668817496434144</v>
      </c>
      <c r="J17" s="255">
        <f t="shared" si="1"/>
        <v>66.856521865691192</v>
      </c>
      <c r="K17" s="61">
        <f t="shared" si="2"/>
        <v>7.7594589495377546</v>
      </c>
      <c r="L17" s="598">
        <v>7.4</v>
      </c>
      <c r="M17" s="257"/>
    </row>
    <row r="18" spans="1:18">
      <c r="A18" s="344">
        <v>1989</v>
      </c>
      <c r="B18" s="598">
        <f>'T1'!B33/1000</f>
        <v>27214.901999999998</v>
      </c>
      <c r="C18" s="372">
        <v>20898.5</v>
      </c>
      <c r="D18" s="598">
        <v>18109</v>
      </c>
      <c r="E18" s="601">
        <v>14049.2</v>
      </c>
      <c r="F18" s="598">
        <v>12995.2</v>
      </c>
      <c r="G18" s="598">
        <v>1054.0999999999999</v>
      </c>
      <c r="H18" s="373">
        <f t="shared" si="3"/>
        <v>76.790649475790886</v>
      </c>
      <c r="I18" s="255">
        <f t="shared" si="0"/>
        <v>62.182453286121017</v>
      </c>
      <c r="J18" s="255">
        <f t="shared" si="1"/>
        <v>67.225877455319761</v>
      </c>
      <c r="K18" s="61">
        <f t="shared" si="2"/>
        <v>7.5029183156336288</v>
      </c>
      <c r="L18" s="598">
        <v>7.1</v>
      </c>
      <c r="M18" s="257"/>
    </row>
    <row r="19" spans="1:18">
      <c r="A19" s="344">
        <v>1990</v>
      </c>
      <c r="B19" s="598">
        <f>'T1'!B34/1000</f>
        <v>27632.36</v>
      </c>
      <c r="C19" s="372">
        <v>21214.7</v>
      </c>
      <c r="D19" s="598">
        <v>18334.5</v>
      </c>
      <c r="E19" s="601">
        <v>14245.2</v>
      </c>
      <c r="F19" s="598">
        <v>13083.6</v>
      </c>
      <c r="G19" s="598">
        <v>1161.5999999999999</v>
      </c>
      <c r="H19" s="373">
        <f t="shared" si="3"/>
        <v>76.774839355017093</v>
      </c>
      <c r="I19" s="255">
        <f t="shared" si="0"/>
        <v>61.672330978048237</v>
      </c>
      <c r="J19" s="255">
        <f t="shared" si="1"/>
        <v>67.147779605650797</v>
      </c>
      <c r="K19" s="61">
        <f t="shared" si="2"/>
        <v>8.1543256675932927</v>
      </c>
      <c r="L19" s="598">
        <v>7.7</v>
      </c>
      <c r="M19" s="257"/>
    </row>
    <row r="20" spans="1:18">
      <c r="A20" s="344">
        <v>1991</v>
      </c>
      <c r="B20" s="598">
        <f>'T1'!B35/1000</f>
        <v>27987.111000000001</v>
      </c>
      <c r="C20" s="372">
        <v>21533.3</v>
      </c>
      <c r="D20" s="598">
        <v>18556.8</v>
      </c>
      <c r="E20" s="601">
        <v>14333.6</v>
      </c>
      <c r="F20" s="598">
        <v>12855.3</v>
      </c>
      <c r="G20" s="598">
        <v>1478.2</v>
      </c>
      <c r="H20" s="373">
        <f t="shared" si="3"/>
        <v>76.940060015483553</v>
      </c>
      <c r="I20" s="255">
        <f t="shared" si="0"/>
        <v>59.699628018000027</v>
      </c>
      <c r="J20" s="255">
        <f t="shared" si="1"/>
        <v>66.564808923852823</v>
      </c>
      <c r="K20" s="61">
        <f t="shared" si="2"/>
        <v>10.312831389183458</v>
      </c>
      <c r="L20" s="598">
        <v>9.8000000000000007</v>
      </c>
      <c r="M20" s="257"/>
    </row>
    <row r="21" spans="1:18">
      <c r="A21" s="344">
        <v>1992</v>
      </c>
      <c r="B21" s="598">
        <f>'T1'!B36/1000</f>
        <v>28324.153999999999</v>
      </c>
      <c r="C21" s="372">
        <v>21820.2</v>
      </c>
      <c r="D21" s="598">
        <v>18772.2</v>
      </c>
      <c r="E21" s="601">
        <v>14338.3</v>
      </c>
      <c r="F21" s="598">
        <v>12729.8</v>
      </c>
      <c r="G21" s="598">
        <v>1608.5</v>
      </c>
      <c r="H21" s="373">
        <f t="shared" si="3"/>
        <v>77.037428902554339</v>
      </c>
      <c r="I21" s="255">
        <f t="shared" si="0"/>
        <v>58.339520261042509</v>
      </c>
      <c r="J21" s="255">
        <f t="shared" si="1"/>
        <v>65.711130053803345</v>
      </c>
      <c r="K21" s="61">
        <f t="shared" si="2"/>
        <v>11.21820578450723</v>
      </c>
      <c r="L21" s="598">
        <v>10.6</v>
      </c>
      <c r="M21" s="257"/>
    </row>
    <row r="22" spans="1:18">
      <c r="A22" s="344">
        <v>1993</v>
      </c>
      <c r="B22" s="598">
        <f>'T1'!B37/1000</f>
        <v>28651.462</v>
      </c>
      <c r="C22" s="372">
        <v>22092.9</v>
      </c>
      <c r="D22" s="598">
        <v>18973.3</v>
      </c>
      <c r="E22" s="601">
        <v>14438.5</v>
      </c>
      <c r="F22" s="598">
        <v>12797.4</v>
      </c>
      <c r="G22" s="598">
        <v>1641.1</v>
      </c>
      <c r="H22" s="373">
        <f t="shared" si="3"/>
        <v>77.109154150667777</v>
      </c>
      <c r="I22" s="255">
        <f t="shared" si="0"/>
        <v>57.925396846950825</v>
      </c>
      <c r="J22" s="255">
        <f t="shared" si="1"/>
        <v>65.353575130471768</v>
      </c>
      <c r="K22" s="61">
        <f t="shared" si="2"/>
        <v>11.366139141877618</v>
      </c>
      <c r="L22" s="598">
        <v>10.8</v>
      </c>
      <c r="M22" s="257"/>
    </row>
    <row r="23" spans="1:18">
      <c r="A23" s="344">
        <v>1994</v>
      </c>
      <c r="B23" s="598">
        <f>'T1'!B38/1000</f>
        <v>28960.063999999998</v>
      </c>
      <c r="C23" s="372">
        <v>22367.8</v>
      </c>
      <c r="D23" s="598">
        <v>19182</v>
      </c>
      <c r="E23" s="601">
        <v>14574</v>
      </c>
      <c r="F23" s="598">
        <v>13061.1</v>
      </c>
      <c r="G23" s="598">
        <v>1512.8</v>
      </c>
      <c r="H23" s="373">
        <f t="shared" si="3"/>
        <v>77.23670776418173</v>
      </c>
      <c r="I23" s="255">
        <f t="shared" si="0"/>
        <v>58.392421248401725</v>
      </c>
      <c r="J23" s="255">
        <f t="shared" si="1"/>
        <v>65.15616198285035</v>
      </c>
      <c r="K23" s="61">
        <f t="shared" si="2"/>
        <v>10.380128996843693</v>
      </c>
      <c r="L23" s="598">
        <v>9.6</v>
      </c>
      <c r="M23" s="257"/>
    </row>
    <row r="24" spans="1:18">
      <c r="A24" s="344">
        <v>1995</v>
      </c>
      <c r="B24" s="598">
        <f>'T1'!B39/1000</f>
        <v>29263.007000000001</v>
      </c>
      <c r="C24" s="372">
        <v>22660</v>
      </c>
      <c r="D24" s="598">
        <v>19405.8</v>
      </c>
      <c r="E24" s="601">
        <v>14688.2</v>
      </c>
      <c r="F24" s="598">
        <v>13297</v>
      </c>
      <c r="G24" s="598">
        <v>1391.2</v>
      </c>
      <c r="H24" s="373">
        <f t="shared" si="3"/>
        <v>77.435651093546184</v>
      </c>
      <c r="I24" s="255">
        <f t="shared" si="0"/>
        <v>58.680494263018531</v>
      </c>
      <c r="J24" s="255">
        <f t="shared" si="1"/>
        <v>64.819947043248021</v>
      </c>
      <c r="K24" s="61">
        <f t="shared" si="2"/>
        <v>9.4715485900246446</v>
      </c>
      <c r="L24" s="598">
        <v>8.6</v>
      </c>
      <c r="M24" s="257"/>
    </row>
    <row r="25" spans="1:18">
      <c r="A25" s="344">
        <v>1996</v>
      </c>
      <c r="B25" s="598">
        <f>'T1'!B40/1000</f>
        <v>29569.875</v>
      </c>
      <c r="C25" s="372">
        <v>22959.5</v>
      </c>
      <c r="D25" s="598">
        <v>19640.099999999999</v>
      </c>
      <c r="E25" s="601">
        <v>14847.9</v>
      </c>
      <c r="F25" s="598">
        <v>13418.8</v>
      </c>
      <c r="G25" s="598">
        <v>1429.2</v>
      </c>
      <c r="H25" s="373">
        <f t="shared" si="3"/>
        <v>77.644900426532075</v>
      </c>
      <c r="I25" s="255">
        <f t="shared" si="0"/>
        <v>58.445523639452077</v>
      </c>
      <c r="J25" s="255">
        <f t="shared" si="1"/>
        <v>64.669962324963521</v>
      </c>
      <c r="K25" s="61">
        <f t="shared" si="2"/>
        <v>9.6256036207140401</v>
      </c>
      <c r="L25" s="598">
        <v>8.8000000000000007</v>
      </c>
      <c r="M25" s="257"/>
    </row>
    <row r="26" spans="1:18">
      <c r="A26" s="344">
        <v>1997</v>
      </c>
      <c r="B26" s="598">
        <f>'T1'!B41/1000</f>
        <v>29867.572</v>
      </c>
      <c r="C26" s="372">
        <v>23246.7</v>
      </c>
      <c r="D26" s="598">
        <v>19856.3</v>
      </c>
      <c r="E26" s="601">
        <v>15074.9</v>
      </c>
      <c r="F26" s="598">
        <v>13704.7</v>
      </c>
      <c r="G26" s="598">
        <v>1370.2</v>
      </c>
      <c r="H26" s="373">
        <f t="shared" si="3"/>
        <v>77.832573735822919</v>
      </c>
      <c r="I26" s="255">
        <f t="shared" si="0"/>
        <v>58.953313803679663</v>
      </c>
      <c r="J26" s="255">
        <f t="shared" si="1"/>
        <v>64.847483728873343</v>
      </c>
      <c r="K26" s="59">
        <f t="shared" si="2"/>
        <v>9.0892808575844626</v>
      </c>
      <c r="L26" s="598">
        <v>8.4</v>
      </c>
      <c r="M26" s="257"/>
    </row>
    <row r="27" spans="1:18" ht="15">
      <c r="A27" s="344">
        <v>1998</v>
      </c>
      <c r="B27" s="598">
        <f>'T1'!B42/1000</f>
        <v>30123.875</v>
      </c>
      <c r="C27" s="372">
        <v>23515.7</v>
      </c>
      <c r="D27" s="598">
        <v>20061.7</v>
      </c>
      <c r="E27" s="601">
        <v>15316.2</v>
      </c>
      <c r="F27" s="598">
        <v>14047.5</v>
      </c>
      <c r="G27" s="598">
        <v>1268.5999999999999</v>
      </c>
      <c r="H27" s="373">
        <f t="shared" si="3"/>
        <v>78.063330165856812</v>
      </c>
      <c r="I27" s="255">
        <f t="shared" si="0"/>
        <v>59.736686554089388</v>
      </c>
      <c r="J27" s="255">
        <f t="shared" si="1"/>
        <v>65.131805559689909</v>
      </c>
      <c r="K27" s="61">
        <f t="shared" si="2"/>
        <v>8.2827333150520346</v>
      </c>
      <c r="L27" s="598">
        <v>7.7</v>
      </c>
      <c r="M27" s="257"/>
      <c r="Q27"/>
      <c r="R27"/>
    </row>
    <row r="28" spans="1:18" ht="15">
      <c r="A28" s="344">
        <v>1999</v>
      </c>
      <c r="B28" s="598">
        <f>'T1'!B43/1000</f>
        <v>30367.050999999999</v>
      </c>
      <c r="C28" s="372">
        <v>23781.5</v>
      </c>
      <c r="D28" s="598">
        <v>20271.599999999999</v>
      </c>
      <c r="E28" s="601">
        <v>15586</v>
      </c>
      <c r="F28" s="598">
        <v>14407.5</v>
      </c>
      <c r="G28" s="598">
        <v>1178.5</v>
      </c>
      <c r="H28" s="373">
        <f t="shared" si="3"/>
        <v>78.313498403252922</v>
      </c>
      <c r="I28" s="255">
        <f t="shared" si="0"/>
        <v>60.582805962618004</v>
      </c>
      <c r="J28" s="255">
        <f t="shared" si="1"/>
        <v>65.538338624561106</v>
      </c>
      <c r="K28" s="61">
        <f t="shared" si="2"/>
        <v>7.5612729372513803</v>
      </c>
      <c r="L28" s="598">
        <v>7</v>
      </c>
      <c r="M28" s="257"/>
      <c r="Q28"/>
      <c r="R28"/>
    </row>
    <row r="29" spans="1:18">
      <c r="A29" s="344">
        <v>2000</v>
      </c>
      <c r="B29" s="598">
        <f>'T1'!B44/1000</f>
        <v>30647.4</v>
      </c>
      <c r="C29" s="372">
        <v>24089.7</v>
      </c>
      <c r="D29" s="598">
        <v>20520.8</v>
      </c>
      <c r="E29" s="601">
        <v>15849.3</v>
      </c>
      <c r="F29" s="598">
        <v>14765.7</v>
      </c>
      <c r="G29" s="598">
        <v>1083.7</v>
      </c>
      <c r="H29" s="373">
        <f t="shared" si="3"/>
        <v>78.602752598915401</v>
      </c>
      <c r="I29" s="255">
        <f t="shared" si="0"/>
        <v>61.294661203750977</v>
      </c>
      <c r="J29" s="255">
        <f t="shared" si="1"/>
        <v>65.792849226017751</v>
      </c>
      <c r="K29" s="61">
        <f t="shared" si="2"/>
        <v>6.8375259475181878</v>
      </c>
      <c r="L29" s="598">
        <v>6.1</v>
      </c>
      <c r="M29" s="257"/>
    </row>
    <row r="30" spans="1:18">
      <c r="A30" s="344">
        <v>2001</v>
      </c>
      <c r="B30" s="598">
        <f>'T1'!B45/1000</f>
        <v>30971.516</v>
      </c>
      <c r="C30" s="372">
        <v>24419.4</v>
      </c>
      <c r="D30" s="598">
        <v>20795.400000000001</v>
      </c>
      <c r="E30" s="601">
        <v>16102</v>
      </c>
      <c r="F30" s="598">
        <v>14938.2</v>
      </c>
      <c r="G30" s="598">
        <v>1163.8</v>
      </c>
      <c r="H30" s="373">
        <f t="shared" si="3"/>
        <v>78.844703630264661</v>
      </c>
      <c r="I30" s="255">
        <f t="shared" si="0"/>
        <v>61.173493206221288</v>
      </c>
      <c r="J30" s="255">
        <f t="shared" si="1"/>
        <v>65.939376069846105</v>
      </c>
      <c r="K30" s="61">
        <f t="shared" si="2"/>
        <v>7.2276735809216248</v>
      </c>
      <c r="L30" s="598">
        <v>6.5</v>
      </c>
      <c r="M30" s="257"/>
    </row>
    <row r="31" spans="1:18">
      <c r="A31" s="344">
        <v>2002</v>
      </c>
      <c r="B31" s="598">
        <f>'T1'!B46/1000</f>
        <v>31308.560000000001</v>
      </c>
      <c r="C31" s="372">
        <v>24768.6</v>
      </c>
      <c r="D31" s="598">
        <v>21077.4</v>
      </c>
      <c r="E31" s="601">
        <v>16555.8</v>
      </c>
      <c r="F31" s="598">
        <v>15285.9</v>
      </c>
      <c r="G31" s="598">
        <v>1269.9000000000001</v>
      </c>
      <c r="H31" s="373">
        <f t="shared" si="3"/>
        <v>79.111271805538152</v>
      </c>
      <c r="I31" s="255">
        <f t="shared" si="0"/>
        <v>61.714832489523033</v>
      </c>
      <c r="J31" s="255">
        <f t="shared" si="1"/>
        <v>66.841888520142433</v>
      </c>
      <c r="K31" s="61">
        <f t="shared" si="2"/>
        <v>7.670423658174176</v>
      </c>
      <c r="L31" s="598">
        <v>7</v>
      </c>
      <c r="M31" s="257"/>
    </row>
    <row r="32" spans="1:18">
      <c r="A32" s="344">
        <v>2003</v>
      </c>
      <c r="B32" s="598">
        <f>'T1'!B47/1000</f>
        <v>31601.594000000001</v>
      </c>
      <c r="C32" s="372">
        <v>25079.9</v>
      </c>
      <c r="D32" s="598">
        <v>21317</v>
      </c>
      <c r="E32" s="601">
        <v>16938.7</v>
      </c>
      <c r="F32" s="598">
        <v>15654.7</v>
      </c>
      <c r="G32" s="598">
        <v>1284</v>
      </c>
      <c r="H32" s="373">
        <f t="shared" si="3"/>
        <v>79.362768852735726</v>
      </c>
      <c r="I32" s="255">
        <f t="shared" si="0"/>
        <v>62.41930789197724</v>
      </c>
      <c r="J32" s="255">
        <f t="shared" si="1"/>
        <v>67.538945530085854</v>
      </c>
      <c r="K32" s="61">
        <f t="shared" si="2"/>
        <v>7.5802747554416809</v>
      </c>
      <c r="L32" s="598">
        <v>6.8</v>
      </c>
      <c r="M32" s="257"/>
    </row>
    <row r="33" spans="1:25">
      <c r="A33" s="344">
        <v>2004</v>
      </c>
      <c r="B33" s="598">
        <f>'T1'!B48/1000</f>
        <v>31898.941999999999</v>
      </c>
      <c r="C33" s="372">
        <v>25408.1</v>
      </c>
      <c r="D33" s="598">
        <v>21569.4</v>
      </c>
      <c r="E33" s="601">
        <v>17149</v>
      </c>
      <c r="F33" s="598">
        <v>15921.8</v>
      </c>
      <c r="G33" s="598">
        <v>1227.2</v>
      </c>
      <c r="H33" s="373">
        <f t="shared" si="3"/>
        <v>79.651858045950235</v>
      </c>
      <c r="I33" s="255">
        <f t="shared" si="0"/>
        <v>62.664268481311083</v>
      </c>
      <c r="J33" s="255">
        <f t="shared" si="1"/>
        <v>67.494224282807451</v>
      </c>
      <c r="K33" s="61">
        <f t="shared" si="2"/>
        <v>7.1561023966412032</v>
      </c>
      <c r="L33" s="598">
        <v>6.4</v>
      </c>
      <c r="M33" s="257"/>
    </row>
    <row r="34" spans="1:25">
      <c r="A34" s="344">
        <v>2005</v>
      </c>
      <c r="B34" s="598">
        <f>'T1'!B49/1000</f>
        <v>32202.766</v>
      </c>
      <c r="C34" s="372">
        <v>25754.7</v>
      </c>
      <c r="D34" s="598">
        <v>21835.8</v>
      </c>
      <c r="E34" s="601">
        <v>17294.3</v>
      </c>
      <c r="F34" s="598">
        <v>16126.7</v>
      </c>
      <c r="G34" s="598">
        <v>1167.5999999999999</v>
      </c>
      <c r="H34" s="373">
        <f t="shared" si="3"/>
        <v>79.976670327014759</v>
      </c>
      <c r="I34" s="255">
        <f t="shared" si="0"/>
        <v>62.616532128116418</v>
      </c>
      <c r="J34" s="255">
        <f t="shared" si="1"/>
        <v>67.150073578803088</v>
      </c>
      <c r="K34" s="61">
        <f t="shared" si="2"/>
        <v>6.751357383646635</v>
      </c>
      <c r="L34" s="598">
        <v>6</v>
      </c>
      <c r="M34" s="257"/>
    </row>
    <row r="35" spans="1:25">
      <c r="A35" s="344">
        <v>2006</v>
      </c>
      <c r="B35" s="598">
        <f>'T1'!B50/1000</f>
        <v>32528.626</v>
      </c>
      <c r="C35" s="372">
        <v>26115.5</v>
      </c>
      <c r="D35" s="598">
        <v>22094.2</v>
      </c>
      <c r="E35" s="601">
        <v>17505.8</v>
      </c>
      <c r="F35" s="598">
        <v>16401.5</v>
      </c>
      <c r="G35" s="598">
        <v>1104.3</v>
      </c>
      <c r="H35" s="373">
        <f t="shared" si="3"/>
        <v>80.284669878155938</v>
      </c>
      <c r="I35" s="255">
        <f t="shared" si="0"/>
        <v>62.803698952729228</v>
      </c>
      <c r="J35" s="255">
        <f t="shared" si="1"/>
        <v>67.032222243495241</v>
      </c>
      <c r="K35" s="61">
        <f t="shared" si="2"/>
        <v>6.3081949982291583</v>
      </c>
      <c r="L35" s="598">
        <v>5.5</v>
      </c>
      <c r="M35" s="257"/>
    </row>
    <row r="36" spans="1:25">
      <c r="A36" s="344">
        <v>2007</v>
      </c>
      <c r="B36" s="598">
        <f>'T1'!B51/1000</f>
        <v>32847.675000000003</v>
      </c>
      <c r="C36" s="372">
        <v>26461.7</v>
      </c>
      <c r="D36" s="598">
        <v>22333.9</v>
      </c>
      <c r="E36" s="601">
        <v>17851.900000000001</v>
      </c>
      <c r="F36" s="598">
        <v>16775</v>
      </c>
      <c r="G36" s="598">
        <v>1077</v>
      </c>
      <c r="H36" s="373">
        <f t="shared" si="3"/>
        <v>80.55882189530918</v>
      </c>
      <c r="I36" s="255">
        <f t="shared" si="0"/>
        <v>63.393508353582732</v>
      </c>
      <c r="J36" s="255">
        <f t="shared" si="1"/>
        <v>67.463163742314364</v>
      </c>
      <c r="K36" s="61">
        <f t="shared" si="2"/>
        <v>6.0329712803679154</v>
      </c>
      <c r="L36" s="598">
        <v>5.2</v>
      </c>
      <c r="M36" s="257"/>
    </row>
    <row r="37" spans="1:25">
      <c r="A37" s="344">
        <v>2008</v>
      </c>
      <c r="B37" s="598">
        <f>'T1'!B52/1000</f>
        <v>33198.550000000003</v>
      </c>
      <c r="C37" s="372">
        <v>26824.400000000001</v>
      </c>
      <c r="D37" s="598">
        <v>22574.3</v>
      </c>
      <c r="E37" s="601">
        <v>18117.599999999999</v>
      </c>
      <c r="F37" s="598">
        <v>17003.900000000001</v>
      </c>
      <c r="G37" s="598">
        <v>1113.8</v>
      </c>
      <c r="H37" s="373">
        <f t="shared" si="3"/>
        <v>80.799914454095131</v>
      </c>
      <c r="I37" s="255">
        <f t="shared" si="0"/>
        <v>63.389675071949426</v>
      </c>
      <c r="J37" s="255">
        <f t="shared" si="1"/>
        <v>67.541492074380045</v>
      </c>
      <c r="K37" s="61">
        <f>G37/E37*100</f>
        <v>6.147613370424339</v>
      </c>
      <c r="L37" s="598">
        <v>5.3</v>
      </c>
      <c r="M37" s="257"/>
    </row>
    <row r="38" spans="1:25" s="63" customFormat="1">
      <c r="A38" s="345">
        <v>2009</v>
      </c>
      <c r="B38" s="603">
        <f>'T1'!B53/1000</f>
        <v>33581.08</v>
      </c>
      <c r="C38" s="372">
        <v>27202.5</v>
      </c>
      <c r="D38" s="598">
        <v>22821.9</v>
      </c>
      <c r="E38" s="601">
        <v>18255.7</v>
      </c>
      <c r="F38" s="598">
        <v>16731.900000000001</v>
      </c>
      <c r="G38" s="598">
        <v>1523.8</v>
      </c>
      <c r="H38" s="596">
        <f t="shared" si="3"/>
        <v>81.005435203394285</v>
      </c>
      <c r="I38" s="259">
        <f t="shared" si="0"/>
        <v>61.508684863523577</v>
      </c>
      <c r="J38" s="259">
        <f t="shared" si="1"/>
        <v>67.110375884569436</v>
      </c>
      <c r="K38" s="90">
        <f t="shared" si="2"/>
        <v>8.34698203848661</v>
      </c>
      <c r="L38" s="598">
        <v>7.4</v>
      </c>
      <c r="M38" s="257"/>
      <c r="N38" s="2"/>
      <c r="O38" s="2"/>
      <c r="P38" s="2"/>
      <c r="W38" s="38"/>
      <c r="X38" s="38"/>
      <c r="Y38" s="38"/>
    </row>
    <row r="39" spans="1:25" s="63" customFormat="1">
      <c r="A39" s="345">
        <v>2010</v>
      </c>
      <c r="B39" s="603">
        <f>'T1'!B54/1000</f>
        <v>33958.588000000003</v>
      </c>
      <c r="C39" s="372">
        <v>27573.599999999999</v>
      </c>
      <c r="D39" s="598">
        <v>23056</v>
      </c>
      <c r="E39" s="601">
        <v>18449.7</v>
      </c>
      <c r="F39" s="598">
        <v>16969.599999999999</v>
      </c>
      <c r="G39" s="598">
        <v>1480.1</v>
      </c>
      <c r="H39" s="596">
        <f>C39/B39*100</f>
        <v>81.19772235524043</v>
      </c>
      <c r="I39" s="259">
        <f>F39/C39*100</f>
        <v>61.54292511677837</v>
      </c>
      <c r="J39" s="259">
        <f>E39/C39*100</f>
        <v>66.910740708503795</v>
      </c>
      <c r="K39" s="90">
        <f t="shared" si="2"/>
        <v>8.0223526669810337</v>
      </c>
      <c r="L39" s="598">
        <v>7.1</v>
      </c>
      <c r="M39" s="257"/>
      <c r="N39" s="2"/>
      <c r="O39" s="2"/>
      <c r="P39" s="2"/>
      <c r="W39" s="38"/>
      <c r="X39" s="38"/>
      <c r="Y39" s="38"/>
    </row>
    <row r="40" spans="1:25" s="63" customFormat="1">
      <c r="A40" s="345">
        <v>2011</v>
      </c>
      <c r="B40" s="603">
        <f>'T1'!B55/1000</f>
        <v>34302.909</v>
      </c>
      <c r="C40" s="372">
        <v>27913.3</v>
      </c>
      <c r="D40" s="598">
        <v>23237.1</v>
      </c>
      <c r="E40" s="601">
        <v>18621.7</v>
      </c>
      <c r="F40" s="598">
        <v>17223.8</v>
      </c>
      <c r="G40" s="598">
        <v>1397.9</v>
      </c>
      <c r="H40" s="596">
        <f>C40/B40*100</f>
        <v>81.372982098981751</v>
      </c>
      <c r="I40" s="259">
        <f>F40/C40*100</f>
        <v>61.704635424690025</v>
      </c>
      <c r="J40" s="259">
        <f>E40/C40*100</f>
        <v>66.712642360451838</v>
      </c>
      <c r="K40" s="90">
        <f>G40/E40*100</f>
        <v>7.5068334255196891</v>
      </c>
      <c r="L40" s="598">
        <v>6.5</v>
      </c>
      <c r="M40" s="257"/>
      <c r="N40" s="2"/>
      <c r="O40" s="2"/>
      <c r="P40" s="2"/>
      <c r="W40" s="38"/>
      <c r="X40" s="38"/>
      <c r="Y40" s="38"/>
    </row>
    <row r="41" spans="1:25" s="63" customFormat="1">
      <c r="A41" s="345">
        <v>2012</v>
      </c>
      <c r="B41" s="603">
        <f>'T1'!B56/1000</f>
        <v>34698.875</v>
      </c>
      <c r="C41" s="372">
        <v>28283.3</v>
      </c>
      <c r="D41" s="598">
        <v>23397.200000000001</v>
      </c>
      <c r="E41" s="601">
        <v>18820.400000000001</v>
      </c>
      <c r="F41" s="598">
        <v>17444.3</v>
      </c>
      <c r="G41" s="598">
        <v>1376.2</v>
      </c>
      <c r="H41" s="596">
        <f>C41/B41*100</f>
        <v>81.510711802616072</v>
      </c>
      <c r="I41" s="259">
        <f>F41/C41*100</f>
        <v>61.677032029501511</v>
      </c>
      <c r="J41" s="259">
        <f>E41/C41*100</f>
        <v>66.542447309896659</v>
      </c>
      <c r="K41" s="91">
        <f>G41/E41*100</f>
        <v>7.3122781662451386</v>
      </c>
      <c r="L41" s="254">
        <v>6.3</v>
      </c>
      <c r="M41" s="257"/>
      <c r="N41" s="2"/>
      <c r="O41" s="2"/>
      <c r="P41" s="2"/>
      <c r="W41" s="38"/>
      <c r="X41" s="38"/>
      <c r="Y41" s="38"/>
    </row>
    <row r="42" spans="1:25" s="63" customFormat="1">
      <c r="A42" s="666">
        <v>2013</v>
      </c>
      <c r="B42" s="603">
        <f>'T1'!B57/1000</f>
        <v>35102.353000000003</v>
      </c>
      <c r="C42" s="372">
        <v>28647.200000000001</v>
      </c>
      <c r="D42" s="598">
        <v>23548.2</v>
      </c>
      <c r="E42" s="601">
        <v>19035.3</v>
      </c>
      <c r="F42" s="598">
        <v>17685.7</v>
      </c>
      <c r="G42" s="598">
        <v>1349.6</v>
      </c>
      <c r="H42" s="659">
        <f>C42/B42*100</f>
        <v>81.610483490950017</v>
      </c>
      <c r="I42" s="259">
        <f>F42/C42*100</f>
        <v>61.736225529894718</v>
      </c>
      <c r="J42" s="259">
        <f>E42/C42*100</f>
        <v>66.447331676394199</v>
      </c>
      <c r="K42" s="91">
        <f>G42/E42*100</f>
        <v>7.0899854480885507</v>
      </c>
      <c r="L42" s="254">
        <v>6.1</v>
      </c>
      <c r="M42" s="257"/>
      <c r="N42" s="2"/>
      <c r="O42" s="2"/>
      <c r="P42" s="2"/>
      <c r="W42" s="38"/>
      <c r="X42" s="38"/>
      <c r="Y42" s="38"/>
    </row>
    <row r="43" spans="1:25" s="63" customFormat="1">
      <c r="A43" s="646">
        <v>2014</v>
      </c>
      <c r="B43" s="604">
        <f>'T1'!B58/1000</f>
        <v>35496.546999999999</v>
      </c>
      <c r="C43" s="653">
        <v>28980.6</v>
      </c>
      <c r="D43" s="652">
        <v>23678.2</v>
      </c>
      <c r="E43" s="660">
        <v>19117.900000000001</v>
      </c>
      <c r="F43" s="660">
        <v>17796.3</v>
      </c>
      <c r="G43" s="660">
        <v>1321.6</v>
      </c>
      <c r="H43" s="651">
        <f>C43/B43*100</f>
        <v>81.643434219108684</v>
      </c>
      <c r="I43" s="650">
        <f>F43/C43*100</f>
        <v>61.407631311981113</v>
      </c>
      <c r="J43" s="650">
        <f>E43/C43*100</f>
        <v>65.967923369426444</v>
      </c>
      <c r="K43" s="650">
        <f>G43/E43*100</f>
        <v>6.9128931524905974</v>
      </c>
      <c r="L43" s="346">
        <v>5.9</v>
      </c>
      <c r="M43" s="38"/>
      <c r="W43" s="38"/>
      <c r="X43" s="38"/>
      <c r="Y43" s="38"/>
    </row>
    <row r="44" spans="1:25">
      <c r="L44" s="2" t="s">
        <v>553</v>
      </c>
      <c r="M44" s="36"/>
      <c r="N44" s="36"/>
      <c r="O44" s="264"/>
      <c r="P44" s="264"/>
      <c r="Q44" s="264"/>
      <c r="R44" s="264"/>
      <c r="S44" s="264"/>
      <c r="T44" s="264"/>
      <c r="U44" s="264"/>
      <c r="V44" s="264"/>
    </row>
    <row r="45" spans="1:25">
      <c r="A45" s="260" t="s">
        <v>371</v>
      </c>
      <c r="B45" s="260"/>
      <c r="C45" s="261"/>
      <c r="D45" s="261"/>
      <c r="E45" s="262"/>
      <c r="F45" s="262"/>
      <c r="G45" s="262"/>
      <c r="H45" s="36"/>
      <c r="I45" s="263"/>
      <c r="J45" s="36"/>
      <c r="K45" s="36"/>
      <c r="L45" s="261"/>
      <c r="M45" s="36"/>
      <c r="N45" s="36"/>
      <c r="O45" s="36"/>
      <c r="P45" s="265"/>
      <c r="Q45" s="36"/>
      <c r="R45" s="36"/>
      <c r="S45" s="36"/>
      <c r="T45" s="36"/>
      <c r="U45" s="36"/>
      <c r="V45" s="36"/>
    </row>
    <row r="46" spans="1:25">
      <c r="A46" s="348" t="s">
        <v>43</v>
      </c>
      <c r="B46" s="351">
        <f t="shared" ref="B46:L46" si="4">(POWER(B18/B10,1/8)-1)*100</f>
        <v>1.176163723792234</v>
      </c>
      <c r="C46" s="342">
        <f t="shared" si="4"/>
        <v>1.321913115731288</v>
      </c>
      <c r="D46" s="352">
        <f t="shared" si="4"/>
        <v>1.0761720850152923</v>
      </c>
      <c r="E46" s="342">
        <f t="shared" si="4"/>
        <v>1.741875991345232</v>
      </c>
      <c r="F46" s="352">
        <f t="shared" si="4"/>
        <v>1.7576178163587031</v>
      </c>
      <c r="G46" s="342">
        <f t="shared" si="4"/>
        <v>1.5507739443030299</v>
      </c>
      <c r="H46" s="352">
        <f t="shared" si="4"/>
        <v>0.1440550684812747</v>
      </c>
      <c r="I46" s="342">
        <f t="shared" si="4"/>
        <v>0.43002020710933841</v>
      </c>
      <c r="J46" s="352">
        <f t="shared" si="4"/>
        <v>0.41448376042234614</v>
      </c>
      <c r="K46" s="342">
        <f t="shared" si="4"/>
        <v>-0.18783027655049356</v>
      </c>
      <c r="L46" s="353">
        <f t="shared" si="4"/>
        <v>-0.51597943131869162</v>
      </c>
      <c r="M46" s="36"/>
      <c r="N46" s="36"/>
      <c r="O46" s="36"/>
      <c r="P46" s="265"/>
      <c r="Q46" s="36"/>
      <c r="R46" s="36"/>
      <c r="S46" s="36"/>
      <c r="T46" s="36"/>
      <c r="U46" s="36"/>
      <c r="V46" s="36"/>
    </row>
    <row r="47" spans="1:25">
      <c r="A47" s="349" t="s">
        <v>44</v>
      </c>
      <c r="B47" s="58">
        <f t="shared" ref="B47:L47" si="5">(POWER(B29/B18,1/11)-1)*100</f>
        <v>1.0856981072594696</v>
      </c>
      <c r="C47" s="61">
        <f t="shared" si="5"/>
        <v>1.3002624525874307</v>
      </c>
      <c r="D47" s="60">
        <f t="shared" si="5"/>
        <v>1.1431201926431767</v>
      </c>
      <c r="E47" s="61">
        <f t="shared" si="5"/>
        <v>1.1020269855394282</v>
      </c>
      <c r="F47" s="60">
        <f t="shared" si="5"/>
        <v>1.1679208716322664</v>
      </c>
      <c r="G47" s="61">
        <f t="shared" si="5"/>
        <v>0.25207891021019613</v>
      </c>
      <c r="H47" s="60">
        <f t="shared" si="5"/>
        <v>0.21225984421684441</v>
      </c>
      <c r="I47" s="61">
        <f t="shared" si="5"/>
        <v>-0.13064288063134866</v>
      </c>
      <c r="J47" s="60">
        <f t="shared" si="5"/>
        <v>-0.19569097083118603</v>
      </c>
      <c r="K47" s="61">
        <f t="shared" si="5"/>
        <v>-0.84068351611861214</v>
      </c>
      <c r="L47" s="59">
        <f t="shared" si="5"/>
        <v>-1.3705755637631212</v>
      </c>
      <c r="M47" s="55"/>
      <c r="N47" s="36"/>
      <c r="O47" s="36"/>
      <c r="P47" s="36"/>
      <c r="Q47" s="36"/>
      <c r="R47" s="36"/>
      <c r="S47" s="36"/>
      <c r="T47" s="36"/>
      <c r="U47" s="36"/>
      <c r="V47" s="36"/>
    </row>
    <row r="48" spans="1:25">
      <c r="A48" s="490" t="s">
        <v>49</v>
      </c>
      <c r="B48" s="419">
        <f t="shared" ref="B48:L48" si="6">(((B37/B29)^(1/8))-1)*100</f>
        <v>1.0044911074168494</v>
      </c>
      <c r="C48" s="419">
        <f t="shared" si="6"/>
        <v>1.3531680293590087</v>
      </c>
      <c r="D48" s="419">
        <f t="shared" si="6"/>
        <v>1.1992981583060169</v>
      </c>
      <c r="E48" s="419">
        <f t="shared" si="6"/>
        <v>1.6860371630248672</v>
      </c>
      <c r="F48" s="419">
        <f t="shared" si="6"/>
        <v>1.7798514603796445</v>
      </c>
      <c r="G48" s="419">
        <f t="shared" si="6"/>
        <v>0.34304305334074137</v>
      </c>
      <c r="H48" s="419">
        <f t="shared" si="6"/>
        <v>0.34520932497086321</v>
      </c>
      <c r="I48" s="419">
        <f t="shared" si="6"/>
        <v>0.42098677260591355</v>
      </c>
      <c r="J48" s="419">
        <f t="shared" si="6"/>
        <v>0.32842499167806682</v>
      </c>
      <c r="K48" s="419">
        <f t="shared" si="6"/>
        <v>-1.3207261755426969</v>
      </c>
      <c r="L48" s="419">
        <f t="shared" si="6"/>
        <v>-1.741924361992675</v>
      </c>
      <c r="M48" s="36"/>
      <c r="N48" s="36"/>
      <c r="O48" s="36"/>
      <c r="P48" s="265"/>
      <c r="Q48" s="36"/>
      <c r="R48" s="36"/>
      <c r="S48" s="36"/>
      <c r="T48" s="36"/>
      <c r="U48" s="36"/>
      <c r="V48" s="36"/>
    </row>
    <row r="49" spans="1:25">
      <c r="A49" s="33"/>
      <c r="B49" s="60"/>
      <c r="C49" s="60"/>
      <c r="D49" s="60"/>
      <c r="E49" s="60"/>
      <c r="F49" s="60"/>
      <c r="G49" s="60"/>
      <c r="H49" s="60"/>
      <c r="I49" s="60"/>
      <c r="J49" s="60"/>
      <c r="K49" s="60"/>
      <c r="L49" s="60"/>
      <c r="M49" s="36"/>
      <c r="N49" s="36"/>
      <c r="O49" s="36"/>
      <c r="P49" s="265"/>
      <c r="Q49" s="36"/>
      <c r="R49" s="36"/>
      <c r="S49" s="36"/>
      <c r="T49" s="36"/>
      <c r="U49" s="36"/>
      <c r="V49" s="36"/>
    </row>
    <row r="50" spans="1:25">
      <c r="A50" s="162" t="s">
        <v>372</v>
      </c>
      <c r="B50" s="60"/>
      <c r="C50" s="60"/>
      <c r="D50" s="60"/>
      <c r="E50" s="60"/>
      <c r="F50" s="60"/>
      <c r="G50" s="60"/>
      <c r="H50" s="60"/>
      <c r="I50" s="60"/>
      <c r="J50" s="60"/>
      <c r="K50" s="60"/>
      <c r="L50" s="60"/>
      <c r="M50" s="36"/>
      <c r="N50" s="36"/>
      <c r="O50" s="36"/>
      <c r="P50" s="265"/>
      <c r="Q50" s="36"/>
      <c r="R50" s="36"/>
      <c r="S50" s="36"/>
      <c r="T50" s="36"/>
      <c r="U50" s="36"/>
      <c r="V50" s="36"/>
    </row>
    <row r="51" spans="1:25">
      <c r="A51" s="362" t="s">
        <v>483</v>
      </c>
      <c r="B51" s="497">
        <f>(((B43/B5)^(1/37))-1)*100</f>
        <v>1.1309041329746972</v>
      </c>
      <c r="C51" s="497">
        <f t="shared" ref="C51:L51" si="7">(((C43/C5)^(1/37))-1)*100</f>
        <v>1.442761028162276</v>
      </c>
      <c r="D51" s="497">
        <f t="shared" si="7"/>
        <v>1.2075434360593107</v>
      </c>
      <c r="E51" s="497">
        <f t="shared" si="7"/>
        <v>1.6338795626204661</v>
      </c>
      <c r="F51" s="497">
        <f t="shared" si="7"/>
        <v>1.6390397854679772</v>
      </c>
      <c r="G51" s="497">
        <f t="shared" si="7"/>
        <v>1.5653462156838494</v>
      </c>
      <c r="H51" s="497">
        <f t="shared" si="7"/>
        <v>0.30836953141202272</v>
      </c>
      <c r="I51" s="497">
        <f t="shared" si="7"/>
        <v>0.19348719939829007</v>
      </c>
      <c r="J51" s="497">
        <f t="shared" si="7"/>
        <v>0.18840036738070332</v>
      </c>
      <c r="K51" s="497">
        <f t="shared" si="7"/>
        <v>-6.743159587290215E-2</v>
      </c>
      <c r="L51" s="497">
        <f t="shared" si="7"/>
        <v>-0.42226556469906473</v>
      </c>
      <c r="M51" s="36"/>
      <c r="N51" s="36"/>
      <c r="O51" s="36"/>
      <c r="P51" s="265"/>
      <c r="Q51" s="36"/>
      <c r="R51" s="36"/>
      <c r="S51" s="36"/>
      <c r="T51" s="36"/>
      <c r="U51" s="36"/>
      <c r="V51" s="36"/>
    </row>
    <row r="52" spans="1:25" s="63" customFormat="1">
      <c r="A52" s="363" t="s">
        <v>373</v>
      </c>
      <c r="B52" s="90">
        <f t="shared" ref="B52:L52" si="8">(((B29/B5)^(1/24))-1)*100</f>
        <v>1.1279749373083625</v>
      </c>
      <c r="C52" s="90">
        <f t="shared" si="8"/>
        <v>1.4485794332521174</v>
      </c>
      <c r="D52" s="90">
        <f t="shared" si="8"/>
        <v>1.2620609736059718</v>
      </c>
      <c r="E52" s="90">
        <f t="shared" si="8"/>
        <v>1.7321225615667624</v>
      </c>
      <c r="F52" s="90">
        <f t="shared" si="8"/>
        <v>1.7435452934277729</v>
      </c>
      <c r="G52" s="90">
        <f t="shared" si="8"/>
        <v>1.5799757413930582</v>
      </c>
      <c r="H52" s="90">
        <f t="shared" si="8"/>
        <v>0.31702849398747013</v>
      </c>
      <c r="I52" s="90">
        <f t="shared" si="8"/>
        <v>0.2907540567088196</v>
      </c>
      <c r="J52" s="90">
        <f t="shared" si="8"/>
        <v>0.27949442949195547</v>
      </c>
      <c r="K52" s="90">
        <f t="shared" si="8"/>
        <v>-0.14955632138869968</v>
      </c>
      <c r="L52" s="90">
        <f t="shared" si="8"/>
        <v>-0.51215333469232238</v>
      </c>
      <c r="M52" s="38"/>
      <c r="N52" s="38"/>
      <c r="O52" s="38"/>
      <c r="P52" s="38"/>
      <c r="Q52" s="38"/>
      <c r="R52" s="38"/>
      <c r="S52" s="38"/>
      <c r="T52" s="38"/>
      <c r="U52" s="38"/>
      <c r="V52" s="38"/>
      <c r="W52" s="38"/>
      <c r="X52" s="38"/>
      <c r="Y52" s="38"/>
    </row>
    <row r="53" spans="1:25">
      <c r="A53" s="365" t="s">
        <v>468</v>
      </c>
      <c r="B53" s="90">
        <f>(((B43/B29)^(1/13))-1)*100</f>
        <v>1.1363121017280431</v>
      </c>
      <c r="C53" s="90">
        <f t="shared" ref="C53:L53" si="9">(((C43/C29)^(1/13))-1)*100</f>
        <v>1.4320202339275445</v>
      </c>
      <c r="D53" s="91">
        <f t="shared" si="9"/>
        <v>1.1069727747247127</v>
      </c>
      <c r="E53" s="90">
        <f t="shared" si="9"/>
        <v>1.4527570579313975</v>
      </c>
      <c r="F53" s="90">
        <f t="shared" si="9"/>
        <v>1.4463884704106311</v>
      </c>
      <c r="G53" s="90">
        <f t="shared" si="9"/>
        <v>1.5383433956990267</v>
      </c>
      <c r="H53" s="90">
        <f t="shared" si="9"/>
        <v>0.29238571790324297</v>
      </c>
      <c r="I53" s="90">
        <f t="shared" si="9"/>
        <v>1.4165385299369504E-2</v>
      </c>
      <c r="J53" s="90">
        <f t="shared" si="9"/>
        <v>2.0444060914925899E-2</v>
      </c>
      <c r="K53" s="90">
        <f t="shared" si="9"/>
        <v>8.4360780573700112E-2</v>
      </c>
      <c r="L53" s="90">
        <f t="shared" si="9"/>
        <v>-0.25610549093607604</v>
      </c>
      <c r="M53" s="36"/>
      <c r="N53" s="36"/>
      <c r="O53" s="36"/>
      <c r="P53" s="265"/>
      <c r="Q53" s="36"/>
      <c r="R53" s="36"/>
      <c r="S53" s="36"/>
      <c r="T53" s="36"/>
      <c r="U53" s="36"/>
      <c r="V53" s="36"/>
    </row>
    <row r="54" spans="1:25" hidden="1">
      <c r="A54" s="496" t="s">
        <v>455</v>
      </c>
      <c r="B54" s="347">
        <f t="shared" ref="B54:L54" si="10">(((B42/B37)^(1/4))-1)*100</f>
        <v>1.4038113000393482</v>
      </c>
      <c r="C54" s="347">
        <f t="shared" si="10"/>
        <v>1.6571759740138248</v>
      </c>
      <c r="D54" s="346">
        <f t="shared" si="10"/>
        <v>1.0615269737454192</v>
      </c>
      <c r="E54" s="347">
        <f t="shared" si="10"/>
        <v>1.2429438459849784</v>
      </c>
      <c r="F54" s="347">
        <f t="shared" si="10"/>
        <v>0.98768760110339304</v>
      </c>
      <c r="G54" s="347">
        <f t="shared" si="10"/>
        <v>4.9178697268348559</v>
      </c>
      <c r="H54" s="347">
        <f t="shared" si="10"/>
        <v>0.24985715105403372</v>
      </c>
      <c r="I54" s="347">
        <f t="shared" si="10"/>
        <v>-0.65857463233247593</v>
      </c>
      <c r="J54" s="347">
        <f t="shared" si="10"/>
        <v>-0.40747947605267454</v>
      </c>
      <c r="K54" s="347">
        <f t="shared" si="10"/>
        <v>3.6298093884353344</v>
      </c>
      <c r="L54" s="347">
        <f t="shared" si="10"/>
        <v>3.5770389643671852</v>
      </c>
      <c r="M54" s="36"/>
      <c r="N54" s="36"/>
      <c r="O54" s="36"/>
      <c r="P54" s="265"/>
      <c r="Q54" s="36"/>
      <c r="R54" s="36"/>
      <c r="S54" s="36"/>
      <c r="T54" s="36"/>
      <c r="U54" s="36"/>
      <c r="V54" s="36"/>
    </row>
    <row r="55" spans="1:25" hidden="1">
      <c r="A55" s="344" t="s">
        <v>45</v>
      </c>
      <c r="B55" s="58">
        <f t="shared" ref="B55:L55" si="11">(POWER(B25/B18,1/7)-1)*100</f>
        <v>1.1926476478399062</v>
      </c>
      <c r="C55" s="59">
        <f t="shared" si="11"/>
        <v>1.3527017342694458</v>
      </c>
      <c r="D55" s="60">
        <f t="shared" si="11"/>
        <v>1.1662387528105223</v>
      </c>
      <c r="E55" s="61">
        <f t="shared" si="11"/>
        <v>0.79302774539407039</v>
      </c>
      <c r="F55" s="60">
        <f t="shared" si="11"/>
        <v>0.45928937604251541</v>
      </c>
      <c r="G55" s="61">
        <f t="shared" si="11"/>
        <v>4.4449180460157223</v>
      </c>
      <c r="H55" s="60">
        <f t="shared" si="11"/>
        <v>0.15816770303958005</v>
      </c>
      <c r="I55" s="61">
        <f t="shared" si="11"/>
        <v>-0.88148844869405663</v>
      </c>
      <c r="J55" s="60">
        <f t="shared" si="11"/>
        <v>-0.55220431157597671</v>
      </c>
      <c r="K55" s="61">
        <f t="shared" si="11"/>
        <v>3.6231576551568834</v>
      </c>
      <c r="L55" s="59">
        <f t="shared" si="11"/>
        <v>3.1140299511057012</v>
      </c>
      <c r="M55" s="36"/>
      <c r="N55" s="36"/>
      <c r="O55" s="36"/>
      <c r="P55" s="36"/>
      <c r="Q55" s="36"/>
      <c r="R55" s="36"/>
      <c r="S55" s="36"/>
      <c r="T55" s="36"/>
      <c r="U55" s="36"/>
      <c r="V55" s="36"/>
    </row>
    <row r="56" spans="1:25" hidden="1">
      <c r="A56" s="344" t="s">
        <v>46</v>
      </c>
      <c r="B56" s="58">
        <f t="shared" ref="B56:L56" si="12">(POWER(B37/B25,1/12)-1)*100</f>
        <v>0.96925122048199253</v>
      </c>
      <c r="C56" s="59">
        <f t="shared" si="12"/>
        <v>1.304942071967008</v>
      </c>
      <c r="D56" s="60">
        <f t="shared" si="12"/>
        <v>1.1670803244145933</v>
      </c>
      <c r="E56" s="61">
        <f t="shared" si="12"/>
        <v>1.6723752153103622</v>
      </c>
      <c r="F56" s="60">
        <f t="shared" si="12"/>
        <v>1.9928134452828816</v>
      </c>
      <c r="G56" s="61">
        <f t="shared" si="12"/>
        <v>-2.0563727120906816</v>
      </c>
      <c r="H56" s="60">
        <f t="shared" si="12"/>
        <v>0.33246839748468648</v>
      </c>
      <c r="I56" s="61">
        <f t="shared" si="12"/>
        <v>0.67901067731443998</v>
      </c>
      <c r="J56" s="60">
        <f t="shared" si="12"/>
        <v>0.36270011692256521</v>
      </c>
      <c r="K56" s="61">
        <f t="shared" si="12"/>
        <v>-3.6674149880975282</v>
      </c>
      <c r="L56" s="59">
        <f t="shared" si="12"/>
        <v>-4.1373493852010164</v>
      </c>
      <c r="M56" s="36"/>
      <c r="N56" s="36"/>
      <c r="O56" s="36"/>
      <c r="P56" s="36"/>
      <c r="Q56" s="36"/>
      <c r="R56" s="36"/>
      <c r="S56" s="36"/>
      <c r="T56" s="36"/>
      <c r="U56" s="36"/>
      <c r="V56" s="36"/>
    </row>
    <row r="57" spans="1:25" hidden="1">
      <c r="A57" s="349" t="s">
        <v>47</v>
      </c>
      <c r="B57" s="58">
        <f t="shared" ref="B57:L57" si="13">(((B37/B18)^(1/19))-1)*100</f>
        <v>1.051497731526041</v>
      </c>
      <c r="C57" s="59">
        <f t="shared" si="13"/>
        <v>1.3225351181034739</v>
      </c>
      <c r="D57" s="60">
        <f t="shared" si="13"/>
        <v>1.166770270903883</v>
      </c>
      <c r="E57" s="61">
        <f t="shared" si="13"/>
        <v>1.3475160783138262</v>
      </c>
      <c r="F57" s="60">
        <f t="shared" si="13"/>
        <v>1.425126151512579</v>
      </c>
      <c r="G57" s="61">
        <f t="shared" si="13"/>
        <v>0.2903695469816947</v>
      </c>
      <c r="H57" s="60">
        <f t="shared" si="13"/>
        <v>0.26821708996092042</v>
      </c>
      <c r="I57" s="61">
        <f t="shared" si="13"/>
        <v>0.10125194093251189</v>
      </c>
      <c r="J57" s="60">
        <f t="shared" si="13"/>
        <v>2.4654890623532211E-2</v>
      </c>
      <c r="K57" s="61">
        <f t="shared" si="13"/>
        <v>-1.0430907162196745</v>
      </c>
      <c r="L57" s="59">
        <f t="shared" si="13"/>
        <v>-1.5271037041260538</v>
      </c>
      <c r="M57" s="36"/>
      <c r="N57" s="36"/>
      <c r="O57" s="36"/>
      <c r="P57" s="36"/>
      <c r="Q57" s="36"/>
      <c r="R57" s="36"/>
      <c r="S57" s="36"/>
      <c r="T57" s="36"/>
      <c r="U57" s="36"/>
      <c r="V57" s="36"/>
    </row>
    <row r="58" spans="1:25" hidden="1">
      <c r="A58" s="349" t="s">
        <v>48</v>
      </c>
      <c r="B58" s="58">
        <f t="shared" ref="B58:L58" si="14">(POWER(B29/B25,1/4)-1)*100</f>
        <v>0.89880832730520055</v>
      </c>
      <c r="C58" s="59">
        <f t="shared" si="14"/>
        <v>1.2085589870222568</v>
      </c>
      <c r="D58" s="60">
        <f t="shared" si="14"/>
        <v>1.1026754239993997</v>
      </c>
      <c r="E58" s="61">
        <f t="shared" si="14"/>
        <v>1.645056826255531</v>
      </c>
      <c r="F58" s="60">
        <f t="shared" si="14"/>
        <v>2.4200751387579267</v>
      </c>
      <c r="G58" s="61">
        <f t="shared" si="14"/>
        <v>-6.684450788479424</v>
      </c>
      <c r="H58" s="60">
        <f t="shared" si="14"/>
        <v>0.30699139549030807</v>
      </c>
      <c r="I58" s="61">
        <f t="shared" si="14"/>
        <v>1.1970491071718659</v>
      </c>
      <c r="J58" s="60">
        <f t="shared" si="14"/>
        <v>0.43128549956850115</v>
      </c>
      <c r="K58" s="61">
        <f t="shared" si="14"/>
        <v>-8.194700140679533</v>
      </c>
      <c r="L58" s="59">
        <f t="shared" si="14"/>
        <v>-8.7544295371147047</v>
      </c>
      <c r="M58" s="36"/>
      <c r="N58" s="36"/>
      <c r="O58" s="36"/>
      <c r="P58" s="36"/>
      <c r="Q58" s="36"/>
      <c r="R58" s="36"/>
      <c r="S58" s="36"/>
      <c r="T58" s="36"/>
      <c r="U58" s="36"/>
      <c r="V58" s="36"/>
    </row>
    <row r="59" spans="1:25" s="63" customFormat="1" hidden="1">
      <c r="A59" s="349" t="s">
        <v>49</v>
      </c>
      <c r="B59" s="58">
        <f t="shared" ref="B59:L59" si="15">(((B37/B29)^(1/8))-1)*100</f>
        <v>1.0044911074168494</v>
      </c>
      <c r="C59" s="59">
        <f t="shared" si="15"/>
        <v>1.3531680293590087</v>
      </c>
      <c r="D59" s="60">
        <f t="shared" si="15"/>
        <v>1.1992981583060169</v>
      </c>
      <c r="E59" s="61">
        <f t="shared" si="15"/>
        <v>1.6860371630248672</v>
      </c>
      <c r="F59" s="60">
        <f t="shared" si="15"/>
        <v>1.7798514603796445</v>
      </c>
      <c r="G59" s="61">
        <f t="shared" si="15"/>
        <v>0.34304305334074137</v>
      </c>
      <c r="H59" s="60">
        <f t="shared" si="15"/>
        <v>0.34520932497086321</v>
      </c>
      <c r="I59" s="61">
        <f t="shared" si="15"/>
        <v>0.42098677260591355</v>
      </c>
      <c r="J59" s="60">
        <f t="shared" si="15"/>
        <v>0.32842499167806682</v>
      </c>
      <c r="K59" s="61">
        <f t="shared" si="15"/>
        <v>-1.3207261755426969</v>
      </c>
      <c r="L59" s="59">
        <f t="shared" si="15"/>
        <v>-1.741924361992675</v>
      </c>
      <c r="M59" s="38"/>
      <c r="N59" s="38"/>
      <c r="O59" s="38"/>
      <c r="P59" s="38"/>
      <c r="Q59" s="38"/>
      <c r="R59" s="38"/>
      <c r="S59" s="38"/>
      <c r="T59" s="38"/>
      <c r="U59" s="38"/>
      <c r="V59" s="38"/>
      <c r="W59" s="38"/>
      <c r="X59" s="38"/>
      <c r="Y59" s="38"/>
    </row>
    <row r="60" spans="1:25" s="63" customFormat="1" hidden="1">
      <c r="A60" s="333" t="s">
        <v>357</v>
      </c>
      <c r="B60" s="209">
        <f>(((B34/B18)^(1/22))-1)*100</f>
        <v>0.76787707267149674</v>
      </c>
      <c r="C60" s="91">
        <f t="shared" ref="C60:L60" si="16">(((C39/C18)^(1/21))-1)*100</f>
        <v>1.3286607459227495</v>
      </c>
      <c r="D60" s="92">
        <f t="shared" si="16"/>
        <v>1.156719747069257</v>
      </c>
      <c r="E60" s="90">
        <f t="shared" si="16"/>
        <v>1.3059909864904684</v>
      </c>
      <c r="F60" s="92">
        <f t="shared" si="16"/>
        <v>1.2787905739703564</v>
      </c>
      <c r="G60" s="90">
        <f t="shared" si="16"/>
        <v>1.6294295494527766</v>
      </c>
      <c r="H60" s="92">
        <f t="shared" si="16"/>
        <v>0.26608822529796683</v>
      </c>
      <c r="I60" s="90">
        <f t="shared" si="16"/>
        <v>-4.921625489302528E-2</v>
      </c>
      <c r="J60" s="92">
        <f t="shared" si="16"/>
        <v>-2.2372504743861654E-2</v>
      </c>
      <c r="K60" s="90">
        <f t="shared" si="16"/>
        <v>0.31926893939118184</v>
      </c>
      <c r="L60" s="91">
        <f t="shared" si="16"/>
        <v>0</v>
      </c>
      <c r="M60" s="38"/>
      <c r="N60" s="38"/>
      <c r="O60" s="38"/>
      <c r="P60" s="38"/>
      <c r="Q60" s="38"/>
      <c r="R60" s="38"/>
      <c r="S60" s="38"/>
      <c r="T60" s="38"/>
      <c r="U60" s="38"/>
      <c r="V60" s="38"/>
      <c r="W60" s="38"/>
      <c r="X60" s="38"/>
      <c r="Y60" s="38"/>
    </row>
    <row r="61" spans="1:25" s="63" customFormat="1" hidden="1">
      <c r="A61" s="333" t="s">
        <v>358</v>
      </c>
      <c r="B61" s="209">
        <f>(POWER(B40/B25,1/15)-1)*100</f>
        <v>0.9947420208175517</v>
      </c>
      <c r="C61" s="91">
        <f t="shared" ref="C61:L61" si="17">(POWER(C39/C25,1/14)-1)*100</f>
        <v>1.3166423902912117</v>
      </c>
      <c r="D61" s="92">
        <f t="shared" si="17"/>
        <v>1.1519605800797583</v>
      </c>
      <c r="E61" s="90">
        <f t="shared" si="17"/>
        <v>1.5634507569897815</v>
      </c>
      <c r="F61" s="92">
        <f t="shared" si="17"/>
        <v>1.6910446942201895</v>
      </c>
      <c r="G61" s="90">
        <f t="shared" si="17"/>
        <v>0.25027556696053388</v>
      </c>
      <c r="H61" s="92">
        <f t="shared" si="17"/>
        <v>0.32009208527430388</v>
      </c>
      <c r="I61" s="90">
        <f t="shared" si="17"/>
        <v>0.36953682543754418</v>
      </c>
      <c r="J61" s="92">
        <f t="shared" si="17"/>
        <v>0.24360101250475719</v>
      </c>
      <c r="K61" s="90">
        <f t="shared" si="17"/>
        <v>-1.2929603910084575</v>
      </c>
      <c r="L61" s="91">
        <f t="shared" si="17"/>
        <v>-1.5215691950433707</v>
      </c>
      <c r="M61" s="38"/>
      <c r="N61" s="38"/>
      <c r="O61" s="38"/>
      <c r="P61" s="38"/>
      <c r="Q61" s="38"/>
      <c r="R61" s="38"/>
      <c r="S61" s="38"/>
      <c r="T61" s="38"/>
      <c r="U61" s="38"/>
      <c r="V61" s="38"/>
      <c r="W61" s="38"/>
      <c r="X61" s="38"/>
      <c r="Y61" s="38"/>
    </row>
    <row r="62" spans="1:25">
      <c r="A62" s="350" t="s">
        <v>359</v>
      </c>
      <c r="B62" s="347">
        <f>(((B40/B29)^(1/11))-1)*100</f>
        <v>1.0296496104875041</v>
      </c>
      <c r="C62" s="346">
        <f t="shared" ref="C62:L62" si="18">(((C39/C29)^(1/10))-1)*100</f>
        <v>1.3599080637656469</v>
      </c>
      <c r="D62" s="355">
        <f t="shared" si="18"/>
        <v>1.1716813689526484</v>
      </c>
      <c r="E62" s="347">
        <f t="shared" si="18"/>
        <v>1.5308266771866474</v>
      </c>
      <c r="F62" s="355">
        <f t="shared" si="18"/>
        <v>1.4008875863195547</v>
      </c>
      <c r="G62" s="347">
        <f t="shared" si="18"/>
        <v>3.1663815807269291</v>
      </c>
      <c r="H62" s="355">
        <f t="shared" si="18"/>
        <v>0.32533284026325937</v>
      </c>
      <c r="I62" s="347">
        <f t="shared" si="18"/>
        <v>4.0429715591439042E-2</v>
      </c>
      <c r="J62" s="355">
        <f t="shared" si="18"/>
        <v>0.16862546216349639</v>
      </c>
      <c r="K62" s="347">
        <f t="shared" si="18"/>
        <v>1.6108948947499924</v>
      </c>
      <c r="L62" s="346">
        <f t="shared" si="18"/>
        <v>1.5296411897315565</v>
      </c>
      <c r="M62" s="36"/>
    </row>
    <row r="63" spans="1:25">
      <c r="M63" s="36"/>
    </row>
    <row r="64" spans="1:25">
      <c r="A64" s="36" t="s">
        <v>554</v>
      </c>
    </row>
    <row r="65" spans="1:6">
      <c r="A65" s="36" t="s">
        <v>292</v>
      </c>
    </row>
    <row r="66" spans="1:6">
      <c r="A66" s="36" t="s">
        <v>293</v>
      </c>
    </row>
    <row r="67" spans="1:6">
      <c r="A67" s="36" t="s">
        <v>294</v>
      </c>
    </row>
    <row r="68" spans="1:6">
      <c r="A68" s="36" t="s">
        <v>295</v>
      </c>
    </row>
    <row r="69" spans="1:6">
      <c r="F69" s="266"/>
    </row>
    <row r="70" spans="1:6">
      <c r="F70" s="266"/>
    </row>
    <row r="71" spans="1:6">
      <c r="F71" s="266"/>
    </row>
    <row r="72" spans="1:6">
      <c r="F72" s="266"/>
    </row>
    <row r="73" spans="1:6">
      <c r="F73" s="266"/>
    </row>
    <row r="74" spans="1:6">
      <c r="F74" s="266"/>
    </row>
    <row r="75" spans="1:6">
      <c r="F75" s="266"/>
    </row>
    <row r="76" spans="1:6">
      <c r="F76" s="266"/>
    </row>
    <row r="77" spans="1:6">
      <c r="F77" s="266"/>
    </row>
    <row r="78" spans="1:6">
      <c r="F78" s="266"/>
    </row>
    <row r="79" spans="1:6">
      <c r="F79" s="266"/>
    </row>
    <row r="80" spans="1:6">
      <c r="F80" s="266"/>
    </row>
    <row r="81" spans="6:6">
      <c r="F81" s="266"/>
    </row>
    <row r="82" spans="6:6">
      <c r="F82" s="266"/>
    </row>
    <row r="83" spans="6:6">
      <c r="F83" s="266"/>
    </row>
    <row r="84" spans="6:6">
      <c r="F84" s="266"/>
    </row>
    <row r="85" spans="6:6">
      <c r="F85" s="266"/>
    </row>
    <row r="86" spans="6:6">
      <c r="F86" s="266"/>
    </row>
    <row r="87" spans="6:6">
      <c r="F87" s="266"/>
    </row>
    <row r="88" spans="6:6">
      <c r="F88" s="266"/>
    </row>
    <row r="89" spans="6:6">
      <c r="F89" s="266"/>
    </row>
    <row r="90" spans="6:6">
      <c r="F90" s="266"/>
    </row>
    <row r="91" spans="6:6">
      <c r="F91" s="266"/>
    </row>
    <row r="92" spans="6:6">
      <c r="F92" s="266"/>
    </row>
    <row r="93" spans="6:6">
      <c r="F93" s="266"/>
    </row>
    <row r="94" spans="6:6">
      <c r="F94" s="266"/>
    </row>
    <row r="95" spans="6:6">
      <c r="F95" s="266"/>
    </row>
    <row r="96" spans="6:6">
      <c r="F96" s="266"/>
    </row>
    <row r="97" spans="6:6">
      <c r="F97" s="266"/>
    </row>
    <row r="98" spans="6:6">
      <c r="F98" s="266"/>
    </row>
    <row r="99" spans="6:6">
      <c r="F99" s="266"/>
    </row>
    <row r="100" spans="6:6">
      <c r="F100" s="266"/>
    </row>
    <row r="101" spans="6:6">
      <c r="F101" s="266"/>
    </row>
    <row r="102" spans="6:6">
      <c r="F102" s="266"/>
    </row>
    <row r="103" spans="6:6">
      <c r="F103" s="266"/>
    </row>
    <row r="104" spans="6:6">
      <c r="F104" s="266"/>
    </row>
    <row r="105" spans="6:6">
      <c r="F105" s="266"/>
    </row>
    <row r="106" spans="6:6">
      <c r="F106" s="266"/>
    </row>
    <row r="107" spans="6:6">
      <c r="F107" s="266"/>
    </row>
    <row r="108" spans="6:6">
      <c r="F108" s="266"/>
    </row>
  </sheetData>
  <pageMargins left="0.35433070866141736" right="0.35433070866141736" top="0.98425196850393704" bottom="0.98425196850393704" header="0.51181102362204722" footer="0.51181102362204722"/>
  <pageSetup scale="72" orientation="portrait" r:id="rId1"/>
  <headerFooter alignWithMargins="0"/>
  <colBreaks count="1" manualBreakCount="1">
    <brk id="13" max="1048575" man="1"/>
  </colBreaks>
</worksheet>
</file>

<file path=xl/worksheets/sheet19.xml><?xml version="1.0" encoding="utf-8"?>
<worksheet xmlns="http://schemas.openxmlformats.org/spreadsheetml/2006/main" xmlns:r="http://schemas.openxmlformats.org/officeDocument/2006/relationships">
  <sheetPr>
    <pageSetUpPr fitToPage="1"/>
  </sheetPr>
  <dimension ref="A1:K44"/>
  <sheetViews>
    <sheetView topLeftCell="A20" zoomScaleSheetLayoutView="100" workbookViewId="0">
      <selection activeCell="D87" sqref="D87"/>
    </sheetView>
  </sheetViews>
  <sheetFormatPr defaultRowHeight="12.75"/>
  <cols>
    <col min="1" max="1" width="9.140625" style="49"/>
    <col min="2" max="5" width="11.7109375" style="49" customWidth="1"/>
    <col min="6" max="6" width="12.5703125" style="49" customWidth="1"/>
    <col min="7" max="9" width="11.7109375" style="49" customWidth="1"/>
    <col min="10" max="10" width="12.7109375" style="49" customWidth="1"/>
    <col min="11" max="257" width="9.140625" style="49"/>
    <col min="258" max="261" width="11.7109375" style="49" customWidth="1"/>
    <col min="262" max="262" width="12.5703125" style="49" customWidth="1"/>
    <col min="263" max="265" width="11.7109375" style="49" customWidth="1"/>
    <col min="266" max="266" width="12.7109375" style="49" customWidth="1"/>
    <col min="267" max="513" width="9.140625" style="49"/>
    <col min="514" max="517" width="11.7109375" style="49" customWidth="1"/>
    <col min="518" max="518" width="12.5703125" style="49" customWidth="1"/>
    <col min="519" max="521" width="11.7109375" style="49" customWidth="1"/>
    <col min="522" max="522" width="12.7109375" style="49" customWidth="1"/>
    <col min="523" max="769" width="9.140625" style="49"/>
    <col min="770" max="773" width="11.7109375" style="49" customWidth="1"/>
    <col min="774" max="774" width="12.5703125" style="49" customWidth="1"/>
    <col min="775" max="777" width="11.7109375" style="49" customWidth="1"/>
    <col min="778" max="778" width="12.7109375" style="49" customWidth="1"/>
    <col min="779" max="1025" width="9.140625" style="49"/>
    <col min="1026" max="1029" width="11.7109375" style="49" customWidth="1"/>
    <col min="1030" max="1030" width="12.5703125" style="49" customWidth="1"/>
    <col min="1031" max="1033" width="11.7109375" style="49" customWidth="1"/>
    <col min="1034" max="1034" width="12.7109375" style="49" customWidth="1"/>
    <col min="1035" max="1281" width="9.140625" style="49"/>
    <col min="1282" max="1285" width="11.7109375" style="49" customWidth="1"/>
    <col min="1286" max="1286" width="12.5703125" style="49" customWidth="1"/>
    <col min="1287" max="1289" width="11.7109375" style="49" customWidth="1"/>
    <col min="1290" max="1290" width="12.7109375" style="49" customWidth="1"/>
    <col min="1291" max="1537" width="9.140625" style="49"/>
    <col min="1538" max="1541" width="11.7109375" style="49" customWidth="1"/>
    <col min="1542" max="1542" width="12.5703125" style="49" customWidth="1"/>
    <col min="1543" max="1545" width="11.7109375" style="49" customWidth="1"/>
    <col min="1546" max="1546" width="12.7109375" style="49" customWidth="1"/>
    <col min="1547" max="1793" width="9.140625" style="49"/>
    <col min="1794" max="1797" width="11.7109375" style="49" customWidth="1"/>
    <col min="1798" max="1798" width="12.5703125" style="49" customWidth="1"/>
    <col min="1799" max="1801" width="11.7109375" style="49" customWidth="1"/>
    <col min="1802" max="1802" width="12.7109375" style="49" customWidth="1"/>
    <col min="1803" max="2049" width="9.140625" style="49"/>
    <col min="2050" max="2053" width="11.7109375" style="49" customWidth="1"/>
    <col min="2054" max="2054" width="12.5703125" style="49" customWidth="1"/>
    <col min="2055" max="2057" width="11.7109375" style="49" customWidth="1"/>
    <col min="2058" max="2058" width="12.7109375" style="49" customWidth="1"/>
    <col min="2059" max="2305" width="9.140625" style="49"/>
    <col min="2306" max="2309" width="11.7109375" style="49" customWidth="1"/>
    <col min="2310" max="2310" width="12.5703125" style="49" customWidth="1"/>
    <col min="2311" max="2313" width="11.7109375" style="49" customWidth="1"/>
    <col min="2314" max="2314" width="12.7109375" style="49" customWidth="1"/>
    <col min="2315" max="2561" width="9.140625" style="49"/>
    <col min="2562" max="2565" width="11.7109375" style="49" customWidth="1"/>
    <col min="2566" max="2566" width="12.5703125" style="49" customWidth="1"/>
    <col min="2567" max="2569" width="11.7109375" style="49" customWidth="1"/>
    <col min="2570" max="2570" width="12.7109375" style="49" customWidth="1"/>
    <col min="2571" max="2817" width="9.140625" style="49"/>
    <col min="2818" max="2821" width="11.7109375" style="49" customWidth="1"/>
    <col min="2822" max="2822" width="12.5703125" style="49" customWidth="1"/>
    <col min="2823" max="2825" width="11.7109375" style="49" customWidth="1"/>
    <col min="2826" max="2826" width="12.7109375" style="49" customWidth="1"/>
    <col min="2827" max="3073" width="9.140625" style="49"/>
    <col min="3074" max="3077" width="11.7109375" style="49" customWidth="1"/>
    <col min="3078" max="3078" width="12.5703125" style="49" customWidth="1"/>
    <col min="3079" max="3081" width="11.7109375" style="49" customWidth="1"/>
    <col min="3082" max="3082" width="12.7109375" style="49" customWidth="1"/>
    <col min="3083" max="3329" width="9.140625" style="49"/>
    <col min="3330" max="3333" width="11.7109375" style="49" customWidth="1"/>
    <col min="3334" max="3334" width="12.5703125" style="49" customWidth="1"/>
    <col min="3335" max="3337" width="11.7109375" style="49" customWidth="1"/>
    <col min="3338" max="3338" width="12.7109375" style="49" customWidth="1"/>
    <col min="3339" max="3585" width="9.140625" style="49"/>
    <col min="3586" max="3589" width="11.7109375" style="49" customWidth="1"/>
    <col min="3590" max="3590" width="12.5703125" style="49" customWidth="1"/>
    <col min="3591" max="3593" width="11.7109375" style="49" customWidth="1"/>
    <col min="3594" max="3594" width="12.7109375" style="49" customWidth="1"/>
    <col min="3595" max="3841" width="9.140625" style="49"/>
    <col min="3842" max="3845" width="11.7109375" style="49" customWidth="1"/>
    <col min="3846" max="3846" width="12.5703125" style="49" customWidth="1"/>
    <col min="3847" max="3849" width="11.7109375" style="49" customWidth="1"/>
    <col min="3850" max="3850" width="12.7109375" style="49" customWidth="1"/>
    <col min="3851" max="4097" width="9.140625" style="49"/>
    <col min="4098" max="4101" width="11.7109375" style="49" customWidth="1"/>
    <col min="4102" max="4102" width="12.5703125" style="49" customWidth="1"/>
    <col min="4103" max="4105" width="11.7109375" style="49" customWidth="1"/>
    <col min="4106" max="4106" width="12.7109375" style="49" customWidth="1"/>
    <col min="4107" max="4353" width="9.140625" style="49"/>
    <col min="4354" max="4357" width="11.7109375" style="49" customWidth="1"/>
    <col min="4358" max="4358" width="12.5703125" style="49" customWidth="1"/>
    <col min="4359" max="4361" width="11.7109375" style="49" customWidth="1"/>
    <col min="4362" max="4362" width="12.7109375" style="49" customWidth="1"/>
    <col min="4363" max="4609" width="9.140625" style="49"/>
    <col min="4610" max="4613" width="11.7109375" style="49" customWidth="1"/>
    <col min="4614" max="4614" width="12.5703125" style="49" customWidth="1"/>
    <col min="4615" max="4617" width="11.7109375" style="49" customWidth="1"/>
    <col min="4618" max="4618" width="12.7109375" style="49" customWidth="1"/>
    <col min="4619" max="4865" width="9.140625" style="49"/>
    <col min="4866" max="4869" width="11.7109375" style="49" customWidth="1"/>
    <col min="4870" max="4870" width="12.5703125" style="49" customWidth="1"/>
    <col min="4871" max="4873" width="11.7109375" style="49" customWidth="1"/>
    <col min="4874" max="4874" width="12.7109375" style="49" customWidth="1"/>
    <col min="4875" max="5121" width="9.140625" style="49"/>
    <col min="5122" max="5125" width="11.7109375" style="49" customWidth="1"/>
    <col min="5126" max="5126" width="12.5703125" style="49" customWidth="1"/>
    <col min="5127" max="5129" width="11.7109375" style="49" customWidth="1"/>
    <col min="5130" max="5130" width="12.7109375" style="49" customWidth="1"/>
    <col min="5131" max="5377" width="9.140625" style="49"/>
    <col min="5378" max="5381" width="11.7109375" style="49" customWidth="1"/>
    <col min="5382" max="5382" width="12.5703125" style="49" customWidth="1"/>
    <col min="5383" max="5385" width="11.7109375" style="49" customWidth="1"/>
    <col min="5386" max="5386" width="12.7109375" style="49" customWidth="1"/>
    <col min="5387" max="5633" width="9.140625" style="49"/>
    <col min="5634" max="5637" width="11.7109375" style="49" customWidth="1"/>
    <col min="5638" max="5638" width="12.5703125" style="49" customWidth="1"/>
    <col min="5639" max="5641" width="11.7109375" style="49" customWidth="1"/>
    <col min="5642" max="5642" width="12.7109375" style="49" customWidth="1"/>
    <col min="5643" max="5889" width="9.140625" style="49"/>
    <col min="5890" max="5893" width="11.7109375" style="49" customWidth="1"/>
    <col min="5894" max="5894" width="12.5703125" style="49" customWidth="1"/>
    <col min="5895" max="5897" width="11.7109375" style="49" customWidth="1"/>
    <col min="5898" max="5898" width="12.7109375" style="49" customWidth="1"/>
    <col min="5899" max="6145" width="9.140625" style="49"/>
    <col min="6146" max="6149" width="11.7109375" style="49" customWidth="1"/>
    <col min="6150" max="6150" width="12.5703125" style="49" customWidth="1"/>
    <col min="6151" max="6153" width="11.7109375" style="49" customWidth="1"/>
    <col min="6154" max="6154" width="12.7109375" style="49" customWidth="1"/>
    <col min="6155" max="6401" width="9.140625" style="49"/>
    <col min="6402" max="6405" width="11.7109375" style="49" customWidth="1"/>
    <col min="6406" max="6406" width="12.5703125" style="49" customWidth="1"/>
    <col min="6407" max="6409" width="11.7109375" style="49" customWidth="1"/>
    <col min="6410" max="6410" width="12.7109375" style="49" customWidth="1"/>
    <col min="6411" max="6657" width="9.140625" style="49"/>
    <col min="6658" max="6661" width="11.7109375" style="49" customWidth="1"/>
    <col min="6662" max="6662" width="12.5703125" style="49" customWidth="1"/>
    <col min="6663" max="6665" width="11.7109375" style="49" customWidth="1"/>
    <col min="6666" max="6666" width="12.7109375" style="49" customWidth="1"/>
    <col min="6667" max="6913" width="9.140625" style="49"/>
    <col min="6914" max="6917" width="11.7109375" style="49" customWidth="1"/>
    <col min="6918" max="6918" width="12.5703125" style="49" customWidth="1"/>
    <col min="6919" max="6921" width="11.7109375" style="49" customWidth="1"/>
    <col min="6922" max="6922" width="12.7109375" style="49" customWidth="1"/>
    <col min="6923" max="7169" width="9.140625" style="49"/>
    <col min="7170" max="7173" width="11.7109375" style="49" customWidth="1"/>
    <col min="7174" max="7174" width="12.5703125" style="49" customWidth="1"/>
    <col min="7175" max="7177" width="11.7109375" style="49" customWidth="1"/>
    <col min="7178" max="7178" width="12.7109375" style="49" customWidth="1"/>
    <col min="7179" max="7425" width="9.140625" style="49"/>
    <col min="7426" max="7429" width="11.7109375" style="49" customWidth="1"/>
    <col min="7430" max="7430" width="12.5703125" style="49" customWidth="1"/>
    <col min="7431" max="7433" width="11.7109375" style="49" customWidth="1"/>
    <col min="7434" max="7434" width="12.7109375" style="49" customWidth="1"/>
    <col min="7435" max="7681" width="9.140625" style="49"/>
    <col min="7682" max="7685" width="11.7109375" style="49" customWidth="1"/>
    <col min="7686" max="7686" width="12.5703125" style="49" customWidth="1"/>
    <col min="7687" max="7689" width="11.7109375" style="49" customWidth="1"/>
    <col min="7690" max="7690" width="12.7109375" style="49" customWidth="1"/>
    <col min="7691" max="7937" width="9.140625" style="49"/>
    <col min="7938" max="7941" width="11.7109375" style="49" customWidth="1"/>
    <col min="7942" max="7942" width="12.5703125" style="49" customWidth="1"/>
    <col min="7943" max="7945" width="11.7109375" style="49" customWidth="1"/>
    <col min="7946" max="7946" width="12.7109375" style="49" customWidth="1"/>
    <col min="7947" max="8193" width="9.140625" style="49"/>
    <col min="8194" max="8197" width="11.7109375" style="49" customWidth="1"/>
    <col min="8198" max="8198" width="12.5703125" style="49" customWidth="1"/>
    <col min="8199" max="8201" width="11.7109375" style="49" customWidth="1"/>
    <col min="8202" max="8202" width="12.7109375" style="49" customWidth="1"/>
    <col min="8203" max="8449" width="9.140625" style="49"/>
    <col min="8450" max="8453" width="11.7109375" style="49" customWidth="1"/>
    <col min="8454" max="8454" width="12.5703125" style="49" customWidth="1"/>
    <col min="8455" max="8457" width="11.7109375" style="49" customWidth="1"/>
    <col min="8458" max="8458" width="12.7109375" style="49" customWidth="1"/>
    <col min="8459" max="8705" width="9.140625" style="49"/>
    <col min="8706" max="8709" width="11.7109375" style="49" customWidth="1"/>
    <col min="8710" max="8710" width="12.5703125" style="49" customWidth="1"/>
    <col min="8711" max="8713" width="11.7109375" style="49" customWidth="1"/>
    <col min="8714" max="8714" width="12.7109375" style="49" customWidth="1"/>
    <col min="8715" max="8961" width="9.140625" style="49"/>
    <col min="8962" max="8965" width="11.7109375" style="49" customWidth="1"/>
    <col min="8966" max="8966" width="12.5703125" style="49" customWidth="1"/>
    <col min="8967" max="8969" width="11.7109375" style="49" customWidth="1"/>
    <col min="8970" max="8970" width="12.7109375" style="49" customWidth="1"/>
    <col min="8971" max="9217" width="9.140625" style="49"/>
    <col min="9218" max="9221" width="11.7109375" style="49" customWidth="1"/>
    <col min="9222" max="9222" width="12.5703125" style="49" customWidth="1"/>
    <col min="9223" max="9225" width="11.7109375" style="49" customWidth="1"/>
    <col min="9226" max="9226" width="12.7109375" style="49" customWidth="1"/>
    <col min="9227" max="9473" width="9.140625" style="49"/>
    <col min="9474" max="9477" width="11.7109375" style="49" customWidth="1"/>
    <col min="9478" max="9478" width="12.5703125" style="49" customWidth="1"/>
    <col min="9479" max="9481" width="11.7109375" style="49" customWidth="1"/>
    <col min="9482" max="9482" width="12.7109375" style="49" customWidth="1"/>
    <col min="9483" max="9729" width="9.140625" style="49"/>
    <col min="9730" max="9733" width="11.7109375" style="49" customWidth="1"/>
    <col min="9734" max="9734" width="12.5703125" style="49" customWidth="1"/>
    <col min="9735" max="9737" width="11.7109375" style="49" customWidth="1"/>
    <col min="9738" max="9738" width="12.7109375" style="49" customWidth="1"/>
    <col min="9739" max="9985" width="9.140625" style="49"/>
    <col min="9986" max="9989" width="11.7109375" style="49" customWidth="1"/>
    <col min="9990" max="9990" width="12.5703125" style="49" customWidth="1"/>
    <col min="9991" max="9993" width="11.7109375" style="49" customWidth="1"/>
    <col min="9994" max="9994" width="12.7109375" style="49" customWidth="1"/>
    <col min="9995" max="10241" width="9.140625" style="49"/>
    <col min="10242" max="10245" width="11.7109375" style="49" customWidth="1"/>
    <col min="10246" max="10246" width="12.5703125" style="49" customWidth="1"/>
    <col min="10247" max="10249" width="11.7109375" style="49" customWidth="1"/>
    <col min="10250" max="10250" width="12.7109375" style="49" customWidth="1"/>
    <col min="10251" max="10497" width="9.140625" style="49"/>
    <col min="10498" max="10501" width="11.7109375" style="49" customWidth="1"/>
    <col min="10502" max="10502" width="12.5703125" style="49" customWidth="1"/>
    <col min="10503" max="10505" width="11.7109375" style="49" customWidth="1"/>
    <col min="10506" max="10506" width="12.7109375" style="49" customWidth="1"/>
    <col min="10507" max="10753" width="9.140625" style="49"/>
    <col min="10754" max="10757" width="11.7109375" style="49" customWidth="1"/>
    <col min="10758" max="10758" width="12.5703125" style="49" customWidth="1"/>
    <col min="10759" max="10761" width="11.7109375" style="49" customWidth="1"/>
    <col min="10762" max="10762" width="12.7109375" style="49" customWidth="1"/>
    <col min="10763" max="11009" width="9.140625" style="49"/>
    <col min="11010" max="11013" width="11.7109375" style="49" customWidth="1"/>
    <col min="11014" max="11014" width="12.5703125" style="49" customWidth="1"/>
    <col min="11015" max="11017" width="11.7109375" style="49" customWidth="1"/>
    <col min="11018" max="11018" width="12.7109375" style="49" customWidth="1"/>
    <col min="11019" max="11265" width="9.140625" style="49"/>
    <col min="11266" max="11269" width="11.7109375" style="49" customWidth="1"/>
    <col min="11270" max="11270" width="12.5703125" style="49" customWidth="1"/>
    <col min="11271" max="11273" width="11.7109375" style="49" customWidth="1"/>
    <col min="11274" max="11274" width="12.7109375" style="49" customWidth="1"/>
    <col min="11275" max="11521" width="9.140625" style="49"/>
    <col min="11522" max="11525" width="11.7109375" style="49" customWidth="1"/>
    <col min="11526" max="11526" width="12.5703125" style="49" customWidth="1"/>
    <col min="11527" max="11529" width="11.7109375" style="49" customWidth="1"/>
    <col min="11530" max="11530" width="12.7109375" style="49" customWidth="1"/>
    <col min="11531" max="11777" width="9.140625" style="49"/>
    <col min="11778" max="11781" width="11.7109375" style="49" customWidth="1"/>
    <col min="11782" max="11782" width="12.5703125" style="49" customWidth="1"/>
    <col min="11783" max="11785" width="11.7109375" style="49" customWidth="1"/>
    <col min="11786" max="11786" width="12.7109375" style="49" customWidth="1"/>
    <col min="11787" max="12033" width="9.140625" style="49"/>
    <col min="12034" max="12037" width="11.7109375" style="49" customWidth="1"/>
    <col min="12038" max="12038" width="12.5703125" style="49" customWidth="1"/>
    <col min="12039" max="12041" width="11.7109375" style="49" customWidth="1"/>
    <col min="12042" max="12042" width="12.7109375" style="49" customWidth="1"/>
    <col min="12043" max="12289" width="9.140625" style="49"/>
    <col min="12290" max="12293" width="11.7109375" style="49" customWidth="1"/>
    <col min="12294" max="12294" width="12.5703125" style="49" customWidth="1"/>
    <col min="12295" max="12297" width="11.7109375" style="49" customWidth="1"/>
    <col min="12298" max="12298" width="12.7109375" style="49" customWidth="1"/>
    <col min="12299" max="12545" width="9.140625" style="49"/>
    <col min="12546" max="12549" width="11.7109375" style="49" customWidth="1"/>
    <col min="12550" max="12550" width="12.5703125" style="49" customWidth="1"/>
    <col min="12551" max="12553" width="11.7109375" style="49" customWidth="1"/>
    <col min="12554" max="12554" width="12.7109375" style="49" customWidth="1"/>
    <col min="12555" max="12801" width="9.140625" style="49"/>
    <col min="12802" max="12805" width="11.7109375" style="49" customWidth="1"/>
    <col min="12806" max="12806" width="12.5703125" style="49" customWidth="1"/>
    <col min="12807" max="12809" width="11.7109375" style="49" customWidth="1"/>
    <col min="12810" max="12810" width="12.7109375" style="49" customWidth="1"/>
    <col min="12811" max="13057" width="9.140625" style="49"/>
    <col min="13058" max="13061" width="11.7109375" style="49" customWidth="1"/>
    <col min="13062" max="13062" width="12.5703125" style="49" customWidth="1"/>
    <col min="13063" max="13065" width="11.7109375" style="49" customWidth="1"/>
    <col min="13066" max="13066" width="12.7109375" style="49" customWidth="1"/>
    <col min="13067" max="13313" width="9.140625" style="49"/>
    <col min="13314" max="13317" width="11.7109375" style="49" customWidth="1"/>
    <col min="13318" max="13318" width="12.5703125" style="49" customWidth="1"/>
    <col min="13319" max="13321" width="11.7109375" style="49" customWidth="1"/>
    <col min="13322" max="13322" width="12.7109375" style="49" customWidth="1"/>
    <col min="13323" max="13569" width="9.140625" style="49"/>
    <col min="13570" max="13573" width="11.7109375" style="49" customWidth="1"/>
    <col min="13574" max="13574" width="12.5703125" style="49" customWidth="1"/>
    <col min="13575" max="13577" width="11.7109375" style="49" customWidth="1"/>
    <col min="13578" max="13578" width="12.7109375" style="49" customWidth="1"/>
    <col min="13579" max="13825" width="9.140625" style="49"/>
    <col min="13826" max="13829" width="11.7109375" style="49" customWidth="1"/>
    <col min="13830" max="13830" width="12.5703125" style="49" customWidth="1"/>
    <col min="13831" max="13833" width="11.7109375" style="49" customWidth="1"/>
    <col min="13834" max="13834" width="12.7109375" style="49" customWidth="1"/>
    <col min="13835" max="14081" width="9.140625" style="49"/>
    <col min="14082" max="14085" width="11.7109375" style="49" customWidth="1"/>
    <col min="14086" max="14086" width="12.5703125" style="49" customWidth="1"/>
    <col min="14087" max="14089" width="11.7109375" style="49" customWidth="1"/>
    <col min="14090" max="14090" width="12.7109375" style="49" customWidth="1"/>
    <col min="14091" max="14337" width="9.140625" style="49"/>
    <col min="14338" max="14341" width="11.7109375" style="49" customWidth="1"/>
    <col min="14342" max="14342" width="12.5703125" style="49" customWidth="1"/>
    <col min="14343" max="14345" width="11.7109375" style="49" customWidth="1"/>
    <col min="14346" max="14346" width="12.7109375" style="49" customWidth="1"/>
    <col min="14347" max="14593" width="9.140625" style="49"/>
    <col min="14594" max="14597" width="11.7109375" style="49" customWidth="1"/>
    <col min="14598" max="14598" width="12.5703125" style="49" customWidth="1"/>
    <col min="14599" max="14601" width="11.7109375" style="49" customWidth="1"/>
    <col min="14602" max="14602" width="12.7109375" style="49" customWidth="1"/>
    <col min="14603" max="14849" width="9.140625" style="49"/>
    <col min="14850" max="14853" width="11.7109375" style="49" customWidth="1"/>
    <col min="14854" max="14854" width="12.5703125" style="49" customWidth="1"/>
    <col min="14855" max="14857" width="11.7109375" style="49" customWidth="1"/>
    <col min="14858" max="14858" width="12.7109375" style="49" customWidth="1"/>
    <col min="14859" max="15105" width="9.140625" style="49"/>
    <col min="15106" max="15109" width="11.7109375" style="49" customWidth="1"/>
    <col min="15110" max="15110" width="12.5703125" style="49" customWidth="1"/>
    <col min="15111" max="15113" width="11.7109375" style="49" customWidth="1"/>
    <col min="15114" max="15114" width="12.7109375" style="49" customWidth="1"/>
    <col min="15115" max="15361" width="9.140625" style="49"/>
    <col min="15362" max="15365" width="11.7109375" style="49" customWidth="1"/>
    <col min="15366" max="15366" width="12.5703125" style="49" customWidth="1"/>
    <col min="15367" max="15369" width="11.7109375" style="49" customWidth="1"/>
    <col min="15370" max="15370" width="12.7109375" style="49" customWidth="1"/>
    <col min="15371" max="15617" width="9.140625" style="49"/>
    <col min="15618" max="15621" width="11.7109375" style="49" customWidth="1"/>
    <col min="15622" max="15622" width="12.5703125" style="49" customWidth="1"/>
    <col min="15623" max="15625" width="11.7109375" style="49" customWidth="1"/>
    <col min="15626" max="15626" width="12.7109375" style="49" customWidth="1"/>
    <col min="15627" max="15873" width="9.140625" style="49"/>
    <col min="15874" max="15877" width="11.7109375" style="49" customWidth="1"/>
    <col min="15878" max="15878" width="12.5703125" style="49" customWidth="1"/>
    <col min="15879" max="15881" width="11.7109375" style="49" customWidth="1"/>
    <col min="15882" max="15882" width="12.7109375" style="49" customWidth="1"/>
    <col min="15883" max="16129" width="9.140625" style="49"/>
    <col min="16130" max="16133" width="11.7109375" style="49" customWidth="1"/>
    <col min="16134" max="16134" width="12.5703125" style="49" customWidth="1"/>
    <col min="16135" max="16137" width="11.7109375" style="49" customWidth="1"/>
    <col min="16138" max="16138" width="12.7109375" style="49" customWidth="1"/>
    <col min="16139" max="16384" width="9.140625" style="49"/>
  </cols>
  <sheetData>
    <row r="1" spans="1:11" ht="15.75">
      <c r="A1" s="48" t="s">
        <v>514</v>
      </c>
      <c r="C1" s="2"/>
      <c r="D1" s="2"/>
      <c r="E1" s="2"/>
      <c r="F1" s="2"/>
      <c r="G1" s="2"/>
      <c r="H1" s="2"/>
      <c r="I1" s="2"/>
      <c r="J1" s="2"/>
    </row>
    <row r="2" spans="1:11">
      <c r="A2" s="2"/>
      <c r="B2" s="2"/>
      <c r="C2" s="2"/>
      <c r="D2" s="2"/>
      <c r="E2" s="2"/>
      <c r="F2" s="2"/>
      <c r="G2" s="2"/>
      <c r="H2" s="2"/>
      <c r="I2" s="2"/>
      <c r="J2" s="2"/>
      <c r="K2" s="155"/>
    </row>
    <row r="3" spans="1:11" ht="63.75">
      <c r="A3" s="267"/>
      <c r="B3" s="340" t="s">
        <v>296</v>
      </c>
      <c r="C3" s="341" t="s">
        <v>297</v>
      </c>
      <c r="D3" s="341" t="s">
        <v>298</v>
      </c>
      <c r="E3" s="341" t="s">
        <v>299</v>
      </c>
      <c r="F3" s="369" t="s">
        <v>300</v>
      </c>
      <c r="G3" s="340" t="s">
        <v>301</v>
      </c>
      <c r="H3" s="341" t="s">
        <v>302</v>
      </c>
      <c r="I3" s="341" t="s">
        <v>303</v>
      </c>
      <c r="J3" s="341" t="s">
        <v>304</v>
      </c>
      <c r="K3" s="155"/>
    </row>
    <row r="4" spans="1:11">
      <c r="A4" s="368"/>
      <c r="B4" s="268" t="s">
        <v>26</v>
      </c>
      <c r="C4" s="269" t="s">
        <v>27</v>
      </c>
      <c r="D4" s="269" t="s">
        <v>28</v>
      </c>
      <c r="E4" s="269" t="s">
        <v>29</v>
      </c>
      <c r="F4" s="269" t="s">
        <v>30</v>
      </c>
      <c r="G4" s="269" t="s">
        <v>61</v>
      </c>
      <c r="H4" s="270" t="s">
        <v>32</v>
      </c>
      <c r="I4" s="271" t="s">
        <v>62</v>
      </c>
      <c r="J4" s="367" t="s">
        <v>63</v>
      </c>
      <c r="K4" s="155"/>
    </row>
    <row r="5" spans="1:11">
      <c r="A5" s="344">
        <v>1977</v>
      </c>
      <c r="B5" s="59">
        <f>('T8'!B6-'T8'!B5)/'T8'!B5*100</f>
        <v>1.1940581405748028</v>
      </c>
      <c r="C5" s="59">
        <f>('T8'!C6-'T8'!C5)/'T8'!C5*100</f>
        <v>2.2130378707937624</v>
      </c>
      <c r="D5" s="59">
        <f>('T8'!E6-'T8'!E5)/'T8'!E5*100</f>
        <v>2.8096953066941204</v>
      </c>
      <c r="E5" s="59">
        <f>('T8'!F6-'T8'!F5)/'T8'!F5*100</f>
        <v>1.7288938565817979</v>
      </c>
      <c r="F5" s="59">
        <f>('T8'!G6-'T8'!G5)/'T8'!G5*100</f>
        <v>16.964645785723896</v>
      </c>
      <c r="G5" s="59">
        <f>('T8'!H6-'T8'!H5)/'T8'!H5*100</f>
        <v>1.0069560890654381</v>
      </c>
      <c r="H5" s="272">
        <f>('T8'!I6-'T8'!I5)/'T8'!I5*100</f>
        <v>-0.47366170138096914</v>
      </c>
      <c r="I5" s="273">
        <f>('T8'!J6-'T8'!J5)/'T8'!J5*100</f>
        <v>0.58373906923163699</v>
      </c>
      <c r="J5" s="61">
        <f>('T8'!K6-'T8'!K5)</f>
        <v>0.97582804279150182</v>
      </c>
      <c r="K5" s="155"/>
    </row>
    <row r="6" spans="1:11">
      <c r="A6" s="344">
        <v>1978</v>
      </c>
      <c r="B6" s="59">
        <f>('T8'!B7-'T8'!B6)/'T8'!B6*100</f>
        <v>1.0193536869245139</v>
      </c>
      <c r="C6" s="59">
        <f>('T8'!C7-'T8'!C6)/'T8'!C6*100</f>
        <v>1.9695448940380345</v>
      </c>
      <c r="D6" s="59">
        <f>('T8'!E7-'T8'!E6)/'T8'!E6*100</f>
        <v>3.4205380559185086</v>
      </c>
      <c r="E6" s="59">
        <f>('T8'!F7-'T8'!F6)/'T8'!F6*100</f>
        <v>3.0663777027367645</v>
      </c>
      <c r="F6" s="59">
        <f>('T8'!G7-'T8'!G6)/'T8'!G6*100</f>
        <v>7.4704057004941955</v>
      </c>
      <c r="G6" s="59">
        <f>('T8'!H7-'T8'!H6)/'T8'!H6*100</f>
        <v>0.94060313438385812</v>
      </c>
      <c r="H6" s="272">
        <f>('T8'!I7-'T8'!I6)/'T8'!I6*100</f>
        <v>1.0756474492835231</v>
      </c>
      <c r="I6" s="273">
        <f>('T8'!J7-'T8'!J6)/'T8'!J6*100</f>
        <v>1.4229671843571263</v>
      </c>
      <c r="J6" s="61">
        <f>('T8'!K7-'T8'!K6)</f>
        <v>0.31575743629323938</v>
      </c>
      <c r="K6" s="155"/>
    </row>
    <row r="7" spans="1:11">
      <c r="A7" s="344">
        <v>1979</v>
      </c>
      <c r="B7" s="59">
        <f>('T8'!B8-'T8'!B7)/'T8'!B7*100</f>
        <v>0.98057025016440691</v>
      </c>
      <c r="C7" s="59">
        <f>('T8'!C8-'T8'!C7)/'T8'!C7*100</f>
        <v>1.9151916035300272</v>
      </c>
      <c r="D7" s="59">
        <f>('T8'!E8-'T8'!E7)/'T8'!E7*100</f>
        <v>3.3710281546264333</v>
      </c>
      <c r="E7" s="59">
        <f>('T8'!F8-'T8'!F7)/'T8'!F7*100</f>
        <v>4.353183956497487</v>
      </c>
      <c r="F7" s="59">
        <f>('T8'!G8-'T8'!G7)/'T8'!G7*100</f>
        <v>-7.368195914875411</v>
      </c>
      <c r="G7" s="59">
        <f>('T8'!H8-'T8'!H7)/'T8'!H7*100</f>
        <v>0.92554572731193407</v>
      </c>
      <c r="H7" s="272">
        <f>('T8'!I8-'T8'!I7)/'T8'!I7*100</f>
        <v>2.3921775690239695</v>
      </c>
      <c r="I7" s="273">
        <f>('T8'!J8-'T8'!J7)/'T8'!J7*100</f>
        <v>1.4284784517306297</v>
      </c>
      <c r="J7" s="61">
        <f>('T8'!K8-'T8'!K7)</f>
        <v>-0.87051390667399264</v>
      </c>
      <c r="K7" s="155"/>
    </row>
    <row r="8" spans="1:11">
      <c r="A8" s="344">
        <v>1980</v>
      </c>
      <c r="B8" s="59">
        <f>('T8'!B9-'T8'!B8)/'T8'!B8*100</f>
        <v>1.2434793574425043</v>
      </c>
      <c r="C8" s="59">
        <f>('T8'!C9-'T8'!C8)/'T8'!C8*100</f>
        <v>2.0100003311367765</v>
      </c>
      <c r="D8" s="59">
        <f>('T8'!E9-'T8'!E8)/'T8'!E8*100</f>
        <v>2.9204230235783601</v>
      </c>
      <c r="E8" s="59">
        <f>('T8'!F9-'T8'!F8)/'T8'!F8*100</f>
        <v>2.9053965397664436</v>
      </c>
      <c r="F8" s="59">
        <f>('T8'!G9-'T8'!G8)/'T8'!G8*100</f>
        <v>3.1055183560378636</v>
      </c>
      <c r="G8" s="59">
        <f>('T8'!H9-'T8'!H8)/'T8'!H8*100</f>
        <v>0.75710651052207323</v>
      </c>
      <c r="H8" s="272">
        <f>('T8'!I9-'T8'!I8)/'T8'!I8*100</f>
        <v>0.87775336312431396</v>
      </c>
      <c r="I8" s="273">
        <f>('T8'!J9-'T8'!J8)/'T8'!J8*100</f>
        <v>0.89248376579378086</v>
      </c>
      <c r="J8" s="61">
        <f>('T8'!K9-'T8'!K8)</f>
        <v>1.3503826106210148E-2</v>
      </c>
      <c r="K8" s="155"/>
    </row>
    <row r="9" spans="1:11">
      <c r="A9" s="344">
        <v>1981</v>
      </c>
      <c r="B9" s="59">
        <f>('T8'!B10-'T8'!B9)/'T8'!B9*100</f>
        <v>1.2825085004667822</v>
      </c>
      <c r="C9" s="59">
        <f>('T8'!C10-'T8'!C9)/'T8'!C9*100</f>
        <v>1.7891536280811138</v>
      </c>
      <c r="D9" s="59">
        <f>('T8'!E10-'T8'!E9)/'T8'!E9*100</f>
        <v>3.0615940503162666</v>
      </c>
      <c r="E9" s="59">
        <f>('T8'!F10-'T8'!F9)/'T8'!F9*100</f>
        <v>2.9563380025137103</v>
      </c>
      <c r="F9" s="59">
        <f>('T8'!G10-'T8'!G9)/'T8'!G9*100</f>
        <v>4.3556152726458377</v>
      </c>
      <c r="G9" s="59">
        <f>('T8'!H10-'T8'!H9)/'T8'!H9*100</f>
        <v>0.50022963996000669</v>
      </c>
      <c r="H9" s="272">
        <f>('T8'!I10-'T8'!I9)/'T8'!I9*100</f>
        <v>1.1466687096124837</v>
      </c>
      <c r="I9" s="273">
        <f>('T8'!J10-'T8'!J9)/'T8'!J9*100</f>
        <v>1.2500746659947926</v>
      </c>
      <c r="J9" s="61">
        <f>('T8'!K10-'T8'!K9)</f>
        <v>9.4446925048425001E-2</v>
      </c>
      <c r="K9" s="155"/>
    </row>
    <row r="10" spans="1:11">
      <c r="A10" s="344">
        <v>1982</v>
      </c>
      <c r="B10" s="59">
        <f>('T8'!B11-'T8'!B10)/'T8'!B10*100</f>
        <v>1.2039393567461396</v>
      </c>
      <c r="C10" s="59">
        <f>('T8'!C11-'T8'!C10)/'T8'!C10*100</f>
        <v>1.5365971627963952</v>
      </c>
      <c r="D10" s="59">
        <f>('T8'!E11-'T8'!E10)/'T8'!E10*100</f>
        <v>0.68565918080480892</v>
      </c>
      <c r="E10" s="59">
        <f>('T8'!F11-'T8'!F10)/'T8'!F10*100</f>
        <v>-3.1244471179363695</v>
      </c>
      <c r="F10" s="59">
        <f>('T8'!G11-'T8'!G10)/'T8'!G10*100</f>
        <v>46.909871244635198</v>
      </c>
      <c r="G10" s="59">
        <f>('T8'!H11-'T8'!H10)/'T8'!H10*100</f>
        <v>0.32870045194348685</v>
      </c>
      <c r="H10" s="272">
        <f>('T8'!I11-'T8'!I10)/'T8'!I10*100</f>
        <v>-4.59050668524924</v>
      </c>
      <c r="I10" s="273">
        <f>('T8'!J11-'T8'!J10)/'T8'!J10*100</f>
        <v>-0.83806037012178447</v>
      </c>
      <c r="J10" s="61">
        <f>('T8'!K11-'T8'!K10)</f>
        <v>3.4967464788592757</v>
      </c>
      <c r="K10" s="155"/>
    </row>
    <row r="11" spans="1:11">
      <c r="A11" s="344">
        <v>1983</v>
      </c>
      <c r="B11" s="59">
        <f>('T8'!B12-'T8'!B11)/'T8'!B11*100</f>
        <v>1.0086774100888123</v>
      </c>
      <c r="C11" s="59">
        <f>('T8'!C12-'T8'!C11)/'T8'!C11*100</f>
        <v>1.3170430394589367</v>
      </c>
      <c r="D11" s="59">
        <f>('T8'!E12-'T8'!E11)/'T8'!E11*100</f>
        <v>1.6736605439802661</v>
      </c>
      <c r="E11" s="59">
        <f>('T8'!F12-'T8'!F11)/'T8'!F11*100</f>
        <v>0.66476733143399136</v>
      </c>
      <c r="F11" s="59">
        <f>('T8'!G12-'T8'!G11)/'T8'!G11*100</f>
        <v>9.7429155711364199</v>
      </c>
      <c r="G11" s="59">
        <f>('T8'!H12-'T8'!H11)/'T8'!H11*100</f>
        <v>0.30528627567134364</v>
      </c>
      <c r="H11" s="272">
        <f>('T8'!I12-'T8'!I11)/'T8'!I11*100</f>
        <v>-0.6437966293300752</v>
      </c>
      <c r="I11" s="273">
        <f>('T8'!J12-'T8'!J11)/'T8'!J11*100</f>
        <v>0.3519817533388257</v>
      </c>
      <c r="J11" s="61">
        <f>('T8'!K12-'T8'!K11)</f>
        <v>0.88200407002612025</v>
      </c>
      <c r="K11" s="155"/>
    </row>
    <row r="12" spans="1:11">
      <c r="A12" s="344">
        <v>1984</v>
      </c>
      <c r="B12" s="59">
        <f>('T8'!B13-'T8'!B12)/'T8'!B12*100</f>
        <v>0.95036495768404206</v>
      </c>
      <c r="C12" s="59">
        <f>('T8'!C13-'T8'!C12)/'T8'!C12*100</f>
        <v>1.2549728752260472</v>
      </c>
      <c r="D12" s="59">
        <f>('T8'!E13-'T8'!E12)/'T8'!E12*100</f>
        <v>1.8057717638606214</v>
      </c>
      <c r="E12" s="59">
        <f>('T8'!F13-'T8'!F12)/'T8'!F12*100</f>
        <v>2.5226777939042124</v>
      </c>
      <c r="F12" s="59">
        <f>('T8'!G13-'T8'!G12)/'T8'!G12*100</f>
        <v>-3.4673233062691273</v>
      </c>
      <c r="G12" s="59">
        <f>('T8'!H13-'T8'!H12)/'T8'!H12*100</f>
        <v>0.3017402836232172</v>
      </c>
      <c r="H12" s="272">
        <f>('T8'!I13-'T8'!I12)/'T8'!I12*100</f>
        <v>1.2519927492749601</v>
      </c>
      <c r="I12" s="273">
        <f>('T8'!J13-'T8'!J12)/'T8'!J12*100</f>
        <v>0.54397218526077218</v>
      </c>
      <c r="J12" s="61">
        <f>('T8'!K13-'T8'!K12)</f>
        <v>-0.62130785264116284</v>
      </c>
      <c r="K12" s="155"/>
    </row>
    <row r="13" spans="1:11">
      <c r="A13" s="344">
        <v>1985</v>
      </c>
      <c r="B13" s="59">
        <f>('T8'!B14-'T8'!B13)/'T8'!B13*100</f>
        <v>0.92453161046552701</v>
      </c>
      <c r="C13" s="59">
        <f>('T8'!C14-'T8'!C13)/'T8'!C13*100</f>
        <v>1.2496236841702315</v>
      </c>
      <c r="D13" s="59">
        <f>('T8'!E14-'T8'!E13)/'T8'!E13*100</f>
        <v>2.1297450735922476</v>
      </c>
      <c r="E13" s="59">
        <f>('T8'!F14-'T8'!F13)/'T8'!F13*100</f>
        <v>3.1383548190159254</v>
      </c>
      <c r="F13" s="59">
        <f>('T8'!G14-'T8'!G13)/'T8'!G13*100</f>
        <v>-5.7221647707687007</v>
      </c>
      <c r="G13" s="59">
        <f>('T8'!H14-'T8'!H13)/'T8'!H13*100</f>
        <v>0.32211402769691788</v>
      </c>
      <c r="H13" s="272">
        <f>('T8'!I14-'T8'!I13)/'T8'!I13*100</f>
        <v>1.8654203997214454</v>
      </c>
      <c r="I13" s="273">
        <f>('T8'!J14-'T8'!J13)/'T8'!J13*100</f>
        <v>0.8692589240305767</v>
      </c>
      <c r="J13" s="61">
        <f>('T8'!K14-'T8'!K13)</f>
        <v>-0.87445737807372126</v>
      </c>
      <c r="K13" s="155"/>
    </row>
    <row r="14" spans="1:11">
      <c r="A14" s="344">
        <v>1986</v>
      </c>
      <c r="B14" s="59">
        <f>('T8'!B15-'T8'!B14)/'T8'!B14*100</f>
        <v>0.98510452016797712</v>
      </c>
      <c r="C14" s="59">
        <f>('T8'!C15-'T8'!C14)/'T8'!C14*100</f>
        <v>1.2619186808313416</v>
      </c>
      <c r="D14" s="59">
        <f>('T8'!E15-'T8'!E14)/'T8'!E14*100</f>
        <v>1.9586465299478697</v>
      </c>
      <c r="E14" s="59">
        <f>('T8'!F15-'T8'!F14)/'T8'!F14*100</f>
        <v>2.9785189760483215</v>
      </c>
      <c r="F14" s="59">
        <f>('T8'!G15-'T8'!G14)/'T8'!G14*100</f>
        <v>-6.7349177330895724</v>
      </c>
      <c r="G14" s="59">
        <f>('T8'!H15-'T8'!H14)/'T8'!H14*100</f>
        <v>0.27411385270989286</v>
      </c>
      <c r="H14" s="272">
        <f>('T8'!I15-'T8'!I14)/'T8'!I14*100</f>
        <v>1.6952081469318547</v>
      </c>
      <c r="I14" s="273">
        <f>('T8'!J15-'T8'!J14)/'T8'!J14*100</f>
        <v>0.68804527723057451</v>
      </c>
      <c r="J14" s="61">
        <f>('T8'!K15-'T8'!K14)</f>
        <v>-0.89525499116704665</v>
      </c>
      <c r="K14" s="155"/>
    </row>
    <row r="15" spans="1:11">
      <c r="A15" s="344">
        <v>1987</v>
      </c>
      <c r="B15" s="59">
        <f>('T8'!B16-'T8'!B15)/'T8'!B15*100</f>
        <v>1.2674140779277956</v>
      </c>
      <c r="C15" s="59">
        <f>('T8'!C16-'T8'!C15)/'T8'!C15*100</f>
        <v>1.269086058965222</v>
      </c>
      <c r="D15" s="59">
        <f>('T8'!E16-'T8'!E15)/'T8'!E15*100</f>
        <v>1.8283958612588</v>
      </c>
      <c r="E15" s="59">
        <f>('T8'!F16-'T8'!F15)/'T8'!F15*100</f>
        <v>2.7324225258247252</v>
      </c>
      <c r="F15" s="59">
        <f>('T8'!G16-'T8'!G15)/'T8'!G15*100</f>
        <v>-6.672416496785333</v>
      </c>
      <c r="G15" s="59">
        <f>('T8'!H16-'T8'!H15)/'T8'!H15*100</f>
        <v>1.6510553297541669E-3</v>
      </c>
      <c r="H15" s="272">
        <f>('T8'!I16-'T8'!I15)/'T8'!I15*100</f>
        <v>1.4449981961992451</v>
      </c>
      <c r="I15" s="273">
        <f>('T8'!J16-'T8'!J15)/'T8'!J15*100</f>
        <v>0.55230063196967627</v>
      </c>
      <c r="J15" s="61">
        <f>('T8'!K16-'T8'!K15)</f>
        <v>-0.80178788077749985</v>
      </c>
      <c r="K15" s="155"/>
    </row>
    <row r="16" spans="1:11">
      <c r="A16" s="344">
        <v>1988</v>
      </c>
      <c r="B16" s="59">
        <f>('T8'!B17-'T8'!B16)/'T8'!B16*100</f>
        <v>1.339517165589494</v>
      </c>
      <c r="C16" s="59">
        <f>('T8'!C17-'T8'!C16)/'T8'!C16*100</f>
        <v>1.2974120561032425</v>
      </c>
      <c r="D16" s="59">
        <f>('T8'!E17-'T8'!E16)/'T8'!E16*100</f>
        <v>1.9109316531333631</v>
      </c>
      <c r="E16" s="59">
        <f>('T8'!F17-'T8'!F16)/'T8'!F16*100</f>
        <v>3.0757379176127091</v>
      </c>
      <c r="F16" s="59">
        <f>('T8'!G17-'T8'!G16)/'T8'!G16*100</f>
        <v>-10.16550449466521</v>
      </c>
      <c r="G16" s="59">
        <f>('T8'!H17-'T8'!H16)/'T8'!H16*100</f>
        <v>-4.154855940102517E-2</v>
      </c>
      <c r="H16" s="272">
        <f>('T8'!I17-'T8'!I16)/'T8'!I16*100</f>
        <v>1.7555491551201194</v>
      </c>
      <c r="I16" s="273">
        <f>('T8'!J17-'T8'!J16)/'T8'!J16*100</f>
        <v>0.60566166951069134</v>
      </c>
      <c r="J16" s="61">
        <f>('T8'!K17-'T8'!K16)</f>
        <v>-1.0431027637929153</v>
      </c>
      <c r="K16" s="155"/>
    </row>
    <row r="17" spans="1:11">
      <c r="A17" s="344">
        <v>1989</v>
      </c>
      <c r="B17" s="59">
        <f>('T8'!B18-'T8'!B17)/'T8'!B17*100</f>
        <v>1.7323456643921746</v>
      </c>
      <c r="C17" s="59">
        <f>('T8'!C18-'T8'!C17)/'T8'!C17*100</f>
        <v>1.3889832235278101</v>
      </c>
      <c r="D17" s="59">
        <f>('T8'!E18-'T8'!E17)/'T8'!E17*100</f>
        <v>1.9491168744466885</v>
      </c>
      <c r="E17" s="59">
        <f>('T8'!F18-'T8'!F17)/'T8'!F17*100</f>
        <v>2.2334458316616042</v>
      </c>
      <c r="F17" s="59">
        <f>('T8'!G18-'T8'!G17)/'T8'!G17*100</f>
        <v>-1.4214906948471007</v>
      </c>
      <c r="G17" s="59">
        <f>('T8'!H18-'T8'!H17)/'T8'!H17*100</f>
        <v>-0.33751550563581556</v>
      </c>
      <c r="H17" s="272">
        <f>('T8'!I18-'T8'!I17)/'T8'!I17*100</f>
        <v>0.83289385225616308</v>
      </c>
      <c r="I17" s="273">
        <f>('T8'!J18-'T8'!J17)/'T8'!J17*100</f>
        <v>0.55246007318563661</v>
      </c>
      <c r="J17" s="61">
        <f>('T8'!K18-'T8'!K17)</f>
        <v>-0.25654063390412585</v>
      </c>
      <c r="K17" s="155"/>
    </row>
    <row r="18" spans="1:11">
      <c r="A18" s="344">
        <v>1990</v>
      </c>
      <c r="B18" s="59">
        <f>('T8'!B19-'T8'!B18)/'T8'!B18*100</f>
        <v>1.533931667290231</v>
      </c>
      <c r="C18" s="59">
        <f>('T8'!C19-'T8'!C18)/'T8'!C18*100</f>
        <v>1.5130272507596274</v>
      </c>
      <c r="D18" s="59">
        <f>('T8'!E19-'T8'!E18)/'T8'!E18*100</f>
        <v>1.3950972297355009</v>
      </c>
      <c r="E18" s="59">
        <f>('T8'!F19-'T8'!F18)/'T8'!F18*100</f>
        <v>0.68025116966264187</v>
      </c>
      <c r="F18" s="59">
        <f>('T8'!G19-'T8'!G18)/'T8'!G18*100</f>
        <v>10.198273408595011</v>
      </c>
      <c r="G18" s="59">
        <f>('T8'!H19-'T8'!H18)/'T8'!H18*100</f>
        <v>-2.0588601453067751E-2</v>
      </c>
      <c r="H18" s="272">
        <f>('T8'!I19-'T8'!I18)/'T8'!I18*100</f>
        <v>-0.82036375394445671</v>
      </c>
      <c r="I18" s="273">
        <f>('T8'!J19-'T8'!J18)/'T8'!J18*100</f>
        <v>-0.116172302430519</v>
      </c>
      <c r="J18" s="61">
        <f>('T8'!K19-'T8'!K18)</f>
        <v>0.65140735195966393</v>
      </c>
      <c r="K18" s="155"/>
    </row>
    <row r="19" spans="1:11">
      <c r="A19" s="344">
        <v>1991</v>
      </c>
      <c r="B19" s="59">
        <f>('T8'!B20-'T8'!B19)/'T8'!B19*100</f>
        <v>1.283824472466341</v>
      </c>
      <c r="C19" s="59">
        <f>('T8'!C20-'T8'!C19)/'T8'!C19*100</f>
        <v>1.5017888539550337</v>
      </c>
      <c r="D19" s="59">
        <f>('T8'!E20-'T8'!E19)/'T8'!E19*100</f>
        <v>0.62055990789879845</v>
      </c>
      <c r="E19" s="59">
        <f>('T8'!F20-'T8'!F19)/'T8'!F19*100</f>
        <v>-1.7449325873612851</v>
      </c>
      <c r="F19" s="59">
        <f>('T8'!G20-'T8'!G19)/'T8'!G19*100</f>
        <v>27.255509641873292</v>
      </c>
      <c r="G19" s="59">
        <f>('T8'!H20-'T8'!H19)/'T8'!H19*100</f>
        <v>0.21520157105436266</v>
      </c>
      <c r="H19" s="272">
        <f>('T8'!I20-'T8'!I19)/'T8'!I19*100</f>
        <v>-3.1986839621002447</v>
      </c>
      <c r="I19" s="273">
        <f>('T8'!J20-'T8'!J19)/'T8'!J19*100</f>
        <v>-0.86819055703952785</v>
      </c>
      <c r="J19" s="61">
        <f>('T8'!K20-'T8'!K19)</f>
        <v>2.1585057215901653</v>
      </c>
      <c r="K19" s="155"/>
    </row>
    <row r="20" spans="1:11">
      <c r="A20" s="344">
        <v>1992</v>
      </c>
      <c r="B20" s="59">
        <f>('T8'!B21-'T8'!B20)/'T8'!B20*100</f>
        <v>1.2042793555933582</v>
      </c>
      <c r="C20" s="59">
        <f>('T8'!C21-'T8'!C20)/'T8'!C20*100</f>
        <v>1.3323550036455234</v>
      </c>
      <c r="D20" s="59">
        <f>('T8'!E21-'T8'!E20)/'T8'!E20*100</f>
        <v>3.2790087626269102E-2</v>
      </c>
      <c r="E20" s="59">
        <f>('T8'!F21-'T8'!F20)/'T8'!F20*100</f>
        <v>-0.9762510404269058</v>
      </c>
      <c r="F20" s="59">
        <f>('T8'!G21-'T8'!G20)/'T8'!G20*100</f>
        <v>8.8147747260181255</v>
      </c>
      <c r="G20" s="59">
        <f>('T8'!H21-'T8'!H20)/'T8'!H20*100</f>
        <v>0.12655161310140825</v>
      </c>
      <c r="H20" s="272">
        <f>('T8'!I21-'T8'!I20)/'T8'!I20*100</f>
        <v>-2.2782516442940519</v>
      </c>
      <c r="I20" s="273">
        <f>('T8'!J21-'T8'!J20)/'T8'!J20*100</f>
        <v>-1.2824777594209709</v>
      </c>
      <c r="J20" s="61">
        <f>('T8'!K21-'T8'!K20)</f>
        <v>0.90537439532377206</v>
      </c>
      <c r="K20" s="155"/>
    </row>
    <row r="21" spans="1:11">
      <c r="A21" s="344">
        <v>1993</v>
      </c>
      <c r="B21" s="59">
        <f>('T8'!B22-'T8'!B21)/'T8'!B21*100</f>
        <v>1.1555790863162265</v>
      </c>
      <c r="C21" s="59">
        <f>('T8'!C22-'T8'!C21)/'T8'!C21*100</f>
        <v>1.2497593972557572</v>
      </c>
      <c r="D21" s="59">
        <f>('T8'!E22-'T8'!E21)/'T8'!E21*100</f>
        <v>0.69882761554717598</v>
      </c>
      <c r="E21" s="59">
        <f>('T8'!F22-'T8'!F21)/'T8'!F21*100</f>
        <v>0.53103740828607182</v>
      </c>
      <c r="F21" s="59">
        <f>('T8'!G22-'T8'!G21)/'T8'!G21*100</f>
        <v>2.0267329810382284</v>
      </c>
      <c r="G21" s="59">
        <f>('T8'!H22-'T8'!H21)/'T8'!H21*100</f>
        <v>9.3104415782313127E-2</v>
      </c>
      <c r="H21" s="272">
        <f>('T8'!I22-'T8'!I21)/'T8'!I21*100</f>
        <v>-0.70985056482924769</v>
      </c>
      <c r="I21" s="273">
        <f>('T8'!J22-'T8'!J21)/'T8'!J21*100</f>
        <v>-0.54413144780620271</v>
      </c>
      <c r="J21" s="61">
        <f>('T8'!K22-'T8'!K21)</f>
        <v>0.1479333573703876</v>
      </c>
      <c r="K21" s="155"/>
    </row>
    <row r="22" spans="1:11">
      <c r="A22" s="344">
        <v>1994</v>
      </c>
      <c r="B22" s="59">
        <f>('T8'!B23-'T8'!B22)/'T8'!B22*100</f>
        <v>1.0770898881180966</v>
      </c>
      <c r="C22" s="59">
        <f>('T8'!C23-'T8'!C22)/'T8'!C22*100</f>
        <v>1.2442911523611557</v>
      </c>
      <c r="D22" s="59">
        <f>('T8'!E23-'T8'!E22)/'T8'!E22*100</f>
        <v>0.93846313675243276</v>
      </c>
      <c r="E22" s="59">
        <f>('T8'!F23-'T8'!F22)/'T8'!F22*100</f>
        <v>2.0605748042571204</v>
      </c>
      <c r="F22" s="59">
        <f>('T8'!G23-'T8'!G22)/'T8'!G22*100</f>
        <v>-7.8179270001828023</v>
      </c>
      <c r="G22" s="59">
        <f>('T8'!H23-'T8'!H22)/'T8'!H22*100</f>
        <v>0.16541954702903272</v>
      </c>
      <c r="H22" s="272">
        <f>('T8'!I23-'T8'!I22)/'T8'!I22*100</f>
        <v>0.8062515353755122</v>
      </c>
      <c r="I22" s="273">
        <f>('T8'!J23-'T8'!J22)/'T8'!J22*100</f>
        <v>-0.30206939287912404</v>
      </c>
      <c r="J22" s="61">
        <f>('T8'!K23-'T8'!K22)</f>
        <v>-0.9860101450339247</v>
      </c>
      <c r="K22" s="155"/>
    </row>
    <row r="23" spans="1:11">
      <c r="A23" s="344">
        <v>1995</v>
      </c>
      <c r="B23" s="59">
        <f>('T8'!B24-'T8'!B23)/'T8'!B23*100</f>
        <v>1.0460715832672294</v>
      </c>
      <c r="C23" s="59">
        <f>('T8'!C24-'T8'!C23)/'T8'!C23*100</f>
        <v>1.3063421525585919</v>
      </c>
      <c r="D23" s="59">
        <f>('T8'!E24-'T8'!E23)/'T8'!E23*100</f>
        <v>0.7835872101001834</v>
      </c>
      <c r="E23" s="59">
        <f>('T8'!F24-'T8'!F23)/'T8'!F23*100</f>
        <v>1.8061265896440546</v>
      </c>
      <c r="F23" s="59">
        <f>('T8'!G24-'T8'!G23)/'T8'!G23*100</f>
        <v>-8.0380750925436217</v>
      </c>
      <c r="G23" s="59">
        <f>('T8'!H24-'T8'!H23)/'T8'!H23*100</f>
        <v>0.2575761385012233</v>
      </c>
      <c r="H23" s="272">
        <f>('T8'!I24-'T8'!I23)/'T8'!I23*100</f>
        <v>0.49333973220829774</v>
      </c>
      <c r="I23" s="273">
        <f>('T8'!J24-'T8'!J23)/'T8'!J23*100</f>
        <v>-0.51601403362405385</v>
      </c>
      <c r="J23" s="61">
        <f>('T8'!K24-'T8'!K23)</f>
        <v>-0.90858040681904839</v>
      </c>
      <c r="K23" s="155"/>
    </row>
    <row r="24" spans="1:11">
      <c r="A24" s="344">
        <v>1996</v>
      </c>
      <c r="B24" s="59">
        <f>('T8'!B25-'T8'!B24)/'T8'!B24*100</f>
        <v>1.0486550476511132</v>
      </c>
      <c r="C24" s="59">
        <f>('T8'!C25-'T8'!C24)/'T8'!C24*100</f>
        <v>1.3217122683142102</v>
      </c>
      <c r="D24" s="59">
        <f>('T8'!E25-'T8'!E24)/'T8'!E24*100</f>
        <v>1.0872673302378706</v>
      </c>
      <c r="E24" s="59">
        <f>('T8'!F25-'T8'!F24)/'T8'!F24*100</f>
        <v>0.91599608934345533</v>
      </c>
      <c r="F24" s="59">
        <f>('T8'!G25-'T8'!G24)/'T8'!G24*100</f>
        <v>2.7314548591144336</v>
      </c>
      <c r="G24" s="59">
        <f>('T8'!H25-'T8'!H24)/'T8'!H24*100</f>
        <v>0.2702235082043894</v>
      </c>
      <c r="H24" s="272">
        <f>('T8'!I25-'T8'!I24)/'T8'!I24*100</f>
        <v>-0.40042372941384158</v>
      </c>
      <c r="I24" s="273">
        <f>('T8'!J25-'T8'!J24)/'T8'!J24*100</f>
        <v>-0.23138667204468721</v>
      </c>
      <c r="J24" s="61">
        <f>('T8'!K25-'T8'!K24)</f>
        <v>0.15405503068939552</v>
      </c>
      <c r="K24" s="155"/>
    </row>
    <row r="25" spans="1:11">
      <c r="A25" s="344">
        <v>1997</v>
      </c>
      <c r="B25" s="59">
        <f>('T8'!B26-'T8'!B25)/'T8'!B25*100</f>
        <v>1.0067577221750179</v>
      </c>
      <c r="C25" s="59">
        <f>('T8'!C26-'T8'!C25)/'T8'!C25*100</f>
        <v>1.2508983209564701</v>
      </c>
      <c r="D25" s="59">
        <f>('T8'!E26-'T8'!E25)/'T8'!E25*100</f>
        <v>1.528835727611312</v>
      </c>
      <c r="E25" s="59">
        <f>('T8'!F26-'T8'!F25)/'T8'!F25*100</f>
        <v>2.1305928995141254</v>
      </c>
      <c r="F25" s="59">
        <f>('T8'!G26-'T8'!G25)/'T8'!G25*100</f>
        <v>-4.128183599216344</v>
      </c>
      <c r="G25" s="59">
        <f>('T8'!H26-'T8'!H25)/'T8'!H25*100</f>
        <v>0.24170719295135301</v>
      </c>
      <c r="H25" s="272">
        <f>('T8'!I26-'T8'!I25)/'T8'!I25*100</f>
        <v>0.8688264431680377</v>
      </c>
      <c r="I25" s="272">
        <f>('T8'!J26-'T8'!J25)/'T8'!J25*100</f>
        <v>0.27450364516649151</v>
      </c>
      <c r="J25" s="61">
        <f>('T8'!K26-'T8'!K25)</f>
        <v>-0.5363227631295775</v>
      </c>
      <c r="K25" s="155"/>
    </row>
    <row r="26" spans="1:11">
      <c r="A26" s="344">
        <v>1998</v>
      </c>
      <c r="B26" s="59">
        <f>('T8'!B27-'T8'!B26)/'T8'!B26*100</f>
        <v>0.85813135396476115</v>
      </c>
      <c r="C26" s="59">
        <f>('T8'!C27-'T8'!C26)/'T8'!C26*100</f>
        <v>1.1571534884521244</v>
      </c>
      <c r="D26" s="59">
        <f>('T8'!E27-'T8'!E26)/'T8'!E26*100</f>
        <v>1.6006739679865278</v>
      </c>
      <c r="E26" s="59">
        <f>('T8'!F27-'T8'!F26)/'T8'!F26*100</f>
        <v>2.5013316599414743</v>
      </c>
      <c r="F26" s="59">
        <f>('T8'!G27-'T8'!G26)/'T8'!G26*100</f>
        <v>-7.4149759159246917</v>
      </c>
      <c r="G26" s="59">
        <f>('T8'!H27-'T8'!H26)/'T8'!H26*100</f>
        <v>0.29647796411964905</v>
      </c>
      <c r="H26" s="272">
        <f>('T8'!I27-'T8'!I26)/'T8'!I26*100</f>
        <v>1.3288018940180935</v>
      </c>
      <c r="I26" s="272">
        <f>('T8'!J27-'T8'!J26)/'T8'!J26*100</f>
        <v>0.4384469750673945</v>
      </c>
      <c r="J26" s="61">
        <f>('T8'!K27-'T8'!K26)</f>
        <v>-0.806547542532428</v>
      </c>
      <c r="K26" s="155"/>
    </row>
    <row r="27" spans="1:11">
      <c r="A27" s="344">
        <v>1999</v>
      </c>
      <c r="B27" s="61">
        <f>('T8'!B28-'T8'!B27)/'T8'!B27*100</f>
        <v>0.8072533829064138</v>
      </c>
      <c r="C27" s="61">
        <f>('T8'!C28-'T8'!C27)/'T8'!C27*100</f>
        <v>1.1303086873875721</v>
      </c>
      <c r="D27" s="61">
        <f>('T8'!E28-'T8'!E27)/'T8'!E27*100</f>
        <v>1.7615335396508225</v>
      </c>
      <c r="E27" s="61">
        <f>('T8'!F28-'T8'!F27)/'T8'!F27*100</f>
        <v>2.5627335824879869</v>
      </c>
      <c r="F27" s="61">
        <f>('T8'!G28-'T8'!G27)/'T8'!G27*100</f>
        <v>-7.1023175153712685</v>
      </c>
      <c r="G27" s="61">
        <f>('T8'!H28-'T8'!H27)/'T8'!H27*100</f>
        <v>0.3204683131818637</v>
      </c>
      <c r="H27" s="61">
        <f>('T8'!I28-'T8'!I27)/'T8'!I27*100</f>
        <v>1.4164150329337148</v>
      </c>
      <c r="I27" s="61">
        <f>('T8'!J28-'T8'!J27)/'T8'!J27*100</f>
        <v>0.62416980671391242</v>
      </c>
      <c r="J27" s="61">
        <f>('T8'!K28-'T8'!K27)</f>
        <v>-0.72146037780065431</v>
      </c>
      <c r="K27" s="155"/>
    </row>
    <row r="28" spans="1:11">
      <c r="A28" s="344">
        <v>2000</v>
      </c>
      <c r="B28" s="61">
        <f>('T8'!B29-'T8'!B28)/'T8'!B28*100</f>
        <v>0.92320126837473271</v>
      </c>
      <c r="C28" s="61">
        <f>('T8'!C29-'T8'!C28)/'T8'!C28*100</f>
        <v>1.2959653512183871</v>
      </c>
      <c r="D28" s="61">
        <f>('T8'!E29-'T8'!E28)/'T8'!E28*100</f>
        <v>1.6893365841139436</v>
      </c>
      <c r="E28" s="61">
        <f>('T8'!F29-'T8'!F28)/'T8'!F28*100</f>
        <v>2.4862051015096354</v>
      </c>
      <c r="F28" s="61">
        <f>('T8'!G29-'T8'!G28)/'T8'!G28*100</f>
        <v>-8.044123886296136</v>
      </c>
      <c r="G28" s="61">
        <f>('T8'!H29-'T8'!H28)/'T8'!H28*100</f>
        <v>0.36935420018276804</v>
      </c>
      <c r="H28" s="61">
        <f>('T8'!I29-'T8'!I28)/'T8'!I28*100</f>
        <v>1.1750120018742876</v>
      </c>
      <c r="I28" s="61">
        <f>('T8'!J29-'T8'!J28)/'T8'!J28*100</f>
        <v>0.38833850048384355</v>
      </c>
      <c r="J28" s="61">
        <f>('T8'!K29-'T8'!K28)</f>
        <v>-0.72374698973319251</v>
      </c>
      <c r="K28" s="155"/>
    </row>
    <row r="29" spans="1:11">
      <c r="A29" s="344">
        <v>2001</v>
      </c>
      <c r="B29" s="61">
        <f>('T8'!B30-'T8'!B29)/'T8'!B29*100</f>
        <v>1.0575644263461115</v>
      </c>
      <c r="C29" s="61">
        <f>('T8'!C30-'T8'!C29)/'T8'!C29*100</f>
        <v>1.3686347277052047</v>
      </c>
      <c r="D29" s="61">
        <f>('T8'!E30-'T8'!E29)/'T8'!E29*100</f>
        <v>1.5943921813581718</v>
      </c>
      <c r="E29" s="61">
        <f>('T8'!F30-'T8'!F29)/'T8'!F29*100</f>
        <v>1.1682480342956987</v>
      </c>
      <c r="F29" s="61">
        <f>('T8'!G30-'T8'!G29)/'T8'!G29*100</f>
        <v>7.3913444680261984</v>
      </c>
      <c r="G29" s="61">
        <f>('T8'!H30-'T8'!H29)/'T8'!H29*100</f>
        <v>0.30781495984480067</v>
      </c>
      <c r="H29" s="61">
        <f>('T8'!I30-'T8'!I29)/'T8'!I29*100</f>
        <v>-0.19768116039814881</v>
      </c>
      <c r="I29" s="61">
        <f>('T8'!J30-'T8'!J29)/'T8'!J29*100</f>
        <v>0.22270937579400421</v>
      </c>
      <c r="J29" s="61">
        <f>('T8'!K30-'T8'!K29)</f>
        <v>0.39014763340343706</v>
      </c>
      <c r="K29" s="155"/>
    </row>
    <row r="30" spans="1:11">
      <c r="A30" s="344">
        <v>2002</v>
      </c>
      <c r="B30" s="61">
        <f>('T8'!B31-'T8'!B30)/'T8'!B30*100</f>
        <v>1.0882386254518561</v>
      </c>
      <c r="C30" s="61">
        <f>('T8'!C31-'T8'!C30)/'T8'!C30*100</f>
        <v>1.4300105653701445</v>
      </c>
      <c r="D30" s="61">
        <f>('T8'!E31-'T8'!E30)/'T8'!E30*100</f>
        <v>2.8182834430505483</v>
      </c>
      <c r="E30" s="61">
        <f>('T8'!F31-'T8'!F30)/'T8'!F30*100</f>
        <v>2.3275896694380775</v>
      </c>
      <c r="F30" s="61">
        <f>('T8'!G31-'T8'!G30)/'T8'!G30*100</f>
        <v>9.1166867159305838</v>
      </c>
      <c r="G30" s="61">
        <f>('T8'!H31-'T8'!H30)/'T8'!H30*100</f>
        <v>0.33809268473319315</v>
      </c>
      <c r="H30" s="61">
        <f>('T8'!I31-'T8'!I30)/'T8'!I30*100</f>
        <v>0.88492458895038495</v>
      </c>
      <c r="I30" s="61">
        <f>('T8'!J31-'T8'!J30)/'T8'!J30*100</f>
        <v>1.3687003185173363</v>
      </c>
      <c r="J30" s="61">
        <f>('T8'!K31-'T8'!K30)</f>
        <v>0.44275007725255122</v>
      </c>
      <c r="K30" s="155"/>
    </row>
    <row r="31" spans="1:11">
      <c r="A31" s="344">
        <v>2003</v>
      </c>
      <c r="B31" s="61">
        <f>('T8'!B32-'T8'!B31)/'T8'!B31*100</f>
        <v>0.93595489540240639</v>
      </c>
      <c r="C31" s="61">
        <f>('T8'!C32-'T8'!C31)/'T8'!C31*100</f>
        <v>1.2568332485485774</v>
      </c>
      <c r="D31" s="61">
        <f>('T8'!E32-'T8'!E31)/'T8'!E31*100</f>
        <v>2.3127846434482264</v>
      </c>
      <c r="E31" s="61">
        <f>('T8'!F32-'T8'!F31)/'T8'!F31*100</f>
        <v>2.412680967427506</v>
      </c>
      <c r="F31" s="61">
        <f>('T8'!G32-'T8'!G31)/'T8'!G31*100</f>
        <v>1.1103236475312945</v>
      </c>
      <c r="G31" s="61">
        <f>('T8'!H32-'T8'!H31)/'T8'!H31*100</f>
        <v>0.31790292515556351</v>
      </c>
      <c r="H31" s="61">
        <f>('T8'!I32-'T8'!I31)/'T8'!I31*100</f>
        <v>1.1415009553397102</v>
      </c>
      <c r="I31" s="61">
        <f>('T8'!J32-'T8'!J31)/'T8'!J31*100</f>
        <v>1.0428445775187321</v>
      </c>
      <c r="J31" s="61">
        <f>('T8'!K32-'T8'!K31)</f>
        <v>-9.0148902732495095E-2</v>
      </c>
      <c r="K31" s="155"/>
    </row>
    <row r="32" spans="1:11">
      <c r="A32" s="344">
        <v>2004</v>
      </c>
      <c r="B32" s="61">
        <f>('T8'!B33-'T8'!B32)/'T8'!B32*100</f>
        <v>0.94092722031679199</v>
      </c>
      <c r="C32" s="61">
        <f>('T8'!C33-'T8'!C32)/'T8'!C32*100</f>
        <v>1.3086176579651319</v>
      </c>
      <c r="D32" s="61">
        <f>('T8'!E33-'T8'!E32)/'T8'!E32*100</f>
        <v>1.241535655038458</v>
      </c>
      <c r="E32" s="61">
        <f>('T8'!F33-'T8'!F32)/'T8'!F32*100</f>
        <v>1.7061968610065894</v>
      </c>
      <c r="F32" s="61">
        <f>('T8'!G33-'T8'!G32)/'T8'!G32*100</f>
        <v>-4.4236760124610557</v>
      </c>
      <c r="G32" s="61">
        <f>('T8'!H33-'T8'!H32)/'T8'!H32*100</f>
        <v>0.3642629880403207</v>
      </c>
      <c r="H32" s="61">
        <f>('T8'!I33-'T8'!I32)/'T8'!I32*100</f>
        <v>0.39244361657737592</v>
      </c>
      <c r="I32" s="61">
        <f>('T8'!J33-'T8'!J32)/'T8'!J32*100</f>
        <v>-6.6215495263368604E-2</v>
      </c>
      <c r="J32" s="61">
        <f>('T8'!K33-'T8'!K32)</f>
        <v>-0.42417235880047777</v>
      </c>
      <c r="K32" s="155"/>
    </row>
    <row r="33" spans="1:11">
      <c r="A33" s="344">
        <v>2005</v>
      </c>
      <c r="B33" s="61">
        <f>('T8'!B34-'T8'!B33)/'T8'!B33*100</f>
        <v>0.95245792164517729</v>
      </c>
      <c r="C33" s="61">
        <f>('T8'!C34-'T8'!C33)/'T8'!C33*100</f>
        <v>1.3641319106899068</v>
      </c>
      <c r="D33" s="61">
        <f>('T8'!E34-'T8'!E33)/'T8'!E33*100</f>
        <v>0.84727972476528812</v>
      </c>
      <c r="E33" s="61">
        <f>('T8'!F34-'T8'!F33)/'T8'!F33*100</f>
        <v>1.2869147960657805</v>
      </c>
      <c r="F33" s="61">
        <f>('T8'!G34-'T8'!G33)/'T8'!G33*100</f>
        <v>-4.8565840938722404</v>
      </c>
      <c r="G33" s="61">
        <f>('T8'!H34-'T8'!H33)/'T8'!H33*100</f>
        <v>0.4077899612550705</v>
      </c>
      <c r="H33" s="61">
        <f>('T8'!I34-'T8'!I33)/'T8'!I33*100</f>
        <v>-7.617794694100978E-2</v>
      </c>
      <c r="I33" s="61">
        <f>('T8'!J34-'T8'!J33)/'T8'!J33*100</f>
        <v>-0.50989652471941582</v>
      </c>
      <c r="J33" s="61">
        <f>('T8'!K34-'T8'!K33)</f>
        <v>-0.40474501299456822</v>
      </c>
      <c r="K33" s="155"/>
    </row>
    <row r="34" spans="1:11">
      <c r="A34" s="344">
        <v>2006</v>
      </c>
      <c r="B34" s="61">
        <f>('T8'!B35-'T8'!B34)/'T8'!B34*100</f>
        <v>1.0119006547450011</v>
      </c>
      <c r="C34" s="61">
        <f>('T8'!C35-'T8'!C34)/'T8'!C34*100</f>
        <v>1.4009093485849156</v>
      </c>
      <c r="D34" s="61">
        <f>('T8'!E35-'T8'!E34)/'T8'!E34*100</f>
        <v>1.2229462886615823</v>
      </c>
      <c r="E34" s="61">
        <f>('T8'!F35-'T8'!F34)/'T8'!F34*100</f>
        <v>1.704006399325338</v>
      </c>
      <c r="F34" s="61">
        <f>('T8'!G35-'T8'!G34)/'T8'!G34*100</f>
        <v>-5.4213771839671088</v>
      </c>
      <c r="G34" s="61">
        <f>('T8'!H35-'T8'!H34)/'T8'!H34*100</f>
        <v>0.38511174556505945</v>
      </c>
      <c r="H34" s="61">
        <f>('T8'!I35-'T8'!I34)/'T8'!I34*100</f>
        <v>0.29890959823494739</v>
      </c>
      <c r="I34" s="61">
        <f>('T8'!J35-'T8'!J34)/'T8'!J34*100</f>
        <v>-0.17550440234372089</v>
      </c>
      <c r="J34" s="61">
        <f>('T8'!K35-'T8'!K34)</f>
        <v>-0.44316238541747666</v>
      </c>
      <c r="K34" s="155"/>
    </row>
    <row r="35" spans="1:11">
      <c r="A35" s="345">
        <v>2007</v>
      </c>
      <c r="B35" s="61">
        <f>('T8'!B36-'T8'!B35)/'T8'!B35*100</f>
        <v>0.98082531982753507</v>
      </c>
      <c r="C35" s="61">
        <f>('T8'!C36-'T8'!C35)/'T8'!C35*100</f>
        <v>1.3256495184851935</v>
      </c>
      <c r="D35" s="61">
        <f>('T8'!E36-'T8'!E35)/'T8'!E35*100</f>
        <v>1.9770590318637378</v>
      </c>
      <c r="E35" s="61">
        <f>('T8'!F36-'T8'!F35)/'T8'!F35*100</f>
        <v>2.277230741090754</v>
      </c>
      <c r="F35" s="61">
        <f>('T8'!G36-'T8'!G35)/'T8'!G35*100</f>
        <v>-2.4721543058951334</v>
      </c>
      <c r="G35" s="61">
        <f>('T8'!H36-'T8'!H35)/'T8'!H35*100</f>
        <v>0.34147492612139824</v>
      </c>
      <c r="H35" s="61">
        <f>('T8'!I36-'T8'!I35)/'T8'!I35*100</f>
        <v>0.9391316286918685</v>
      </c>
      <c r="I35" s="61">
        <f>('T8'!J36-'T8'!J35)/'T8'!J35*100</f>
        <v>0.64288708384711479</v>
      </c>
      <c r="J35" s="61">
        <f>('T8'!K36-'T8'!K35)</f>
        <v>-0.27522371786124289</v>
      </c>
      <c r="K35" s="155"/>
    </row>
    <row r="36" spans="1:11">
      <c r="A36" s="345">
        <v>2008</v>
      </c>
      <c r="B36" s="61">
        <f>('T8'!B37-'T8'!B36)/'T8'!B36*100</f>
        <v>1.0681882355448293</v>
      </c>
      <c r="C36" s="61">
        <f>('T8'!C37-'T8'!C36)/'T8'!C36*100</f>
        <v>1.3706602372485543</v>
      </c>
      <c r="D36" s="61">
        <f>('T8'!E37-'T8'!E36)/'T8'!E36*100</f>
        <v>1.4883569816097841</v>
      </c>
      <c r="E36" s="61">
        <f>('T8'!F37-'T8'!F36)/'T8'!F36*100</f>
        <v>1.3645305514158059</v>
      </c>
      <c r="F36" s="61">
        <f>('T8'!G37-'T8'!G36)/'T8'!G36*100</f>
        <v>3.416898792943357</v>
      </c>
      <c r="G36" s="61">
        <f>('T8'!H37-'T8'!H36)/'T8'!H36*100</f>
        <v>0.29927517944498316</v>
      </c>
      <c r="H36" s="61">
        <f>('T8'!I37-'T8'!I36)/'T8'!I36*100</f>
        <v>-6.0468046853076217E-3</v>
      </c>
      <c r="I36" s="61">
        <f>('T8'!J37-'T8'!J36)/'T8'!J36*100</f>
        <v>0.11610533470512507</v>
      </c>
      <c r="J36" s="61">
        <f>('T8'!K37-'T8'!K36)</f>
        <v>0.11464209005642356</v>
      </c>
      <c r="K36" s="155"/>
    </row>
    <row r="37" spans="1:11" s="62" customFormat="1">
      <c r="A37" s="345">
        <v>2009</v>
      </c>
      <c r="B37" s="61">
        <f>('T8'!B38-'T8'!B37)/'T8'!B37*100</f>
        <v>1.1522491193139424</v>
      </c>
      <c r="C37" s="61">
        <f>('T8'!C38-'T8'!C37)/'T8'!C37*100</f>
        <v>1.4095375851836334</v>
      </c>
      <c r="D37" s="61">
        <f>('T8'!E38-'T8'!E37)/'T8'!E37*100</f>
        <v>0.76224223959024484</v>
      </c>
      <c r="E37" s="61">
        <f>('T8'!F38-'T8'!F37)/'T8'!F37*100</f>
        <v>-1.5996330253647693</v>
      </c>
      <c r="F37" s="61">
        <f>('T8'!G38-'T8'!G37)/'T8'!G37*100</f>
        <v>36.810917579457715</v>
      </c>
      <c r="G37" s="61">
        <f>('T8'!H38-'T8'!H37)/'T8'!H37*100</f>
        <v>0.25435763229169844</v>
      </c>
      <c r="H37" s="61">
        <f>('T8'!I38-'T8'!I37)/'T8'!I37*100</f>
        <v>-2.9673447707230904</v>
      </c>
      <c r="I37" s="61">
        <f>('T8'!J38-'T8'!J37)/'T8'!J37*100</f>
        <v>-0.63829829127233773</v>
      </c>
      <c r="J37" s="61">
        <f>('T8'!K38-'T8'!K37)</f>
        <v>2.199368668062271</v>
      </c>
      <c r="K37" s="274"/>
    </row>
    <row r="38" spans="1:11" s="62" customFormat="1">
      <c r="A38" s="345">
        <v>2010</v>
      </c>
      <c r="B38" s="61">
        <f>('T8'!B39-'T8'!B38)/'T8'!B38*100</f>
        <v>1.1241687283434649</v>
      </c>
      <c r="C38" s="61">
        <f>('T8'!C39-'T8'!C38)/'T8'!C38*100</f>
        <v>1.3642128480838105</v>
      </c>
      <c r="D38" s="61">
        <f>('T8'!E39-'T8'!E38)/'T8'!E38*100</f>
        <v>1.0626817925360297</v>
      </c>
      <c r="E38" s="61">
        <f>('T8'!F39-'T8'!F38)/'T8'!F38*100</f>
        <v>1.4206396165408415</v>
      </c>
      <c r="F38" s="61">
        <f>('T8'!G39-'T8'!G38)/'T8'!G38*100</f>
        <v>-2.8678304239401529</v>
      </c>
      <c r="G38" s="61">
        <f>('T8'!H39-'T8'!H38)/'T8'!H38*100</f>
        <v>0.23737561728214462</v>
      </c>
      <c r="H38" s="61">
        <f>('T8'!I39-'T8'!I38)/'T8'!I38*100</f>
        <v>5.5667347352274611E-2</v>
      </c>
      <c r="I38" s="61">
        <f>('T8'!J39-'T8'!J38)/'T8'!J38*100</f>
        <v>-0.29747289213372252</v>
      </c>
      <c r="J38" s="61">
        <f>('T8'!K39-'T8'!K38)</f>
        <v>-0.32462937150557636</v>
      </c>
      <c r="K38" s="274"/>
    </row>
    <row r="39" spans="1:11" s="62" customFormat="1">
      <c r="A39" s="505">
        <v>2011</v>
      </c>
      <c r="B39" s="61">
        <f>('T8'!B40-'T8'!B39)/'T8'!B39*100</f>
        <v>1.0139438070864319</v>
      </c>
      <c r="C39" s="61">
        <f>('T8'!C40-'T8'!C39)/'T8'!C39*100</f>
        <v>1.2319755128093566</v>
      </c>
      <c r="D39" s="61">
        <f>('T8'!E40-'T8'!E39)/'T8'!E39*100</f>
        <v>0.93226448126527794</v>
      </c>
      <c r="E39" s="61">
        <f>('T8'!F40-'T8'!F39)/'T8'!F39*100</f>
        <v>1.4979728455591219</v>
      </c>
      <c r="F39" s="61">
        <f>('T8'!G40-'T8'!G39)/'T8'!G39*100</f>
        <v>-5.5536788054861033</v>
      </c>
      <c r="G39" s="61">
        <f>('T8'!H40-'T8'!H39)/'T8'!H39*100</f>
        <v>0.21584317719474844</v>
      </c>
      <c r="H39" s="61">
        <f>('T8'!I40-'T8'!I39)/'T8'!I39*100</f>
        <v>0.26276019153267016</v>
      </c>
      <c r="I39" s="61">
        <f>('T8'!J40-'T8'!J39)/'T8'!J39*100</f>
        <v>-0.29606360048377151</v>
      </c>
      <c r="J39" s="61">
        <f>('T8'!K40-'T8'!K39)</f>
        <v>-0.51551924146134454</v>
      </c>
      <c r="K39" s="274"/>
    </row>
    <row r="40" spans="1:11" s="62" customFormat="1">
      <c r="A40" s="505">
        <v>2012</v>
      </c>
      <c r="B40" s="61">
        <f>('T8'!B41-'T8'!B40)/'T8'!B40*100</f>
        <v>1.1543219264581916</v>
      </c>
      <c r="C40" s="61">
        <f>('T8'!C41-'T8'!C40)/'T8'!C40*100</f>
        <v>1.3255329896500951</v>
      </c>
      <c r="D40" s="61">
        <f>('T8'!E41-'T8'!E40)/'T8'!E40*100</f>
        <v>1.0670346960803831</v>
      </c>
      <c r="E40" s="61">
        <f>('T8'!F41-'T8'!F40)/'T8'!F40*100</f>
        <v>1.2802052973211486</v>
      </c>
      <c r="F40" s="61">
        <f>('T8'!G41-'T8'!G40)/'T8'!G40*100</f>
        <v>-1.5523284927391119</v>
      </c>
      <c r="G40" s="61">
        <f>('T8'!H41-'T8'!H40)/'T8'!H40*100</f>
        <v>0.16925728919063943</v>
      </c>
      <c r="H40" s="61">
        <f>('T8'!I41-'T8'!I40)/'T8'!I40*100</f>
        <v>-4.4734718872464066E-2</v>
      </c>
      <c r="I40" s="61">
        <f>('T8'!J41-'T8'!J40)/'T8'!J40*100</f>
        <v>-0.25511663836609355</v>
      </c>
      <c r="J40" s="61">
        <f>('T8'!K41-'T8'!K40)</f>
        <v>-0.19455525927455053</v>
      </c>
      <c r="K40" s="274"/>
    </row>
    <row r="41" spans="1:11" s="62" customFormat="1">
      <c r="A41" s="666">
        <v>2013</v>
      </c>
      <c r="B41" s="61">
        <f>('T8'!B42-'T8'!B41)/'T8'!B41*100</f>
        <v>1.162798505715251</v>
      </c>
      <c r="C41" s="61">
        <f>('T8'!C42-'T8'!C41)/'T8'!C41*100</f>
        <v>1.2866249695049781</v>
      </c>
      <c r="D41" s="61">
        <f>('T8'!E42-'T8'!E41)/'T8'!E41*100</f>
        <v>1.141846081911106</v>
      </c>
      <c r="E41" s="61">
        <f>('T8'!F42-'T8'!F41)/'T8'!F41*100</f>
        <v>1.3838331145417211</v>
      </c>
      <c r="F41" s="61">
        <f>('T8'!G42-'T8'!G41)/'T8'!G41*100</f>
        <v>-1.9328585961342928</v>
      </c>
      <c r="G41" s="61">
        <f>('T8'!H42-'T8'!H41)/'T8'!H41*100</f>
        <v>0.1224031616550585</v>
      </c>
      <c r="H41" s="61">
        <f>('T8'!I42-'T8'!I41)/'T8'!I41*100</f>
        <v>9.5973328231638802E-2</v>
      </c>
      <c r="I41" s="61">
        <f>('T8'!J42-'T8'!J41)/'T8'!J41*100</f>
        <v>-0.14293978858260742</v>
      </c>
      <c r="J41" s="61">
        <f>('T8'!K42-'T8'!K41)</f>
        <v>-0.22229271815658791</v>
      </c>
      <c r="K41" s="274"/>
    </row>
    <row r="42" spans="1:11">
      <c r="A42" s="528">
        <v>2014</v>
      </c>
      <c r="B42" s="360">
        <f>('T8'!B43-'T8'!B42)/'T8'!B42*100</f>
        <v>1.1229845475031142</v>
      </c>
      <c r="C42" s="360">
        <f>('T8'!C43-'T8'!C42)/'T8'!C42*100</f>
        <v>1.1638135664218416</v>
      </c>
      <c r="D42" s="360">
        <f>('T8'!E43-'T8'!E42)/'T8'!E42*100</f>
        <v>0.43393064464443531</v>
      </c>
      <c r="E42" s="360">
        <f>('T8'!F43-'T8'!F42)/'T8'!F42*100</f>
        <v>0.62536399463972892</v>
      </c>
      <c r="F42" s="360">
        <f>('T8'!G43-'T8'!G42)/'T8'!G42*100</f>
        <v>-2.0746887966804981</v>
      </c>
      <c r="G42" s="360">
        <f>('T8'!H43-'T8'!H42)/'T8'!H42*100</f>
        <v>4.0375607090137086E-2</v>
      </c>
      <c r="H42" s="360">
        <f>('T8'!I43-'T8'!I42)/'T8'!I42*100</f>
        <v>-0.53225511455099916</v>
      </c>
      <c r="I42" s="360">
        <f>('T8'!J43-'T8'!J42)/'T8'!J42*100</f>
        <v>-0.72148616787582465</v>
      </c>
      <c r="J42" s="360">
        <f>('T8'!K43-'T8'!K42)</f>
        <v>-0.17709229559795325</v>
      </c>
      <c r="K42" s="155"/>
    </row>
    <row r="44" spans="1:11">
      <c r="A44" s="2" t="s">
        <v>305</v>
      </c>
    </row>
  </sheetData>
  <pageMargins left="0.35433070866141736" right="0.35433070866141736" top="0.98425196850393704" bottom="0.98425196850393704" header="0.51181102362204722" footer="0.51181102362204722"/>
  <pageSetup scale="85"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AX194"/>
  <sheetViews>
    <sheetView zoomScale="90" zoomScaleNormal="90" workbookViewId="0">
      <pane ySplit="4" topLeftCell="A47" activePane="bottomLeft" state="frozen"/>
      <selection activeCell="D87" sqref="D87"/>
      <selection pane="bottomLeft" activeCell="D87" sqref="D87"/>
    </sheetView>
  </sheetViews>
  <sheetFormatPr defaultRowHeight="12.75" outlineLevelRow="1"/>
  <cols>
    <col min="1" max="1" width="6" style="2" customWidth="1"/>
    <col min="2" max="4" width="12.7109375" style="2" customWidth="1"/>
    <col min="5" max="5" width="12.7109375" style="4" customWidth="1"/>
    <col min="6" max="6" width="12.7109375" style="5" customWidth="1"/>
    <col min="7" max="10" width="12.7109375" style="2" customWidth="1"/>
    <col min="11" max="11" width="13.42578125" style="2" customWidth="1"/>
    <col min="12" max="13" width="14.28515625" style="2" customWidth="1"/>
    <col min="14" max="14" width="14.42578125" style="2" customWidth="1"/>
    <col min="15" max="15" width="14.28515625" style="2" customWidth="1"/>
    <col min="16" max="16" width="14" style="2" customWidth="1"/>
    <col min="17" max="17" width="9.5703125" style="2" customWidth="1"/>
    <col min="18" max="18" width="8.28515625" style="2" customWidth="1"/>
    <col min="19" max="19" width="9.7109375" style="2" customWidth="1"/>
    <col min="20" max="20" width="10.5703125" style="2" customWidth="1"/>
    <col min="21" max="21" width="2.28515625" style="2" customWidth="1"/>
    <col min="22" max="22" width="7.140625" style="2" customWidth="1"/>
    <col min="23" max="23" width="6.85546875" style="2" customWidth="1"/>
    <col min="24" max="24" width="10" style="2" customWidth="1"/>
    <col min="25" max="25" width="12.28515625" style="2" customWidth="1"/>
    <col min="26" max="26" width="12.85546875" style="2" customWidth="1"/>
    <col min="27" max="28" width="12.140625" style="2" customWidth="1"/>
    <col min="29" max="29" width="8.85546875" style="2" hidden="1" customWidth="1"/>
    <col min="30" max="30" width="9" style="2" hidden="1" customWidth="1"/>
    <col min="31" max="31" width="13.5703125" style="2" hidden="1" customWidth="1"/>
    <col min="32" max="32" width="12.5703125" style="2" customWidth="1"/>
    <col min="33" max="33" width="13.85546875" style="2" customWidth="1"/>
    <col min="34" max="34" width="12.140625" style="2" customWidth="1"/>
    <col min="35" max="35" width="11.28515625" style="2" customWidth="1"/>
    <col min="36" max="36" width="11.7109375" style="2" customWidth="1"/>
    <col min="37" max="256" width="9.140625" style="2"/>
    <col min="257" max="257" width="6" style="2" customWidth="1"/>
    <col min="258" max="266" width="12.7109375" style="2" customWidth="1"/>
    <col min="267" max="267" width="13.42578125" style="2" customWidth="1"/>
    <col min="268" max="269" width="14.28515625" style="2" customWidth="1"/>
    <col min="270" max="270" width="14.42578125" style="2" customWidth="1"/>
    <col min="271" max="271" width="14.28515625" style="2" customWidth="1"/>
    <col min="272" max="272" width="14" style="2" customWidth="1"/>
    <col min="273" max="273" width="9.5703125" style="2" customWidth="1"/>
    <col min="274" max="274" width="8.28515625" style="2" customWidth="1"/>
    <col min="275" max="275" width="9.7109375" style="2" customWidth="1"/>
    <col min="276" max="276" width="10.5703125" style="2" customWidth="1"/>
    <col min="277" max="277" width="2.28515625" style="2" customWidth="1"/>
    <col min="278" max="278" width="7.140625" style="2" customWidth="1"/>
    <col min="279" max="279" width="6.85546875" style="2" customWidth="1"/>
    <col min="280" max="280" width="10" style="2" customWidth="1"/>
    <col min="281" max="281" width="12.28515625" style="2" customWidth="1"/>
    <col min="282" max="282" width="12.85546875" style="2" customWidth="1"/>
    <col min="283" max="284" width="12.140625" style="2" customWidth="1"/>
    <col min="285" max="287" width="0" style="2" hidden="1" customWidth="1"/>
    <col min="288" max="288" width="12.5703125" style="2" customWidth="1"/>
    <col min="289" max="289" width="13.85546875" style="2" customWidth="1"/>
    <col min="290" max="290" width="12.140625" style="2" customWidth="1"/>
    <col min="291" max="291" width="11.28515625" style="2" customWidth="1"/>
    <col min="292" max="292" width="11.7109375" style="2" customWidth="1"/>
    <col min="293" max="512" width="9.140625" style="2"/>
    <col min="513" max="513" width="6" style="2" customWidth="1"/>
    <col min="514" max="522" width="12.7109375" style="2" customWidth="1"/>
    <col min="523" max="523" width="13.42578125" style="2" customWidth="1"/>
    <col min="524" max="525" width="14.28515625" style="2" customWidth="1"/>
    <col min="526" max="526" width="14.42578125" style="2" customWidth="1"/>
    <col min="527" max="527" width="14.28515625" style="2" customWidth="1"/>
    <col min="528" max="528" width="14" style="2" customWidth="1"/>
    <col min="529" max="529" width="9.5703125" style="2" customWidth="1"/>
    <col min="530" max="530" width="8.28515625" style="2" customWidth="1"/>
    <col min="531" max="531" width="9.7109375" style="2" customWidth="1"/>
    <col min="532" max="532" width="10.5703125" style="2" customWidth="1"/>
    <col min="533" max="533" width="2.28515625" style="2" customWidth="1"/>
    <col min="534" max="534" width="7.140625" style="2" customWidth="1"/>
    <col min="535" max="535" width="6.85546875" style="2" customWidth="1"/>
    <col min="536" max="536" width="10" style="2" customWidth="1"/>
    <col min="537" max="537" width="12.28515625" style="2" customWidth="1"/>
    <col min="538" max="538" width="12.85546875" style="2" customWidth="1"/>
    <col min="539" max="540" width="12.140625" style="2" customWidth="1"/>
    <col min="541" max="543" width="0" style="2" hidden="1" customWidth="1"/>
    <col min="544" max="544" width="12.5703125" style="2" customWidth="1"/>
    <col min="545" max="545" width="13.85546875" style="2" customWidth="1"/>
    <col min="546" max="546" width="12.140625" style="2" customWidth="1"/>
    <col min="547" max="547" width="11.28515625" style="2" customWidth="1"/>
    <col min="548" max="548" width="11.7109375" style="2" customWidth="1"/>
    <col min="549" max="768" width="9.140625" style="2"/>
    <col min="769" max="769" width="6" style="2" customWidth="1"/>
    <col min="770" max="778" width="12.7109375" style="2" customWidth="1"/>
    <col min="779" max="779" width="13.42578125" style="2" customWidth="1"/>
    <col min="780" max="781" width="14.28515625" style="2" customWidth="1"/>
    <col min="782" max="782" width="14.42578125" style="2" customWidth="1"/>
    <col min="783" max="783" width="14.28515625" style="2" customWidth="1"/>
    <col min="784" max="784" width="14" style="2" customWidth="1"/>
    <col min="785" max="785" width="9.5703125" style="2" customWidth="1"/>
    <col min="786" max="786" width="8.28515625" style="2" customWidth="1"/>
    <col min="787" max="787" width="9.7109375" style="2" customWidth="1"/>
    <col min="788" max="788" width="10.5703125" style="2" customWidth="1"/>
    <col min="789" max="789" width="2.28515625" style="2" customWidth="1"/>
    <col min="790" max="790" width="7.140625" style="2" customWidth="1"/>
    <col min="791" max="791" width="6.85546875" style="2" customWidth="1"/>
    <col min="792" max="792" width="10" style="2" customWidth="1"/>
    <col min="793" max="793" width="12.28515625" style="2" customWidth="1"/>
    <col min="794" max="794" width="12.85546875" style="2" customWidth="1"/>
    <col min="795" max="796" width="12.140625" style="2" customWidth="1"/>
    <col min="797" max="799" width="0" style="2" hidden="1" customWidth="1"/>
    <col min="800" max="800" width="12.5703125" style="2" customWidth="1"/>
    <col min="801" max="801" width="13.85546875" style="2" customWidth="1"/>
    <col min="802" max="802" width="12.140625" style="2" customWidth="1"/>
    <col min="803" max="803" width="11.28515625" style="2" customWidth="1"/>
    <col min="804" max="804" width="11.7109375" style="2" customWidth="1"/>
    <col min="805" max="1024" width="9.140625" style="2"/>
    <col min="1025" max="1025" width="6" style="2" customWidth="1"/>
    <col min="1026" max="1034" width="12.7109375" style="2" customWidth="1"/>
    <col min="1035" max="1035" width="13.42578125" style="2" customWidth="1"/>
    <col min="1036" max="1037" width="14.28515625" style="2" customWidth="1"/>
    <col min="1038" max="1038" width="14.42578125" style="2" customWidth="1"/>
    <col min="1039" max="1039" width="14.28515625" style="2" customWidth="1"/>
    <col min="1040" max="1040" width="14" style="2" customWidth="1"/>
    <col min="1041" max="1041" width="9.5703125" style="2" customWidth="1"/>
    <col min="1042" max="1042" width="8.28515625" style="2" customWidth="1"/>
    <col min="1043" max="1043" width="9.7109375" style="2" customWidth="1"/>
    <col min="1044" max="1044" width="10.5703125" style="2" customWidth="1"/>
    <col min="1045" max="1045" width="2.28515625" style="2" customWidth="1"/>
    <col min="1046" max="1046" width="7.140625" style="2" customWidth="1"/>
    <col min="1047" max="1047" width="6.85546875" style="2" customWidth="1"/>
    <col min="1048" max="1048" width="10" style="2" customWidth="1"/>
    <col min="1049" max="1049" width="12.28515625" style="2" customWidth="1"/>
    <col min="1050" max="1050" width="12.85546875" style="2" customWidth="1"/>
    <col min="1051" max="1052" width="12.140625" style="2" customWidth="1"/>
    <col min="1053" max="1055" width="0" style="2" hidden="1" customWidth="1"/>
    <col min="1056" max="1056" width="12.5703125" style="2" customWidth="1"/>
    <col min="1057" max="1057" width="13.85546875" style="2" customWidth="1"/>
    <col min="1058" max="1058" width="12.140625" style="2" customWidth="1"/>
    <col min="1059" max="1059" width="11.28515625" style="2" customWidth="1"/>
    <col min="1060" max="1060" width="11.7109375" style="2" customWidth="1"/>
    <col min="1061" max="1280" width="9.140625" style="2"/>
    <col min="1281" max="1281" width="6" style="2" customWidth="1"/>
    <col min="1282" max="1290" width="12.7109375" style="2" customWidth="1"/>
    <col min="1291" max="1291" width="13.42578125" style="2" customWidth="1"/>
    <col min="1292" max="1293" width="14.28515625" style="2" customWidth="1"/>
    <col min="1294" max="1294" width="14.42578125" style="2" customWidth="1"/>
    <col min="1295" max="1295" width="14.28515625" style="2" customWidth="1"/>
    <col min="1296" max="1296" width="14" style="2" customWidth="1"/>
    <col min="1297" max="1297" width="9.5703125" style="2" customWidth="1"/>
    <col min="1298" max="1298" width="8.28515625" style="2" customWidth="1"/>
    <col min="1299" max="1299" width="9.7109375" style="2" customWidth="1"/>
    <col min="1300" max="1300" width="10.5703125" style="2" customWidth="1"/>
    <col min="1301" max="1301" width="2.28515625" style="2" customWidth="1"/>
    <col min="1302" max="1302" width="7.140625" style="2" customWidth="1"/>
    <col min="1303" max="1303" width="6.85546875" style="2" customWidth="1"/>
    <col min="1304" max="1304" width="10" style="2" customWidth="1"/>
    <col min="1305" max="1305" width="12.28515625" style="2" customWidth="1"/>
    <col min="1306" max="1306" width="12.85546875" style="2" customWidth="1"/>
    <col min="1307" max="1308" width="12.140625" style="2" customWidth="1"/>
    <col min="1309" max="1311" width="0" style="2" hidden="1" customWidth="1"/>
    <col min="1312" max="1312" width="12.5703125" style="2" customWidth="1"/>
    <col min="1313" max="1313" width="13.85546875" style="2" customWidth="1"/>
    <col min="1314" max="1314" width="12.140625" style="2" customWidth="1"/>
    <col min="1315" max="1315" width="11.28515625" style="2" customWidth="1"/>
    <col min="1316" max="1316" width="11.7109375" style="2" customWidth="1"/>
    <col min="1317" max="1536" width="9.140625" style="2"/>
    <col min="1537" max="1537" width="6" style="2" customWidth="1"/>
    <col min="1538" max="1546" width="12.7109375" style="2" customWidth="1"/>
    <col min="1547" max="1547" width="13.42578125" style="2" customWidth="1"/>
    <col min="1548" max="1549" width="14.28515625" style="2" customWidth="1"/>
    <col min="1550" max="1550" width="14.42578125" style="2" customWidth="1"/>
    <col min="1551" max="1551" width="14.28515625" style="2" customWidth="1"/>
    <col min="1552" max="1552" width="14" style="2" customWidth="1"/>
    <col min="1553" max="1553" width="9.5703125" style="2" customWidth="1"/>
    <col min="1554" max="1554" width="8.28515625" style="2" customWidth="1"/>
    <col min="1555" max="1555" width="9.7109375" style="2" customWidth="1"/>
    <col min="1556" max="1556" width="10.5703125" style="2" customWidth="1"/>
    <col min="1557" max="1557" width="2.28515625" style="2" customWidth="1"/>
    <col min="1558" max="1558" width="7.140625" style="2" customWidth="1"/>
    <col min="1559" max="1559" width="6.85546875" style="2" customWidth="1"/>
    <col min="1560" max="1560" width="10" style="2" customWidth="1"/>
    <col min="1561" max="1561" width="12.28515625" style="2" customWidth="1"/>
    <col min="1562" max="1562" width="12.85546875" style="2" customWidth="1"/>
    <col min="1563" max="1564" width="12.140625" style="2" customWidth="1"/>
    <col min="1565" max="1567" width="0" style="2" hidden="1" customWidth="1"/>
    <col min="1568" max="1568" width="12.5703125" style="2" customWidth="1"/>
    <col min="1569" max="1569" width="13.85546875" style="2" customWidth="1"/>
    <col min="1570" max="1570" width="12.140625" style="2" customWidth="1"/>
    <col min="1571" max="1571" width="11.28515625" style="2" customWidth="1"/>
    <col min="1572" max="1572" width="11.7109375" style="2" customWidth="1"/>
    <col min="1573" max="1792" width="9.140625" style="2"/>
    <col min="1793" max="1793" width="6" style="2" customWidth="1"/>
    <col min="1794" max="1802" width="12.7109375" style="2" customWidth="1"/>
    <col min="1803" max="1803" width="13.42578125" style="2" customWidth="1"/>
    <col min="1804" max="1805" width="14.28515625" style="2" customWidth="1"/>
    <col min="1806" max="1806" width="14.42578125" style="2" customWidth="1"/>
    <col min="1807" max="1807" width="14.28515625" style="2" customWidth="1"/>
    <col min="1808" max="1808" width="14" style="2" customWidth="1"/>
    <col min="1809" max="1809" width="9.5703125" style="2" customWidth="1"/>
    <col min="1810" max="1810" width="8.28515625" style="2" customWidth="1"/>
    <col min="1811" max="1811" width="9.7109375" style="2" customWidth="1"/>
    <col min="1812" max="1812" width="10.5703125" style="2" customWidth="1"/>
    <col min="1813" max="1813" width="2.28515625" style="2" customWidth="1"/>
    <col min="1814" max="1814" width="7.140625" style="2" customWidth="1"/>
    <col min="1815" max="1815" width="6.85546875" style="2" customWidth="1"/>
    <col min="1816" max="1816" width="10" style="2" customWidth="1"/>
    <col min="1817" max="1817" width="12.28515625" style="2" customWidth="1"/>
    <col min="1818" max="1818" width="12.85546875" style="2" customWidth="1"/>
    <col min="1819" max="1820" width="12.140625" style="2" customWidth="1"/>
    <col min="1821" max="1823" width="0" style="2" hidden="1" customWidth="1"/>
    <col min="1824" max="1824" width="12.5703125" style="2" customWidth="1"/>
    <col min="1825" max="1825" width="13.85546875" style="2" customWidth="1"/>
    <col min="1826" max="1826" width="12.140625" style="2" customWidth="1"/>
    <col min="1827" max="1827" width="11.28515625" style="2" customWidth="1"/>
    <col min="1828" max="1828" width="11.7109375" style="2" customWidth="1"/>
    <col min="1829" max="2048" width="9.140625" style="2"/>
    <col min="2049" max="2049" width="6" style="2" customWidth="1"/>
    <col min="2050" max="2058" width="12.7109375" style="2" customWidth="1"/>
    <col min="2059" max="2059" width="13.42578125" style="2" customWidth="1"/>
    <col min="2060" max="2061" width="14.28515625" style="2" customWidth="1"/>
    <col min="2062" max="2062" width="14.42578125" style="2" customWidth="1"/>
    <col min="2063" max="2063" width="14.28515625" style="2" customWidth="1"/>
    <col min="2064" max="2064" width="14" style="2" customWidth="1"/>
    <col min="2065" max="2065" width="9.5703125" style="2" customWidth="1"/>
    <col min="2066" max="2066" width="8.28515625" style="2" customWidth="1"/>
    <col min="2067" max="2067" width="9.7109375" style="2" customWidth="1"/>
    <col min="2068" max="2068" width="10.5703125" style="2" customWidth="1"/>
    <col min="2069" max="2069" width="2.28515625" style="2" customWidth="1"/>
    <col min="2070" max="2070" width="7.140625" style="2" customWidth="1"/>
    <col min="2071" max="2071" width="6.85546875" style="2" customWidth="1"/>
    <col min="2072" max="2072" width="10" style="2" customWidth="1"/>
    <col min="2073" max="2073" width="12.28515625" style="2" customWidth="1"/>
    <col min="2074" max="2074" width="12.85546875" style="2" customWidth="1"/>
    <col min="2075" max="2076" width="12.140625" style="2" customWidth="1"/>
    <col min="2077" max="2079" width="0" style="2" hidden="1" customWidth="1"/>
    <col min="2080" max="2080" width="12.5703125" style="2" customWidth="1"/>
    <col min="2081" max="2081" width="13.85546875" style="2" customWidth="1"/>
    <col min="2082" max="2082" width="12.140625" style="2" customWidth="1"/>
    <col min="2083" max="2083" width="11.28515625" style="2" customWidth="1"/>
    <col min="2084" max="2084" width="11.7109375" style="2" customWidth="1"/>
    <col min="2085" max="2304" width="9.140625" style="2"/>
    <col min="2305" max="2305" width="6" style="2" customWidth="1"/>
    <col min="2306" max="2314" width="12.7109375" style="2" customWidth="1"/>
    <col min="2315" max="2315" width="13.42578125" style="2" customWidth="1"/>
    <col min="2316" max="2317" width="14.28515625" style="2" customWidth="1"/>
    <col min="2318" max="2318" width="14.42578125" style="2" customWidth="1"/>
    <col min="2319" max="2319" width="14.28515625" style="2" customWidth="1"/>
    <col min="2320" max="2320" width="14" style="2" customWidth="1"/>
    <col min="2321" max="2321" width="9.5703125" style="2" customWidth="1"/>
    <col min="2322" max="2322" width="8.28515625" style="2" customWidth="1"/>
    <col min="2323" max="2323" width="9.7109375" style="2" customWidth="1"/>
    <col min="2324" max="2324" width="10.5703125" style="2" customWidth="1"/>
    <col min="2325" max="2325" width="2.28515625" style="2" customWidth="1"/>
    <col min="2326" max="2326" width="7.140625" style="2" customWidth="1"/>
    <col min="2327" max="2327" width="6.85546875" style="2" customWidth="1"/>
    <col min="2328" max="2328" width="10" style="2" customWidth="1"/>
    <col min="2329" max="2329" width="12.28515625" style="2" customWidth="1"/>
    <col min="2330" max="2330" width="12.85546875" style="2" customWidth="1"/>
    <col min="2331" max="2332" width="12.140625" style="2" customWidth="1"/>
    <col min="2333" max="2335" width="0" style="2" hidden="1" customWidth="1"/>
    <col min="2336" max="2336" width="12.5703125" style="2" customWidth="1"/>
    <col min="2337" max="2337" width="13.85546875" style="2" customWidth="1"/>
    <col min="2338" max="2338" width="12.140625" style="2" customWidth="1"/>
    <col min="2339" max="2339" width="11.28515625" style="2" customWidth="1"/>
    <col min="2340" max="2340" width="11.7109375" style="2" customWidth="1"/>
    <col min="2341" max="2560" width="9.140625" style="2"/>
    <col min="2561" max="2561" width="6" style="2" customWidth="1"/>
    <col min="2562" max="2570" width="12.7109375" style="2" customWidth="1"/>
    <col min="2571" max="2571" width="13.42578125" style="2" customWidth="1"/>
    <col min="2572" max="2573" width="14.28515625" style="2" customWidth="1"/>
    <col min="2574" max="2574" width="14.42578125" style="2" customWidth="1"/>
    <col min="2575" max="2575" width="14.28515625" style="2" customWidth="1"/>
    <col min="2576" max="2576" width="14" style="2" customWidth="1"/>
    <col min="2577" max="2577" width="9.5703125" style="2" customWidth="1"/>
    <col min="2578" max="2578" width="8.28515625" style="2" customWidth="1"/>
    <col min="2579" max="2579" width="9.7109375" style="2" customWidth="1"/>
    <col min="2580" max="2580" width="10.5703125" style="2" customWidth="1"/>
    <col min="2581" max="2581" width="2.28515625" style="2" customWidth="1"/>
    <col min="2582" max="2582" width="7.140625" style="2" customWidth="1"/>
    <col min="2583" max="2583" width="6.85546875" style="2" customWidth="1"/>
    <col min="2584" max="2584" width="10" style="2" customWidth="1"/>
    <col min="2585" max="2585" width="12.28515625" style="2" customWidth="1"/>
    <col min="2586" max="2586" width="12.85546875" style="2" customWidth="1"/>
    <col min="2587" max="2588" width="12.140625" style="2" customWidth="1"/>
    <col min="2589" max="2591" width="0" style="2" hidden="1" customWidth="1"/>
    <col min="2592" max="2592" width="12.5703125" style="2" customWidth="1"/>
    <col min="2593" max="2593" width="13.85546875" style="2" customWidth="1"/>
    <col min="2594" max="2594" width="12.140625" style="2" customWidth="1"/>
    <col min="2595" max="2595" width="11.28515625" style="2" customWidth="1"/>
    <col min="2596" max="2596" width="11.7109375" style="2" customWidth="1"/>
    <col min="2597" max="2816" width="9.140625" style="2"/>
    <col min="2817" max="2817" width="6" style="2" customWidth="1"/>
    <col min="2818" max="2826" width="12.7109375" style="2" customWidth="1"/>
    <col min="2827" max="2827" width="13.42578125" style="2" customWidth="1"/>
    <col min="2828" max="2829" width="14.28515625" style="2" customWidth="1"/>
    <col min="2830" max="2830" width="14.42578125" style="2" customWidth="1"/>
    <col min="2831" max="2831" width="14.28515625" style="2" customWidth="1"/>
    <col min="2832" max="2832" width="14" style="2" customWidth="1"/>
    <col min="2833" max="2833" width="9.5703125" style="2" customWidth="1"/>
    <col min="2834" max="2834" width="8.28515625" style="2" customWidth="1"/>
    <col min="2835" max="2835" width="9.7109375" style="2" customWidth="1"/>
    <col min="2836" max="2836" width="10.5703125" style="2" customWidth="1"/>
    <col min="2837" max="2837" width="2.28515625" style="2" customWidth="1"/>
    <col min="2838" max="2838" width="7.140625" style="2" customWidth="1"/>
    <col min="2839" max="2839" width="6.85546875" style="2" customWidth="1"/>
    <col min="2840" max="2840" width="10" style="2" customWidth="1"/>
    <col min="2841" max="2841" width="12.28515625" style="2" customWidth="1"/>
    <col min="2842" max="2842" width="12.85546875" style="2" customWidth="1"/>
    <col min="2843" max="2844" width="12.140625" style="2" customWidth="1"/>
    <col min="2845" max="2847" width="0" style="2" hidden="1" customWidth="1"/>
    <col min="2848" max="2848" width="12.5703125" style="2" customWidth="1"/>
    <col min="2849" max="2849" width="13.85546875" style="2" customWidth="1"/>
    <col min="2850" max="2850" width="12.140625" style="2" customWidth="1"/>
    <col min="2851" max="2851" width="11.28515625" style="2" customWidth="1"/>
    <col min="2852" max="2852" width="11.7109375" style="2" customWidth="1"/>
    <col min="2853" max="3072" width="9.140625" style="2"/>
    <col min="3073" max="3073" width="6" style="2" customWidth="1"/>
    <col min="3074" max="3082" width="12.7109375" style="2" customWidth="1"/>
    <col min="3083" max="3083" width="13.42578125" style="2" customWidth="1"/>
    <col min="3084" max="3085" width="14.28515625" style="2" customWidth="1"/>
    <col min="3086" max="3086" width="14.42578125" style="2" customWidth="1"/>
    <col min="3087" max="3087" width="14.28515625" style="2" customWidth="1"/>
    <col min="3088" max="3088" width="14" style="2" customWidth="1"/>
    <col min="3089" max="3089" width="9.5703125" style="2" customWidth="1"/>
    <col min="3090" max="3090" width="8.28515625" style="2" customWidth="1"/>
    <col min="3091" max="3091" width="9.7109375" style="2" customWidth="1"/>
    <col min="3092" max="3092" width="10.5703125" style="2" customWidth="1"/>
    <col min="3093" max="3093" width="2.28515625" style="2" customWidth="1"/>
    <col min="3094" max="3094" width="7.140625" style="2" customWidth="1"/>
    <col min="3095" max="3095" width="6.85546875" style="2" customWidth="1"/>
    <col min="3096" max="3096" width="10" style="2" customWidth="1"/>
    <col min="3097" max="3097" width="12.28515625" style="2" customWidth="1"/>
    <col min="3098" max="3098" width="12.85546875" style="2" customWidth="1"/>
    <col min="3099" max="3100" width="12.140625" style="2" customWidth="1"/>
    <col min="3101" max="3103" width="0" style="2" hidden="1" customWidth="1"/>
    <col min="3104" max="3104" width="12.5703125" style="2" customWidth="1"/>
    <col min="3105" max="3105" width="13.85546875" style="2" customWidth="1"/>
    <col min="3106" max="3106" width="12.140625" style="2" customWidth="1"/>
    <col min="3107" max="3107" width="11.28515625" style="2" customWidth="1"/>
    <col min="3108" max="3108" width="11.7109375" style="2" customWidth="1"/>
    <col min="3109" max="3328" width="9.140625" style="2"/>
    <col min="3329" max="3329" width="6" style="2" customWidth="1"/>
    <col min="3330" max="3338" width="12.7109375" style="2" customWidth="1"/>
    <col min="3339" max="3339" width="13.42578125" style="2" customWidth="1"/>
    <col min="3340" max="3341" width="14.28515625" style="2" customWidth="1"/>
    <col min="3342" max="3342" width="14.42578125" style="2" customWidth="1"/>
    <col min="3343" max="3343" width="14.28515625" style="2" customWidth="1"/>
    <col min="3344" max="3344" width="14" style="2" customWidth="1"/>
    <col min="3345" max="3345" width="9.5703125" style="2" customWidth="1"/>
    <col min="3346" max="3346" width="8.28515625" style="2" customWidth="1"/>
    <col min="3347" max="3347" width="9.7109375" style="2" customWidth="1"/>
    <col min="3348" max="3348" width="10.5703125" style="2" customWidth="1"/>
    <col min="3349" max="3349" width="2.28515625" style="2" customWidth="1"/>
    <col min="3350" max="3350" width="7.140625" style="2" customWidth="1"/>
    <col min="3351" max="3351" width="6.85546875" style="2" customWidth="1"/>
    <col min="3352" max="3352" width="10" style="2" customWidth="1"/>
    <col min="3353" max="3353" width="12.28515625" style="2" customWidth="1"/>
    <col min="3354" max="3354" width="12.85546875" style="2" customWidth="1"/>
    <col min="3355" max="3356" width="12.140625" style="2" customWidth="1"/>
    <col min="3357" max="3359" width="0" style="2" hidden="1" customWidth="1"/>
    <col min="3360" max="3360" width="12.5703125" style="2" customWidth="1"/>
    <col min="3361" max="3361" width="13.85546875" style="2" customWidth="1"/>
    <col min="3362" max="3362" width="12.140625" style="2" customWidth="1"/>
    <col min="3363" max="3363" width="11.28515625" style="2" customWidth="1"/>
    <col min="3364" max="3364" width="11.7109375" style="2" customWidth="1"/>
    <col min="3365" max="3584" width="9.140625" style="2"/>
    <col min="3585" max="3585" width="6" style="2" customWidth="1"/>
    <col min="3586" max="3594" width="12.7109375" style="2" customWidth="1"/>
    <col min="3595" max="3595" width="13.42578125" style="2" customWidth="1"/>
    <col min="3596" max="3597" width="14.28515625" style="2" customWidth="1"/>
    <col min="3598" max="3598" width="14.42578125" style="2" customWidth="1"/>
    <col min="3599" max="3599" width="14.28515625" style="2" customWidth="1"/>
    <col min="3600" max="3600" width="14" style="2" customWidth="1"/>
    <col min="3601" max="3601" width="9.5703125" style="2" customWidth="1"/>
    <col min="3602" max="3602" width="8.28515625" style="2" customWidth="1"/>
    <col min="3603" max="3603" width="9.7109375" style="2" customWidth="1"/>
    <col min="3604" max="3604" width="10.5703125" style="2" customWidth="1"/>
    <col min="3605" max="3605" width="2.28515625" style="2" customWidth="1"/>
    <col min="3606" max="3606" width="7.140625" style="2" customWidth="1"/>
    <col min="3607" max="3607" width="6.85546875" style="2" customWidth="1"/>
    <col min="3608" max="3608" width="10" style="2" customWidth="1"/>
    <col min="3609" max="3609" width="12.28515625" style="2" customWidth="1"/>
    <col min="3610" max="3610" width="12.85546875" style="2" customWidth="1"/>
    <col min="3611" max="3612" width="12.140625" style="2" customWidth="1"/>
    <col min="3613" max="3615" width="0" style="2" hidden="1" customWidth="1"/>
    <col min="3616" max="3616" width="12.5703125" style="2" customWidth="1"/>
    <col min="3617" max="3617" width="13.85546875" style="2" customWidth="1"/>
    <col min="3618" max="3618" width="12.140625" style="2" customWidth="1"/>
    <col min="3619" max="3619" width="11.28515625" style="2" customWidth="1"/>
    <col min="3620" max="3620" width="11.7109375" style="2" customWidth="1"/>
    <col min="3621" max="3840" width="9.140625" style="2"/>
    <col min="3841" max="3841" width="6" style="2" customWidth="1"/>
    <col min="3842" max="3850" width="12.7109375" style="2" customWidth="1"/>
    <col min="3851" max="3851" width="13.42578125" style="2" customWidth="1"/>
    <col min="3852" max="3853" width="14.28515625" style="2" customWidth="1"/>
    <col min="3854" max="3854" width="14.42578125" style="2" customWidth="1"/>
    <col min="3855" max="3855" width="14.28515625" style="2" customWidth="1"/>
    <col min="3856" max="3856" width="14" style="2" customWidth="1"/>
    <col min="3857" max="3857" width="9.5703125" style="2" customWidth="1"/>
    <col min="3858" max="3858" width="8.28515625" style="2" customWidth="1"/>
    <col min="3859" max="3859" width="9.7109375" style="2" customWidth="1"/>
    <col min="3860" max="3860" width="10.5703125" style="2" customWidth="1"/>
    <col min="3861" max="3861" width="2.28515625" style="2" customWidth="1"/>
    <col min="3862" max="3862" width="7.140625" style="2" customWidth="1"/>
    <col min="3863" max="3863" width="6.85546875" style="2" customWidth="1"/>
    <col min="3864" max="3864" width="10" style="2" customWidth="1"/>
    <col min="3865" max="3865" width="12.28515625" style="2" customWidth="1"/>
    <col min="3866" max="3866" width="12.85546875" style="2" customWidth="1"/>
    <col min="3867" max="3868" width="12.140625" style="2" customWidth="1"/>
    <col min="3869" max="3871" width="0" style="2" hidden="1" customWidth="1"/>
    <col min="3872" max="3872" width="12.5703125" style="2" customWidth="1"/>
    <col min="3873" max="3873" width="13.85546875" style="2" customWidth="1"/>
    <col min="3874" max="3874" width="12.140625" style="2" customWidth="1"/>
    <col min="3875" max="3875" width="11.28515625" style="2" customWidth="1"/>
    <col min="3876" max="3876" width="11.7109375" style="2" customWidth="1"/>
    <col min="3877" max="4096" width="9.140625" style="2"/>
    <col min="4097" max="4097" width="6" style="2" customWidth="1"/>
    <col min="4098" max="4106" width="12.7109375" style="2" customWidth="1"/>
    <col min="4107" max="4107" width="13.42578125" style="2" customWidth="1"/>
    <col min="4108" max="4109" width="14.28515625" style="2" customWidth="1"/>
    <col min="4110" max="4110" width="14.42578125" style="2" customWidth="1"/>
    <col min="4111" max="4111" width="14.28515625" style="2" customWidth="1"/>
    <col min="4112" max="4112" width="14" style="2" customWidth="1"/>
    <col min="4113" max="4113" width="9.5703125" style="2" customWidth="1"/>
    <col min="4114" max="4114" width="8.28515625" style="2" customWidth="1"/>
    <col min="4115" max="4115" width="9.7109375" style="2" customWidth="1"/>
    <col min="4116" max="4116" width="10.5703125" style="2" customWidth="1"/>
    <col min="4117" max="4117" width="2.28515625" style="2" customWidth="1"/>
    <col min="4118" max="4118" width="7.140625" style="2" customWidth="1"/>
    <col min="4119" max="4119" width="6.85546875" style="2" customWidth="1"/>
    <col min="4120" max="4120" width="10" style="2" customWidth="1"/>
    <col min="4121" max="4121" width="12.28515625" style="2" customWidth="1"/>
    <col min="4122" max="4122" width="12.85546875" style="2" customWidth="1"/>
    <col min="4123" max="4124" width="12.140625" style="2" customWidth="1"/>
    <col min="4125" max="4127" width="0" style="2" hidden="1" customWidth="1"/>
    <col min="4128" max="4128" width="12.5703125" style="2" customWidth="1"/>
    <col min="4129" max="4129" width="13.85546875" style="2" customWidth="1"/>
    <col min="4130" max="4130" width="12.140625" style="2" customWidth="1"/>
    <col min="4131" max="4131" width="11.28515625" style="2" customWidth="1"/>
    <col min="4132" max="4132" width="11.7109375" style="2" customWidth="1"/>
    <col min="4133" max="4352" width="9.140625" style="2"/>
    <col min="4353" max="4353" width="6" style="2" customWidth="1"/>
    <col min="4354" max="4362" width="12.7109375" style="2" customWidth="1"/>
    <col min="4363" max="4363" width="13.42578125" style="2" customWidth="1"/>
    <col min="4364" max="4365" width="14.28515625" style="2" customWidth="1"/>
    <col min="4366" max="4366" width="14.42578125" style="2" customWidth="1"/>
    <col min="4367" max="4367" width="14.28515625" style="2" customWidth="1"/>
    <col min="4368" max="4368" width="14" style="2" customWidth="1"/>
    <col min="4369" max="4369" width="9.5703125" style="2" customWidth="1"/>
    <col min="4370" max="4370" width="8.28515625" style="2" customWidth="1"/>
    <col min="4371" max="4371" width="9.7109375" style="2" customWidth="1"/>
    <col min="4372" max="4372" width="10.5703125" style="2" customWidth="1"/>
    <col min="4373" max="4373" width="2.28515625" style="2" customWidth="1"/>
    <col min="4374" max="4374" width="7.140625" style="2" customWidth="1"/>
    <col min="4375" max="4375" width="6.85546875" style="2" customWidth="1"/>
    <col min="4376" max="4376" width="10" style="2" customWidth="1"/>
    <col min="4377" max="4377" width="12.28515625" style="2" customWidth="1"/>
    <col min="4378" max="4378" width="12.85546875" style="2" customWidth="1"/>
    <col min="4379" max="4380" width="12.140625" style="2" customWidth="1"/>
    <col min="4381" max="4383" width="0" style="2" hidden="1" customWidth="1"/>
    <col min="4384" max="4384" width="12.5703125" style="2" customWidth="1"/>
    <col min="4385" max="4385" width="13.85546875" style="2" customWidth="1"/>
    <col min="4386" max="4386" width="12.140625" style="2" customWidth="1"/>
    <col min="4387" max="4387" width="11.28515625" style="2" customWidth="1"/>
    <col min="4388" max="4388" width="11.7109375" style="2" customWidth="1"/>
    <col min="4389" max="4608" width="9.140625" style="2"/>
    <col min="4609" max="4609" width="6" style="2" customWidth="1"/>
    <col min="4610" max="4618" width="12.7109375" style="2" customWidth="1"/>
    <col min="4619" max="4619" width="13.42578125" style="2" customWidth="1"/>
    <col min="4620" max="4621" width="14.28515625" style="2" customWidth="1"/>
    <col min="4622" max="4622" width="14.42578125" style="2" customWidth="1"/>
    <col min="4623" max="4623" width="14.28515625" style="2" customWidth="1"/>
    <col min="4624" max="4624" width="14" style="2" customWidth="1"/>
    <col min="4625" max="4625" width="9.5703125" style="2" customWidth="1"/>
    <col min="4626" max="4626" width="8.28515625" style="2" customWidth="1"/>
    <col min="4627" max="4627" width="9.7109375" style="2" customWidth="1"/>
    <col min="4628" max="4628" width="10.5703125" style="2" customWidth="1"/>
    <col min="4629" max="4629" width="2.28515625" style="2" customWidth="1"/>
    <col min="4630" max="4630" width="7.140625" style="2" customWidth="1"/>
    <col min="4631" max="4631" width="6.85546875" style="2" customWidth="1"/>
    <col min="4632" max="4632" width="10" style="2" customWidth="1"/>
    <col min="4633" max="4633" width="12.28515625" style="2" customWidth="1"/>
    <col min="4634" max="4634" width="12.85546875" style="2" customWidth="1"/>
    <col min="4635" max="4636" width="12.140625" style="2" customWidth="1"/>
    <col min="4637" max="4639" width="0" style="2" hidden="1" customWidth="1"/>
    <col min="4640" max="4640" width="12.5703125" style="2" customWidth="1"/>
    <col min="4641" max="4641" width="13.85546875" style="2" customWidth="1"/>
    <col min="4642" max="4642" width="12.140625" style="2" customWidth="1"/>
    <col min="4643" max="4643" width="11.28515625" style="2" customWidth="1"/>
    <col min="4644" max="4644" width="11.7109375" style="2" customWidth="1"/>
    <col min="4645" max="4864" width="9.140625" style="2"/>
    <col min="4865" max="4865" width="6" style="2" customWidth="1"/>
    <col min="4866" max="4874" width="12.7109375" style="2" customWidth="1"/>
    <col min="4875" max="4875" width="13.42578125" style="2" customWidth="1"/>
    <col min="4876" max="4877" width="14.28515625" style="2" customWidth="1"/>
    <col min="4878" max="4878" width="14.42578125" style="2" customWidth="1"/>
    <col min="4879" max="4879" width="14.28515625" style="2" customWidth="1"/>
    <col min="4880" max="4880" width="14" style="2" customWidth="1"/>
    <col min="4881" max="4881" width="9.5703125" style="2" customWidth="1"/>
    <col min="4882" max="4882" width="8.28515625" style="2" customWidth="1"/>
    <col min="4883" max="4883" width="9.7109375" style="2" customWidth="1"/>
    <col min="4884" max="4884" width="10.5703125" style="2" customWidth="1"/>
    <col min="4885" max="4885" width="2.28515625" style="2" customWidth="1"/>
    <col min="4886" max="4886" width="7.140625" style="2" customWidth="1"/>
    <col min="4887" max="4887" width="6.85546875" style="2" customWidth="1"/>
    <col min="4888" max="4888" width="10" style="2" customWidth="1"/>
    <col min="4889" max="4889" width="12.28515625" style="2" customWidth="1"/>
    <col min="4890" max="4890" width="12.85546875" style="2" customWidth="1"/>
    <col min="4891" max="4892" width="12.140625" style="2" customWidth="1"/>
    <col min="4893" max="4895" width="0" style="2" hidden="1" customWidth="1"/>
    <col min="4896" max="4896" width="12.5703125" style="2" customWidth="1"/>
    <col min="4897" max="4897" width="13.85546875" style="2" customWidth="1"/>
    <col min="4898" max="4898" width="12.140625" style="2" customWidth="1"/>
    <col min="4899" max="4899" width="11.28515625" style="2" customWidth="1"/>
    <col min="4900" max="4900" width="11.7109375" style="2" customWidth="1"/>
    <col min="4901" max="5120" width="9.140625" style="2"/>
    <col min="5121" max="5121" width="6" style="2" customWidth="1"/>
    <col min="5122" max="5130" width="12.7109375" style="2" customWidth="1"/>
    <col min="5131" max="5131" width="13.42578125" style="2" customWidth="1"/>
    <col min="5132" max="5133" width="14.28515625" style="2" customWidth="1"/>
    <col min="5134" max="5134" width="14.42578125" style="2" customWidth="1"/>
    <col min="5135" max="5135" width="14.28515625" style="2" customWidth="1"/>
    <col min="5136" max="5136" width="14" style="2" customWidth="1"/>
    <col min="5137" max="5137" width="9.5703125" style="2" customWidth="1"/>
    <col min="5138" max="5138" width="8.28515625" style="2" customWidth="1"/>
    <col min="5139" max="5139" width="9.7109375" style="2" customWidth="1"/>
    <col min="5140" max="5140" width="10.5703125" style="2" customWidth="1"/>
    <col min="5141" max="5141" width="2.28515625" style="2" customWidth="1"/>
    <col min="5142" max="5142" width="7.140625" style="2" customWidth="1"/>
    <col min="5143" max="5143" width="6.85546875" style="2" customWidth="1"/>
    <col min="5144" max="5144" width="10" style="2" customWidth="1"/>
    <col min="5145" max="5145" width="12.28515625" style="2" customWidth="1"/>
    <col min="5146" max="5146" width="12.85546875" style="2" customWidth="1"/>
    <col min="5147" max="5148" width="12.140625" style="2" customWidth="1"/>
    <col min="5149" max="5151" width="0" style="2" hidden="1" customWidth="1"/>
    <col min="5152" max="5152" width="12.5703125" style="2" customWidth="1"/>
    <col min="5153" max="5153" width="13.85546875" style="2" customWidth="1"/>
    <col min="5154" max="5154" width="12.140625" style="2" customWidth="1"/>
    <col min="5155" max="5155" width="11.28515625" style="2" customWidth="1"/>
    <col min="5156" max="5156" width="11.7109375" style="2" customWidth="1"/>
    <col min="5157" max="5376" width="9.140625" style="2"/>
    <col min="5377" max="5377" width="6" style="2" customWidth="1"/>
    <col min="5378" max="5386" width="12.7109375" style="2" customWidth="1"/>
    <col min="5387" max="5387" width="13.42578125" style="2" customWidth="1"/>
    <col min="5388" max="5389" width="14.28515625" style="2" customWidth="1"/>
    <col min="5390" max="5390" width="14.42578125" style="2" customWidth="1"/>
    <col min="5391" max="5391" width="14.28515625" style="2" customWidth="1"/>
    <col min="5392" max="5392" width="14" style="2" customWidth="1"/>
    <col min="5393" max="5393" width="9.5703125" style="2" customWidth="1"/>
    <col min="5394" max="5394" width="8.28515625" style="2" customWidth="1"/>
    <col min="5395" max="5395" width="9.7109375" style="2" customWidth="1"/>
    <col min="5396" max="5396" width="10.5703125" style="2" customWidth="1"/>
    <col min="5397" max="5397" width="2.28515625" style="2" customWidth="1"/>
    <col min="5398" max="5398" width="7.140625" style="2" customWidth="1"/>
    <col min="5399" max="5399" width="6.85546875" style="2" customWidth="1"/>
    <col min="5400" max="5400" width="10" style="2" customWidth="1"/>
    <col min="5401" max="5401" width="12.28515625" style="2" customWidth="1"/>
    <col min="5402" max="5402" width="12.85546875" style="2" customWidth="1"/>
    <col min="5403" max="5404" width="12.140625" style="2" customWidth="1"/>
    <col min="5405" max="5407" width="0" style="2" hidden="1" customWidth="1"/>
    <col min="5408" max="5408" width="12.5703125" style="2" customWidth="1"/>
    <col min="5409" max="5409" width="13.85546875" style="2" customWidth="1"/>
    <col min="5410" max="5410" width="12.140625" style="2" customWidth="1"/>
    <col min="5411" max="5411" width="11.28515625" style="2" customWidth="1"/>
    <col min="5412" max="5412" width="11.7109375" style="2" customWidth="1"/>
    <col min="5413" max="5632" width="9.140625" style="2"/>
    <col min="5633" max="5633" width="6" style="2" customWidth="1"/>
    <col min="5634" max="5642" width="12.7109375" style="2" customWidth="1"/>
    <col min="5643" max="5643" width="13.42578125" style="2" customWidth="1"/>
    <col min="5644" max="5645" width="14.28515625" style="2" customWidth="1"/>
    <col min="5646" max="5646" width="14.42578125" style="2" customWidth="1"/>
    <col min="5647" max="5647" width="14.28515625" style="2" customWidth="1"/>
    <col min="5648" max="5648" width="14" style="2" customWidth="1"/>
    <col min="5649" max="5649" width="9.5703125" style="2" customWidth="1"/>
    <col min="5650" max="5650" width="8.28515625" style="2" customWidth="1"/>
    <col min="5651" max="5651" width="9.7109375" style="2" customWidth="1"/>
    <col min="5652" max="5652" width="10.5703125" style="2" customWidth="1"/>
    <col min="5653" max="5653" width="2.28515625" style="2" customWidth="1"/>
    <col min="5654" max="5654" width="7.140625" style="2" customWidth="1"/>
    <col min="5655" max="5655" width="6.85546875" style="2" customWidth="1"/>
    <col min="5656" max="5656" width="10" style="2" customWidth="1"/>
    <col min="5657" max="5657" width="12.28515625" style="2" customWidth="1"/>
    <col min="5658" max="5658" width="12.85546875" style="2" customWidth="1"/>
    <col min="5659" max="5660" width="12.140625" style="2" customWidth="1"/>
    <col min="5661" max="5663" width="0" style="2" hidden="1" customWidth="1"/>
    <col min="5664" max="5664" width="12.5703125" style="2" customWidth="1"/>
    <col min="5665" max="5665" width="13.85546875" style="2" customWidth="1"/>
    <col min="5666" max="5666" width="12.140625" style="2" customWidth="1"/>
    <col min="5667" max="5667" width="11.28515625" style="2" customWidth="1"/>
    <col min="5668" max="5668" width="11.7109375" style="2" customWidth="1"/>
    <col min="5669" max="5888" width="9.140625" style="2"/>
    <col min="5889" max="5889" width="6" style="2" customWidth="1"/>
    <col min="5890" max="5898" width="12.7109375" style="2" customWidth="1"/>
    <col min="5899" max="5899" width="13.42578125" style="2" customWidth="1"/>
    <col min="5900" max="5901" width="14.28515625" style="2" customWidth="1"/>
    <col min="5902" max="5902" width="14.42578125" style="2" customWidth="1"/>
    <col min="5903" max="5903" width="14.28515625" style="2" customWidth="1"/>
    <col min="5904" max="5904" width="14" style="2" customWidth="1"/>
    <col min="5905" max="5905" width="9.5703125" style="2" customWidth="1"/>
    <col min="5906" max="5906" width="8.28515625" style="2" customWidth="1"/>
    <col min="5907" max="5907" width="9.7109375" style="2" customWidth="1"/>
    <col min="5908" max="5908" width="10.5703125" style="2" customWidth="1"/>
    <col min="5909" max="5909" width="2.28515625" style="2" customWidth="1"/>
    <col min="5910" max="5910" width="7.140625" style="2" customWidth="1"/>
    <col min="5911" max="5911" width="6.85546875" style="2" customWidth="1"/>
    <col min="5912" max="5912" width="10" style="2" customWidth="1"/>
    <col min="5913" max="5913" width="12.28515625" style="2" customWidth="1"/>
    <col min="5914" max="5914" width="12.85546875" style="2" customWidth="1"/>
    <col min="5915" max="5916" width="12.140625" style="2" customWidth="1"/>
    <col min="5917" max="5919" width="0" style="2" hidden="1" customWidth="1"/>
    <col min="5920" max="5920" width="12.5703125" style="2" customWidth="1"/>
    <col min="5921" max="5921" width="13.85546875" style="2" customWidth="1"/>
    <col min="5922" max="5922" width="12.140625" style="2" customWidth="1"/>
    <col min="5923" max="5923" width="11.28515625" style="2" customWidth="1"/>
    <col min="5924" max="5924" width="11.7109375" style="2" customWidth="1"/>
    <col min="5925" max="6144" width="9.140625" style="2"/>
    <col min="6145" max="6145" width="6" style="2" customWidth="1"/>
    <col min="6146" max="6154" width="12.7109375" style="2" customWidth="1"/>
    <col min="6155" max="6155" width="13.42578125" style="2" customWidth="1"/>
    <col min="6156" max="6157" width="14.28515625" style="2" customWidth="1"/>
    <col min="6158" max="6158" width="14.42578125" style="2" customWidth="1"/>
    <col min="6159" max="6159" width="14.28515625" style="2" customWidth="1"/>
    <col min="6160" max="6160" width="14" style="2" customWidth="1"/>
    <col min="6161" max="6161" width="9.5703125" style="2" customWidth="1"/>
    <col min="6162" max="6162" width="8.28515625" style="2" customWidth="1"/>
    <col min="6163" max="6163" width="9.7109375" style="2" customWidth="1"/>
    <col min="6164" max="6164" width="10.5703125" style="2" customWidth="1"/>
    <col min="6165" max="6165" width="2.28515625" style="2" customWidth="1"/>
    <col min="6166" max="6166" width="7.140625" style="2" customWidth="1"/>
    <col min="6167" max="6167" width="6.85546875" style="2" customWidth="1"/>
    <col min="6168" max="6168" width="10" style="2" customWidth="1"/>
    <col min="6169" max="6169" width="12.28515625" style="2" customWidth="1"/>
    <col min="6170" max="6170" width="12.85546875" style="2" customWidth="1"/>
    <col min="6171" max="6172" width="12.140625" style="2" customWidth="1"/>
    <col min="6173" max="6175" width="0" style="2" hidden="1" customWidth="1"/>
    <col min="6176" max="6176" width="12.5703125" style="2" customWidth="1"/>
    <col min="6177" max="6177" width="13.85546875" style="2" customWidth="1"/>
    <col min="6178" max="6178" width="12.140625" style="2" customWidth="1"/>
    <col min="6179" max="6179" width="11.28515625" style="2" customWidth="1"/>
    <col min="6180" max="6180" width="11.7109375" style="2" customWidth="1"/>
    <col min="6181" max="6400" width="9.140625" style="2"/>
    <col min="6401" max="6401" width="6" style="2" customWidth="1"/>
    <col min="6402" max="6410" width="12.7109375" style="2" customWidth="1"/>
    <col min="6411" max="6411" width="13.42578125" style="2" customWidth="1"/>
    <col min="6412" max="6413" width="14.28515625" style="2" customWidth="1"/>
    <col min="6414" max="6414" width="14.42578125" style="2" customWidth="1"/>
    <col min="6415" max="6415" width="14.28515625" style="2" customWidth="1"/>
    <col min="6416" max="6416" width="14" style="2" customWidth="1"/>
    <col min="6417" max="6417" width="9.5703125" style="2" customWidth="1"/>
    <col min="6418" max="6418" width="8.28515625" style="2" customWidth="1"/>
    <col min="6419" max="6419" width="9.7109375" style="2" customWidth="1"/>
    <col min="6420" max="6420" width="10.5703125" style="2" customWidth="1"/>
    <col min="6421" max="6421" width="2.28515625" style="2" customWidth="1"/>
    <col min="6422" max="6422" width="7.140625" style="2" customWidth="1"/>
    <col min="6423" max="6423" width="6.85546875" style="2" customWidth="1"/>
    <col min="6424" max="6424" width="10" style="2" customWidth="1"/>
    <col min="6425" max="6425" width="12.28515625" style="2" customWidth="1"/>
    <col min="6426" max="6426" width="12.85546875" style="2" customWidth="1"/>
    <col min="6427" max="6428" width="12.140625" style="2" customWidth="1"/>
    <col min="6429" max="6431" width="0" style="2" hidden="1" customWidth="1"/>
    <col min="6432" max="6432" width="12.5703125" style="2" customWidth="1"/>
    <col min="6433" max="6433" width="13.85546875" style="2" customWidth="1"/>
    <col min="6434" max="6434" width="12.140625" style="2" customWidth="1"/>
    <col min="6435" max="6435" width="11.28515625" style="2" customWidth="1"/>
    <col min="6436" max="6436" width="11.7109375" style="2" customWidth="1"/>
    <col min="6437" max="6656" width="9.140625" style="2"/>
    <col min="6657" max="6657" width="6" style="2" customWidth="1"/>
    <col min="6658" max="6666" width="12.7109375" style="2" customWidth="1"/>
    <col min="6667" max="6667" width="13.42578125" style="2" customWidth="1"/>
    <col min="6668" max="6669" width="14.28515625" style="2" customWidth="1"/>
    <col min="6670" max="6670" width="14.42578125" style="2" customWidth="1"/>
    <col min="6671" max="6671" width="14.28515625" style="2" customWidth="1"/>
    <col min="6672" max="6672" width="14" style="2" customWidth="1"/>
    <col min="6673" max="6673" width="9.5703125" style="2" customWidth="1"/>
    <col min="6674" max="6674" width="8.28515625" style="2" customWidth="1"/>
    <col min="6675" max="6675" width="9.7109375" style="2" customWidth="1"/>
    <col min="6676" max="6676" width="10.5703125" style="2" customWidth="1"/>
    <col min="6677" max="6677" width="2.28515625" style="2" customWidth="1"/>
    <col min="6678" max="6678" width="7.140625" style="2" customWidth="1"/>
    <col min="6679" max="6679" width="6.85546875" style="2" customWidth="1"/>
    <col min="6680" max="6680" width="10" style="2" customWidth="1"/>
    <col min="6681" max="6681" width="12.28515625" style="2" customWidth="1"/>
    <col min="6682" max="6682" width="12.85546875" style="2" customWidth="1"/>
    <col min="6683" max="6684" width="12.140625" style="2" customWidth="1"/>
    <col min="6685" max="6687" width="0" style="2" hidden="1" customWidth="1"/>
    <col min="6688" max="6688" width="12.5703125" style="2" customWidth="1"/>
    <col min="6689" max="6689" width="13.85546875" style="2" customWidth="1"/>
    <col min="6690" max="6690" width="12.140625" style="2" customWidth="1"/>
    <col min="6691" max="6691" width="11.28515625" style="2" customWidth="1"/>
    <col min="6692" max="6692" width="11.7109375" style="2" customWidth="1"/>
    <col min="6693" max="6912" width="9.140625" style="2"/>
    <col min="6913" max="6913" width="6" style="2" customWidth="1"/>
    <col min="6914" max="6922" width="12.7109375" style="2" customWidth="1"/>
    <col min="6923" max="6923" width="13.42578125" style="2" customWidth="1"/>
    <col min="6924" max="6925" width="14.28515625" style="2" customWidth="1"/>
    <col min="6926" max="6926" width="14.42578125" style="2" customWidth="1"/>
    <col min="6927" max="6927" width="14.28515625" style="2" customWidth="1"/>
    <col min="6928" max="6928" width="14" style="2" customWidth="1"/>
    <col min="6929" max="6929" width="9.5703125" style="2" customWidth="1"/>
    <col min="6930" max="6930" width="8.28515625" style="2" customWidth="1"/>
    <col min="6931" max="6931" width="9.7109375" style="2" customWidth="1"/>
    <col min="6932" max="6932" width="10.5703125" style="2" customWidth="1"/>
    <col min="6933" max="6933" width="2.28515625" style="2" customWidth="1"/>
    <col min="6934" max="6934" width="7.140625" style="2" customWidth="1"/>
    <col min="6935" max="6935" width="6.85546875" style="2" customWidth="1"/>
    <col min="6936" max="6936" width="10" style="2" customWidth="1"/>
    <col min="6937" max="6937" width="12.28515625" style="2" customWidth="1"/>
    <col min="6938" max="6938" width="12.85546875" style="2" customWidth="1"/>
    <col min="6939" max="6940" width="12.140625" style="2" customWidth="1"/>
    <col min="6941" max="6943" width="0" style="2" hidden="1" customWidth="1"/>
    <col min="6944" max="6944" width="12.5703125" style="2" customWidth="1"/>
    <col min="6945" max="6945" width="13.85546875" style="2" customWidth="1"/>
    <col min="6946" max="6946" width="12.140625" style="2" customWidth="1"/>
    <col min="6947" max="6947" width="11.28515625" style="2" customWidth="1"/>
    <col min="6948" max="6948" width="11.7109375" style="2" customWidth="1"/>
    <col min="6949" max="7168" width="9.140625" style="2"/>
    <col min="7169" max="7169" width="6" style="2" customWidth="1"/>
    <col min="7170" max="7178" width="12.7109375" style="2" customWidth="1"/>
    <col min="7179" max="7179" width="13.42578125" style="2" customWidth="1"/>
    <col min="7180" max="7181" width="14.28515625" style="2" customWidth="1"/>
    <col min="7182" max="7182" width="14.42578125" style="2" customWidth="1"/>
    <col min="7183" max="7183" width="14.28515625" style="2" customWidth="1"/>
    <col min="7184" max="7184" width="14" style="2" customWidth="1"/>
    <col min="7185" max="7185" width="9.5703125" style="2" customWidth="1"/>
    <col min="7186" max="7186" width="8.28515625" style="2" customWidth="1"/>
    <col min="7187" max="7187" width="9.7109375" style="2" customWidth="1"/>
    <col min="7188" max="7188" width="10.5703125" style="2" customWidth="1"/>
    <col min="7189" max="7189" width="2.28515625" style="2" customWidth="1"/>
    <col min="7190" max="7190" width="7.140625" style="2" customWidth="1"/>
    <col min="7191" max="7191" width="6.85546875" style="2" customWidth="1"/>
    <col min="7192" max="7192" width="10" style="2" customWidth="1"/>
    <col min="7193" max="7193" width="12.28515625" style="2" customWidth="1"/>
    <col min="7194" max="7194" width="12.85546875" style="2" customWidth="1"/>
    <col min="7195" max="7196" width="12.140625" style="2" customWidth="1"/>
    <col min="7197" max="7199" width="0" style="2" hidden="1" customWidth="1"/>
    <col min="7200" max="7200" width="12.5703125" style="2" customWidth="1"/>
    <col min="7201" max="7201" width="13.85546875" style="2" customWidth="1"/>
    <col min="7202" max="7202" width="12.140625" style="2" customWidth="1"/>
    <col min="7203" max="7203" width="11.28515625" style="2" customWidth="1"/>
    <col min="7204" max="7204" width="11.7109375" style="2" customWidth="1"/>
    <col min="7205" max="7424" width="9.140625" style="2"/>
    <col min="7425" max="7425" width="6" style="2" customWidth="1"/>
    <col min="7426" max="7434" width="12.7109375" style="2" customWidth="1"/>
    <col min="7435" max="7435" width="13.42578125" style="2" customWidth="1"/>
    <col min="7436" max="7437" width="14.28515625" style="2" customWidth="1"/>
    <col min="7438" max="7438" width="14.42578125" style="2" customWidth="1"/>
    <col min="7439" max="7439" width="14.28515625" style="2" customWidth="1"/>
    <col min="7440" max="7440" width="14" style="2" customWidth="1"/>
    <col min="7441" max="7441" width="9.5703125" style="2" customWidth="1"/>
    <col min="7442" max="7442" width="8.28515625" style="2" customWidth="1"/>
    <col min="7443" max="7443" width="9.7109375" style="2" customWidth="1"/>
    <col min="7444" max="7444" width="10.5703125" style="2" customWidth="1"/>
    <col min="7445" max="7445" width="2.28515625" style="2" customWidth="1"/>
    <col min="7446" max="7446" width="7.140625" style="2" customWidth="1"/>
    <col min="7447" max="7447" width="6.85546875" style="2" customWidth="1"/>
    <col min="7448" max="7448" width="10" style="2" customWidth="1"/>
    <col min="7449" max="7449" width="12.28515625" style="2" customWidth="1"/>
    <col min="7450" max="7450" width="12.85546875" style="2" customWidth="1"/>
    <col min="7451" max="7452" width="12.140625" style="2" customWidth="1"/>
    <col min="7453" max="7455" width="0" style="2" hidden="1" customWidth="1"/>
    <col min="7456" max="7456" width="12.5703125" style="2" customWidth="1"/>
    <col min="7457" max="7457" width="13.85546875" style="2" customWidth="1"/>
    <col min="7458" max="7458" width="12.140625" style="2" customWidth="1"/>
    <col min="7459" max="7459" width="11.28515625" style="2" customWidth="1"/>
    <col min="7460" max="7460" width="11.7109375" style="2" customWidth="1"/>
    <col min="7461" max="7680" width="9.140625" style="2"/>
    <col min="7681" max="7681" width="6" style="2" customWidth="1"/>
    <col min="7682" max="7690" width="12.7109375" style="2" customWidth="1"/>
    <col min="7691" max="7691" width="13.42578125" style="2" customWidth="1"/>
    <col min="7692" max="7693" width="14.28515625" style="2" customWidth="1"/>
    <col min="7694" max="7694" width="14.42578125" style="2" customWidth="1"/>
    <col min="7695" max="7695" width="14.28515625" style="2" customWidth="1"/>
    <col min="7696" max="7696" width="14" style="2" customWidth="1"/>
    <col min="7697" max="7697" width="9.5703125" style="2" customWidth="1"/>
    <col min="7698" max="7698" width="8.28515625" style="2" customWidth="1"/>
    <col min="7699" max="7699" width="9.7109375" style="2" customWidth="1"/>
    <col min="7700" max="7700" width="10.5703125" style="2" customWidth="1"/>
    <col min="7701" max="7701" width="2.28515625" style="2" customWidth="1"/>
    <col min="7702" max="7702" width="7.140625" style="2" customWidth="1"/>
    <col min="7703" max="7703" width="6.85546875" style="2" customWidth="1"/>
    <col min="7704" max="7704" width="10" style="2" customWidth="1"/>
    <col min="7705" max="7705" width="12.28515625" style="2" customWidth="1"/>
    <col min="7706" max="7706" width="12.85546875" style="2" customWidth="1"/>
    <col min="7707" max="7708" width="12.140625" style="2" customWidth="1"/>
    <col min="7709" max="7711" width="0" style="2" hidden="1" customWidth="1"/>
    <col min="7712" max="7712" width="12.5703125" style="2" customWidth="1"/>
    <col min="7713" max="7713" width="13.85546875" style="2" customWidth="1"/>
    <col min="7714" max="7714" width="12.140625" style="2" customWidth="1"/>
    <col min="7715" max="7715" width="11.28515625" style="2" customWidth="1"/>
    <col min="7716" max="7716" width="11.7109375" style="2" customWidth="1"/>
    <col min="7717" max="7936" width="9.140625" style="2"/>
    <col min="7937" max="7937" width="6" style="2" customWidth="1"/>
    <col min="7938" max="7946" width="12.7109375" style="2" customWidth="1"/>
    <col min="7947" max="7947" width="13.42578125" style="2" customWidth="1"/>
    <col min="7948" max="7949" width="14.28515625" style="2" customWidth="1"/>
    <col min="7950" max="7950" width="14.42578125" style="2" customWidth="1"/>
    <col min="7951" max="7951" width="14.28515625" style="2" customWidth="1"/>
    <col min="7952" max="7952" width="14" style="2" customWidth="1"/>
    <col min="7953" max="7953" width="9.5703125" style="2" customWidth="1"/>
    <col min="7954" max="7954" width="8.28515625" style="2" customWidth="1"/>
    <col min="7955" max="7955" width="9.7109375" style="2" customWidth="1"/>
    <col min="7956" max="7956" width="10.5703125" style="2" customWidth="1"/>
    <col min="7957" max="7957" width="2.28515625" style="2" customWidth="1"/>
    <col min="7958" max="7958" width="7.140625" style="2" customWidth="1"/>
    <col min="7959" max="7959" width="6.85546875" style="2" customWidth="1"/>
    <col min="7960" max="7960" width="10" style="2" customWidth="1"/>
    <col min="7961" max="7961" width="12.28515625" style="2" customWidth="1"/>
    <col min="7962" max="7962" width="12.85546875" style="2" customWidth="1"/>
    <col min="7963" max="7964" width="12.140625" style="2" customWidth="1"/>
    <col min="7965" max="7967" width="0" style="2" hidden="1" customWidth="1"/>
    <col min="7968" max="7968" width="12.5703125" style="2" customWidth="1"/>
    <col min="7969" max="7969" width="13.85546875" style="2" customWidth="1"/>
    <col min="7970" max="7970" width="12.140625" style="2" customWidth="1"/>
    <col min="7971" max="7971" width="11.28515625" style="2" customWidth="1"/>
    <col min="7972" max="7972" width="11.7109375" style="2" customWidth="1"/>
    <col min="7973" max="8192" width="9.140625" style="2"/>
    <col min="8193" max="8193" width="6" style="2" customWidth="1"/>
    <col min="8194" max="8202" width="12.7109375" style="2" customWidth="1"/>
    <col min="8203" max="8203" width="13.42578125" style="2" customWidth="1"/>
    <col min="8204" max="8205" width="14.28515625" style="2" customWidth="1"/>
    <col min="8206" max="8206" width="14.42578125" style="2" customWidth="1"/>
    <col min="8207" max="8207" width="14.28515625" style="2" customWidth="1"/>
    <col min="8208" max="8208" width="14" style="2" customWidth="1"/>
    <col min="8209" max="8209" width="9.5703125" style="2" customWidth="1"/>
    <col min="8210" max="8210" width="8.28515625" style="2" customWidth="1"/>
    <col min="8211" max="8211" width="9.7109375" style="2" customWidth="1"/>
    <col min="8212" max="8212" width="10.5703125" style="2" customWidth="1"/>
    <col min="8213" max="8213" width="2.28515625" style="2" customWidth="1"/>
    <col min="8214" max="8214" width="7.140625" style="2" customWidth="1"/>
    <col min="8215" max="8215" width="6.85546875" style="2" customWidth="1"/>
    <col min="8216" max="8216" width="10" style="2" customWidth="1"/>
    <col min="8217" max="8217" width="12.28515625" style="2" customWidth="1"/>
    <col min="8218" max="8218" width="12.85546875" style="2" customWidth="1"/>
    <col min="8219" max="8220" width="12.140625" style="2" customWidth="1"/>
    <col min="8221" max="8223" width="0" style="2" hidden="1" customWidth="1"/>
    <col min="8224" max="8224" width="12.5703125" style="2" customWidth="1"/>
    <col min="8225" max="8225" width="13.85546875" style="2" customWidth="1"/>
    <col min="8226" max="8226" width="12.140625" style="2" customWidth="1"/>
    <col min="8227" max="8227" width="11.28515625" style="2" customWidth="1"/>
    <col min="8228" max="8228" width="11.7109375" style="2" customWidth="1"/>
    <col min="8229" max="8448" width="9.140625" style="2"/>
    <col min="8449" max="8449" width="6" style="2" customWidth="1"/>
    <col min="8450" max="8458" width="12.7109375" style="2" customWidth="1"/>
    <col min="8459" max="8459" width="13.42578125" style="2" customWidth="1"/>
    <col min="8460" max="8461" width="14.28515625" style="2" customWidth="1"/>
    <col min="8462" max="8462" width="14.42578125" style="2" customWidth="1"/>
    <col min="8463" max="8463" width="14.28515625" style="2" customWidth="1"/>
    <col min="8464" max="8464" width="14" style="2" customWidth="1"/>
    <col min="8465" max="8465" width="9.5703125" style="2" customWidth="1"/>
    <col min="8466" max="8466" width="8.28515625" style="2" customWidth="1"/>
    <col min="8467" max="8467" width="9.7109375" style="2" customWidth="1"/>
    <col min="8468" max="8468" width="10.5703125" style="2" customWidth="1"/>
    <col min="8469" max="8469" width="2.28515625" style="2" customWidth="1"/>
    <col min="8470" max="8470" width="7.140625" style="2" customWidth="1"/>
    <col min="8471" max="8471" width="6.85546875" style="2" customWidth="1"/>
    <col min="8472" max="8472" width="10" style="2" customWidth="1"/>
    <col min="8473" max="8473" width="12.28515625" style="2" customWidth="1"/>
    <col min="8474" max="8474" width="12.85546875" style="2" customWidth="1"/>
    <col min="8475" max="8476" width="12.140625" style="2" customWidth="1"/>
    <col min="8477" max="8479" width="0" style="2" hidden="1" customWidth="1"/>
    <col min="8480" max="8480" width="12.5703125" style="2" customWidth="1"/>
    <col min="8481" max="8481" width="13.85546875" style="2" customWidth="1"/>
    <col min="8482" max="8482" width="12.140625" style="2" customWidth="1"/>
    <col min="8483" max="8483" width="11.28515625" style="2" customWidth="1"/>
    <col min="8484" max="8484" width="11.7109375" style="2" customWidth="1"/>
    <col min="8485" max="8704" width="9.140625" style="2"/>
    <col min="8705" max="8705" width="6" style="2" customWidth="1"/>
    <col min="8706" max="8714" width="12.7109375" style="2" customWidth="1"/>
    <col min="8715" max="8715" width="13.42578125" style="2" customWidth="1"/>
    <col min="8716" max="8717" width="14.28515625" style="2" customWidth="1"/>
    <col min="8718" max="8718" width="14.42578125" style="2" customWidth="1"/>
    <col min="8719" max="8719" width="14.28515625" style="2" customWidth="1"/>
    <col min="8720" max="8720" width="14" style="2" customWidth="1"/>
    <col min="8721" max="8721" width="9.5703125" style="2" customWidth="1"/>
    <col min="8722" max="8722" width="8.28515625" style="2" customWidth="1"/>
    <col min="8723" max="8723" width="9.7109375" style="2" customWidth="1"/>
    <col min="8724" max="8724" width="10.5703125" style="2" customWidth="1"/>
    <col min="8725" max="8725" width="2.28515625" style="2" customWidth="1"/>
    <col min="8726" max="8726" width="7.140625" style="2" customWidth="1"/>
    <col min="8727" max="8727" width="6.85546875" style="2" customWidth="1"/>
    <col min="8728" max="8728" width="10" style="2" customWidth="1"/>
    <col min="8729" max="8729" width="12.28515625" style="2" customWidth="1"/>
    <col min="8730" max="8730" width="12.85546875" style="2" customWidth="1"/>
    <col min="8731" max="8732" width="12.140625" style="2" customWidth="1"/>
    <col min="8733" max="8735" width="0" style="2" hidden="1" customWidth="1"/>
    <col min="8736" max="8736" width="12.5703125" style="2" customWidth="1"/>
    <col min="8737" max="8737" width="13.85546875" style="2" customWidth="1"/>
    <col min="8738" max="8738" width="12.140625" style="2" customWidth="1"/>
    <col min="8739" max="8739" width="11.28515625" style="2" customWidth="1"/>
    <col min="8740" max="8740" width="11.7109375" style="2" customWidth="1"/>
    <col min="8741" max="8960" width="9.140625" style="2"/>
    <col min="8961" max="8961" width="6" style="2" customWidth="1"/>
    <col min="8962" max="8970" width="12.7109375" style="2" customWidth="1"/>
    <col min="8971" max="8971" width="13.42578125" style="2" customWidth="1"/>
    <col min="8972" max="8973" width="14.28515625" style="2" customWidth="1"/>
    <col min="8974" max="8974" width="14.42578125" style="2" customWidth="1"/>
    <col min="8975" max="8975" width="14.28515625" style="2" customWidth="1"/>
    <col min="8976" max="8976" width="14" style="2" customWidth="1"/>
    <col min="8977" max="8977" width="9.5703125" style="2" customWidth="1"/>
    <col min="8978" max="8978" width="8.28515625" style="2" customWidth="1"/>
    <col min="8979" max="8979" width="9.7109375" style="2" customWidth="1"/>
    <col min="8980" max="8980" width="10.5703125" style="2" customWidth="1"/>
    <col min="8981" max="8981" width="2.28515625" style="2" customWidth="1"/>
    <col min="8982" max="8982" width="7.140625" style="2" customWidth="1"/>
    <col min="8983" max="8983" width="6.85546875" style="2" customWidth="1"/>
    <col min="8984" max="8984" width="10" style="2" customWidth="1"/>
    <col min="8985" max="8985" width="12.28515625" style="2" customWidth="1"/>
    <col min="8986" max="8986" width="12.85546875" style="2" customWidth="1"/>
    <col min="8987" max="8988" width="12.140625" style="2" customWidth="1"/>
    <col min="8989" max="8991" width="0" style="2" hidden="1" customWidth="1"/>
    <col min="8992" max="8992" width="12.5703125" style="2" customWidth="1"/>
    <col min="8993" max="8993" width="13.85546875" style="2" customWidth="1"/>
    <col min="8994" max="8994" width="12.140625" style="2" customWidth="1"/>
    <col min="8995" max="8995" width="11.28515625" style="2" customWidth="1"/>
    <col min="8996" max="8996" width="11.7109375" style="2" customWidth="1"/>
    <col min="8997" max="9216" width="9.140625" style="2"/>
    <col min="9217" max="9217" width="6" style="2" customWidth="1"/>
    <col min="9218" max="9226" width="12.7109375" style="2" customWidth="1"/>
    <col min="9227" max="9227" width="13.42578125" style="2" customWidth="1"/>
    <col min="9228" max="9229" width="14.28515625" style="2" customWidth="1"/>
    <col min="9230" max="9230" width="14.42578125" style="2" customWidth="1"/>
    <col min="9231" max="9231" width="14.28515625" style="2" customWidth="1"/>
    <col min="9232" max="9232" width="14" style="2" customWidth="1"/>
    <col min="9233" max="9233" width="9.5703125" style="2" customWidth="1"/>
    <col min="9234" max="9234" width="8.28515625" style="2" customWidth="1"/>
    <col min="9235" max="9235" width="9.7109375" style="2" customWidth="1"/>
    <col min="9236" max="9236" width="10.5703125" style="2" customWidth="1"/>
    <col min="9237" max="9237" width="2.28515625" style="2" customWidth="1"/>
    <col min="9238" max="9238" width="7.140625" style="2" customWidth="1"/>
    <col min="9239" max="9239" width="6.85546875" style="2" customWidth="1"/>
    <col min="9240" max="9240" width="10" style="2" customWidth="1"/>
    <col min="9241" max="9241" width="12.28515625" style="2" customWidth="1"/>
    <col min="9242" max="9242" width="12.85546875" style="2" customWidth="1"/>
    <col min="9243" max="9244" width="12.140625" style="2" customWidth="1"/>
    <col min="9245" max="9247" width="0" style="2" hidden="1" customWidth="1"/>
    <col min="9248" max="9248" width="12.5703125" style="2" customWidth="1"/>
    <col min="9249" max="9249" width="13.85546875" style="2" customWidth="1"/>
    <col min="9250" max="9250" width="12.140625" style="2" customWidth="1"/>
    <col min="9251" max="9251" width="11.28515625" style="2" customWidth="1"/>
    <col min="9252" max="9252" width="11.7109375" style="2" customWidth="1"/>
    <col min="9253" max="9472" width="9.140625" style="2"/>
    <col min="9473" max="9473" width="6" style="2" customWidth="1"/>
    <col min="9474" max="9482" width="12.7109375" style="2" customWidth="1"/>
    <col min="9483" max="9483" width="13.42578125" style="2" customWidth="1"/>
    <col min="9484" max="9485" width="14.28515625" style="2" customWidth="1"/>
    <col min="9486" max="9486" width="14.42578125" style="2" customWidth="1"/>
    <col min="9487" max="9487" width="14.28515625" style="2" customWidth="1"/>
    <col min="9488" max="9488" width="14" style="2" customWidth="1"/>
    <col min="9489" max="9489" width="9.5703125" style="2" customWidth="1"/>
    <col min="9490" max="9490" width="8.28515625" style="2" customWidth="1"/>
    <col min="9491" max="9491" width="9.7109375" style="2" customWidth="1"/>
    <col min="9492" max="9492" width="10.5703125" style="2" customWidth="1"/>
    <col min="9493" max="9493" width="2.28515625" style="2" customWidth="1"/>
    <col min="9494" max="9494" width="7.140625" style="2" customWidth="1"/>
    <col min="9495" max="9495" width="6.85546875" style="2" customWidth="1"/>
    <col min="9496" max="9496" width="10" style="2" customWidth="1"/>
    <col min="9497" max="9497" width="12.28515625" style="2" customWidth="1"/>
    <col min="9498" max="9498" width="12.85546875" style="2" customWidth="1"/>
    <col min="9499" max="9500" width="12.140625" style="2" customWidth="1"/>
    <col min="9501" max="9503" width="0" style="2" hidden="1" customWidth="1"/>
    <col min="9504" max="9504" width="12.5703125" style="2" customWidth="1"/>
    <col min="9505" max="9505" width="13.85546875" style="2" customWidth="1"/>
    <col min="9506" max="9506" width="12.140625" style="2" customWidth="1"/>
    <col min="9507" max="9507" width="11.28515625" style="2" customWidth="1"/>
    <col min="9508" max="9508" width="11.7109375" style="2" customWidth="1"/>
    <col min="9509" max="9728" width="9.140625" style="2"/>
    <col min="9729" max="9729" width="6" style="2" customWidth="1"/>
    <col min="9730" max="9738" width="12.7109375" style="2" customWidth="1"/>
    <col min="9739" max="9739" width="13.42578125" style="2" customWidth="1"/>
    <col min="9740" max="9741" width="14.28515625" style="2" customWidth="1"/>
    <col min="9742" max="9742" width="14.42578125" style="2" customWidth="1"/>
    <col min="9743" max="9743" width="14.28515625" style="2" customWidth="1"/>
    <col min="9744" max="9744" width="14" style="2" customWidth="1"/>
    <col min="9745" max="9745" width="9.5703125" style="2" customWidth="1"/>
    <col min="9746" max="9746" width="8.28515625" style="2" customWidth="1"/>
    <col min="9747" max="9747" width="9.7109375" style="2" customWidth="1"/>
    <col min="9748" max="9748" width="10.5703125" style="2" customWidth="1"/>
    <col min="9749" max="9749" width="2.28515625" style="2" customWidth="1"/>
    <col min="9750" max="9750" width="7.140625" style="2" customWidth="1"/>
    <col min="9751" max="9751" width="6.85546875" style="2" customWidth="1"/>
    <col min="9752" max="9752" width="10" style="2" customWidth="1"/>
    <col min="9753" max="9753" width="12.28515625" style="2" customWidth="1"/>
    <col min="9754" max="9754" width="12.85546875" style="2" customWidth="1"/>
    <col min="9755" max="9756" width="12.140625" style="2" customWidth="1"/>
    <col min="9757" max="9759" width="0" style="2" hidden="1" customWidth="1"/>
    <col min="9760" max="9760" width="12.5703125" style="2" customWidth="1"/>
    <col min="9761" max="9761" width="13.85546875" style="2" customWidth="1"/>
    <col min="9762" max="9762" width="12.140625" style="2" customWidth="1"/>
    <col min="9763" max="9763" width="11.28515625" style="2" customWidth="1"/>
    <col min="9764" max="9764" width="11.7109375" style="2" customWidth="1"/>
    <col min="9765" max="9984" width="9.140625" style="2"/>
    <col min="9985" max="9985" width="6" style="2" customWidth="1"/>
    <col min="9986" max="9994" width="12.7109375" style="2" customWidth="1"/>
    <col min="9995" max="9995" width="13.42578125" style="2" customWidth="1"/>
    <col min="9996" max="9997" width="14.28515625" style="2" customWidth="1"/>
    <col min="9998" max="9998" width="14.42578125" style="2" customWidth="1"/>
    <col min="9999" max="9999" width="14.28515625" style="2" customWidth="1"/>
    <col min="10000" max="10000" width="14" style="2" customWidth="1"/>
    <col min="10001" max="10001" width="9.5703125" style="2" customWidth="1"/>
    <col min="10002" max="10002" width="8.28515625" style="2" customWidth="1"/>
    <col min="10003" max="10003" width="9.7109375" style="2" customWidth="1"/>
    <col min="10004" max="10004" width="10.5703125" style="2" customWidth="1"/>
    <col min="10005" max="10005" width="2.28515625" style="2" customWidth="1"/>
    <col min="10006" max="10006" width="7.140625" style="2" customWidth="1"/>
    <col min="10007" max="10007" width="6.85546875" style="2" customWidth="1"/>
    <col min="10008" max="10008" width="10" style="2" customWidth="1"/>
    <col min="10009" max="10009" width="12.28515625" style="2" customWidth="1"/>
    <col min="10010" max="10010" width="12.85546875" style="2" customWidth="1"/>
    <col min="10011" max="10012" width="12.140625" style="2" customWidth="1"/>
    <col min="10013" max="10015" width="0" style="2" hidden="1" customWidth="1"/>
    <col min="10016" max="10016" width="12.5703125" style="2" customWidth="1"/>
    <col min="10017" max="10017" width="13.85546875" style="2" customWidth="1"/>
    <col min="10018" max="10018" width="12.140625" style="2" customWidth="1"/>
    <col min="10019" max="10019" width="11.28515625" style="2" customWidth="1"/>
    <col min="10020" max="10020" width="11.7109375" style="2" customWidth="1"/>
    <col min="10021" max="10240" width="9.140625" style="2"/>
    <col min="10241" max="10241" width="6" style="2" customWidth="1"/>
    <col min="10242" max="10250" width="12.7109375" style="2" customWidth="1"/>
    <col min="10251" max="10251" width="13.42578125" style="2" customWidth="1"/>
    <col min="10252" max="10253" width="14.28515625" style="2" customWidth="1"/>
    <col min="10254" max="10254" width="14.42578125" style="2" customWidth="1"/>
    <col min="10255" max="10255" width="14.28515625" style="2" customWidth="1"/>
    <col min="10256" max="10256" width="14" style="2" customWidth="1"/>
    <col min="10257" max="10257" width="9.5703125" style="2" customWidth="1"/>
    <col min="10258" max="10258" width="8.28515625" style="2" customWidth="1"/>
    <col min="10259" max="10259" width="9.7109375" style="2" customWidth="1"/>
    <col min="10260" max="10260" width="10.5703125" style="2" customWidth="1"/>
    <col min="10261" max="10261" width="2.28515625" style="2" customWidth="1"/>
    <col min="10262" max="10262" width="7.140625" style="2" customWidth="1"/>
    <col min="10263" max="10263" width="6.85546875" style="2" customWidth="1"/>
    <col min="10264" max="10264" width="10" style="2" customWidth="1"/>
    <col min="10265" max="10265" width="12.28515625" style="2" customWidth="1"/>
    <col min="10266" max="10266" width="12.85546875" style="2" customWidth="1"/>
    <col min="10267" max="10268" width="12.140625" style="2" customWidth="1"/>
    <col min="10269" max="10271" width="0" style="2" hidden="1" customWidth="1"/>
    <col min="10272" max="10272" width="12.5703125" style="2" customWidth="1"/>
    <col min="10273" max="10273" width="13.85546875" style="2" customWidth="1"/>
    <col min="10274" max="10274" width="12.140625" style="2" customWidth="1"/>
    <col min="10275" max="10275" width="11.28515625" style="2" customWidth="1"/>
    <col min="10276" max="10276" width="11.7109375" style="2" customWidth="1"/>
    <col min="10277" max="10496" width="9.140625" style="2"/>
    <col min="10497" max="10497" width="6" style="2" customWidth="1"/>
    <col min="10498" max="10506" width="12.7109375" style="2" customWidth="1"/>
    <col min="10507" max="10507" width="13.42578125" style="2" customWidth="1"/>
    <col min="10508" max="10509" width="14.28515625" style="2" customWidth="1"/>
    <col min="10510" max="10510" width="14.42578125" style="2" customWidth="1"/>
    <col min="10511" max="10511" width="14.28515625" style="2" customWidth="1"/>
    <col min="10512" max="10512" width="14" style="2" customWidth="1"/>
    <col min="10513" max="10513" width="9.5703125" style="2" customWidth="1"/>
    <col min="10514" max="10514" width="8.28515625" style="2" customWidth="1"/>
    <col min="10515" max="10515" width="9.7109375" style="2" customWidth="1"/>
    <col min="10516" max="10516" width="10.5703125" style="2" customWidth="1"/>
    <col min="10517" max="10517" width="2.28515625" style="2" customWidth="1"/>
    <col min="10518" max="10518" width="7.140625" style="2" customWidth="1"/>
    <col min="10519" max="10519" width="6.85546875" style="2" customWidth="1"/>
    <col min="10520" max="10520" width="10" style="2" customWidth="1"/>
    <col min="10521" max="10521" width="12.28515625" style="2" customWidth="1"/>
    <col min="10522" max="10522" width="12.85546875" style="2" customWidth="1"/>
    <col min="10523" max="10524" width="12.140625" style="2" customWidth="1"/>
    <col min="10525" max="10527" width="0" style="2" hidden="1" customWidth="1"/>
    <col min="10528" max="10528" width="12.5703125" style="2" customWidth="1"/>
    <col min="10529" max="10529" width="13.85546875" style="2" customWidth="1"/>
    <col min="10530" max="10530" width="12.140625" style="2" customWidth="1"/>
    <col min="10531" max="10531" width="11.28515625" style="2" customWidth="1"/>
    <col min="10532" max="10532" width="11.7109375" style="2" customWidth="1"/>
    <col min="10533" max="10752" width="9.140625" style="2"/>
    <col min="10753" max="10753" width="6" style="2" customWidth="1"/>
    <col min="10754" max="10762" width="12.7109375" style="2" customWidth="1"/>
    <col min="10763" max="10763" width="13.42578125" style="2" customWidth="1"/>
    <col min="10764" max="10765" width="14.28515625" style="2" customWidth="1"/>
    <col min="10766" max="10766" width="14.42578125" style="2" customWidth="1"/>
    <col min="10767" max="10767" width="14.28515625" style="2" customWidth="1"/>
    <col min="10768" max="10768" width="14" style="2" customWidth="1"/>
    <col min="10769" max="10769" width="9.5703125" style="2" customWidth="1"/>
    <col min="10770" max="10770" width="8.28515625" style="2" customWidth="1"/>
    <col min="10771" max="10771" width="9.7109375" style="2" customWidth="1"/>
    <col min="10772" max="10772" width="10.5703125" style="2" customWidth="1"/>
    <col min="10773" max="10773" width="2.28515625" style="2" customWidth="1"/>
    <col min="10774" max="10774" width="7.140625" style="2" customWidth="1"/>
    <col min="10775" max="10775" width="6.85546875" style="2" customWidth="1"/>
    <col min="10776" max="10776" width="10" style="2" customWidth="1"/>
    <col min="10777" max="10777" width="12.28515625" style="2" customWidth="1"/>
    <col min="10778" max="10778" width="12.85546875" style="2" customWidth="1"/>
    <col min="10779" max="10780" width="12.140625" style="2" customWidth="1"/>
    <col min="10781" max="10783" width="0" style="2" hidden="1" customWidth="1"/>
    <col min="10784" max="10784" width="12.5703125" style="2" customWidth="1"/>
    <col min="10785" max="10785" width="13.85546875" style="2" customWidth="1"/>
    <col min="10786" max="10786" width="12.140625" style="2" customWidth="1"/>
    <col min="10787" max="10787" width="11.28515625" style="2" customWidth="1"/>
    <col min="10788" max="10788" width="11.7109375" style="2" customWidth="1"/>
    <col min="10789" max="11008" width="9.140625" style="2"/>
    <col min="11009" max="11009" width="6" style="2" customWidth="1"/>
    <col min="11010" max="11018" width="12.7109375" style="2" customWidth="1"/>
    <col min="11019" max="11019" width="13.42578125" style="2" customWidth="1"/>
    <col min="11020" max="11021" width="14.28515625" style="2" customWidth="1"/>
    <col min="11022" max="11022" width="14.42578125" style="2" customWidth="1"/>
    <col min="11023" max="11023" width="14.28515625" style="2" customWidth="1"/>
    <col min="11024" max="11024" width="14" style="2" customWidth="1"/>
    <col min="11025" max="11025" width="9.5703125" style="2" customWidth="1"/>
    <col min="11026" max="11026" width="8.28515625" style="2" customWidth="1"/>
    <col min="11027" max="11027" width="9.7109375" style="2" customWidth="1"/>
    <col min="11028" max="11028" width="10.5703125" style="2" customWidth="1"/>
    <col min="11029" max="11029" width="2.28515625" style="2" customWidth="1"/>
    <col min="11030" max="11030" width="7.140625" style="2" customWidth="1"/>
    <col min="11031" max="11031" width="6.85546875" style="2" customWidth="1"/>
    <col min="11032" max="11032" width="10" style="2" customWidth="1"/>
    <col min="11033" max="11033" width="12.28515625" style="2" customWidth="1"/>
    <col min="11034" max="11034" width="12.85546875" style="2" customWidth="1"/>
    <col min="11035" max="11036" width="12.140625" style="2" customWidth="1"/>
    <col min="11037" max="11039" width="0" style="2" hidden="1" customWidth="1"/>
    <col min="11040" max="11040" width="12.5703125" style="2" customWidth="1"/>
    <col min="11041" max="11041" width="13.85546875" style="2" customWidth="1"/>
    <col min="11042" max="11042" width="12.140625" style="2" customWidth="1"/>
    <col min="11043" max="11043" width="11.28515625" style="2" customWidth="1"/>
    <col min="11044" max="11044" width="11.7109375" style="2" customWidth="1"/>
    <col min="11045" max="11264" width="9.140625" style="2"/>
    <col min="11265" max="11265" width="6" style="2" customWidth="1"/>
    <col min="11266" max="11274" width="12.7109375" style="2" customWidth="1"/>
    <col min="11275" max="11275" width="13.42578125" style="2" customWidth="1"/>
    <col min="11276" max="11277" width="14.28515625" style="2" customWidth="1"/>
    <col min="11278" max="11278" width="14.42578125" style="2" customWidth="1"/>
    <col min="11279" max="11279" width="14.28515625" style="2" customWidth="1"/>
    <col min="11280" max="11280" width="14" style="2" customWidth="1"/>
    <col min="11281" max="11281" width="9.5703125" style="2" customWidth="1"/>
    <col min="11282" max="11282" width="8.28515625" style="2" customWidth="1"/>
    <col min="11283" max="11283" width="9.7109375" style="2" customWidth="1"/>
    <col min="11284" max="11284" width="10.5703125" style="2" customWidth="1"/>
    <col min="11285" max="11285" width="2.28515625" style="2" customWidth="1"/>
    <col min="11286" max="11286" width="7.140625" style="2" customWidth="1"/>
    <col min="11287" max="11287" width="6.85546875" style="2" customWidth="1"/>
    <col min="11288" max="11288" width="10" style="2" customWidth="1"/>
    <col min="11289" max="11289" width="12.28515625" style="2" customWidth="1"/>
    <col min="11290" max="11290" width="12.85546875" style="2" customWidth="1"/>
    <col min="11291" max="11292" width="12.140625" style="2" customWidth="1"/>
    <col min="11293" max="11295" width="0" style="2" hidden="1" customWidth="1"/>
    <col min="11296" max="11296" width="12.5703125" style="2" customWidth="1"/>
    <col min="11297" max="11297" width="13.85546875" style="2" customWidth="1"/>
    <col min="11298" max="11298" width="12.140625" style="2" customWidth="1"/>
    <col min="11299" max="11299" width="11.28515625" style="2" customWidth="1"/>
    <col min="11300" max="11300" width="11.7109375" style="2" customWidth="1"/>
    <col min="11301" max="11520" width="9.140625" style="2"/>
    <col min="11521" max="11521" width="6" style="2" customWidth="1"/>
    <col min="11522" max="11530" width="12.7109375" style="2" customWidth="1"/>
    <col min="11531" max="11531" width="13.42578125" style="2" customWidth="1"/>
    <col min="11532" max="11533" width="14.28515625" style="2" customWidth="1"/>
    <col min="11534" max="11534" width="14.42578125" style="2" customWidth="1"/>
    <col min="11535" max="11535" width="14.28515625" style="2" customWidth="1"/>
    <col min="11536" max="11536" width="14" style="2" customWidth="1"/>
    <col min="11537" max="11537" width="9.5703125" style="2" customWidth="1"/>
    <col min="11538" max="11538" width="8.28515625" style="2" customWidth="1"/>
    <col min="11539" max="11539" width="9.7109375" style="2" customWidth="1"/>
    <col min="11540" max="11540" width="10.5703125" style="2" customWidth="1"/>
    <col min="11541" max="11541" width="2.28515625" style="2" customWidth="1"/>
    <col min="11542" max="11542" width="7.140625" style="2" customWidth="1"/>
    <col min="11543" max="11543" width="6.85546875" style="2" customWidth="1"/>
    <col min="11544" max="11544" width="10" style="2" customWidth="1"/>
    <col min="11545" max="11545" width="12.28515625" style="2" customWidth="1"/>
    <col min="11546" max="11546" width="12.85546875" style="2" customWidth="1"/>
    <col min="11547" max="11548" width="12.140625" style="2" customWidth="1"/>
    <col min="11549" max="11551" width="0" style="2" hidden="1" customWidth="1"/>
    <col min="11552" max="11552" width="12.5703125" style="2" customWidth="1"/>
    <col min="11553" max="11553" width="13.85546875" style="2" customWidth="1"/>
    <col min="11554" max="11554" width="12.140625" style="2" customWidth="1"/>
    <col min="11555" max="11555" width="11.28515625" style="2" customWidth="1"/>
    <col min="11556" max="11556" width="11.7109375" style="2" customWidth="1"/>
    <col min="11557" max="11776" width="9.140625" style="2"/>
    <col min="11777" max="11777" width="6" style="2" customWidth="1"/>
    <col min="11778" max="11786" width="12.7109375" style="2" customWidth="1"/>
    <col min="11787" max="11787" width="13.42578125" style="2" customWidth="1"/>
    <col min="11788" max="11789" width="14.28515625" style="2" customWidth="1"/>
    <col min="11790" max="11790" width="14.42578125" style="2" customWidth="1"/>
    <col min="11791" max="11791" width="14.28515625" style="2" customWidth="1"/>
    <col min="11792" max="11792" width="14" style="2" customWidth="1"/>
    <col min="11793" max="11793" width="9.5703125" style="2" customWidth="1"/>
    <col min="11794" max="11794" width="8.28515625" style="2" customWidth="1"/>
    <col min="11795" max="11795" width="9.7109375" style="2" customWidth="1"/>
    <col min="11796" max="11796" width="10.5703125" style="2" customWidth="1"/>
    <col min="11797" max="11797" width="2.28515625" style="2" customWidth="1"/>
    <col min="11798" max="11798" width="7.140625" style="2" customWidth="1"/>
    <col min="11799" max="11799" width="6.85546875" style="2" customWidth="1"/>
    <col min="11800" max="11800" width="10" style="2" customWidth="1"/>
    <col min="11801" max="11801" width="12.28515625" style="2" customWidth="1"/>
    <col min="11802" max="11802" width="12.85546875" style="2" customWidth="1"/>
    <col min="11803" max="11804" width="12.140625" style="2" customWidth="1"/>
    <col min="11805" max="11807" width="0" style="2" hidden="1" customWidth="1"/>
    <col min="11808" max="11808" width="12.5703125" style="2" customWidth="1"/>
    <col min="11809" max="11809" width="13.85546875" style="2" customWidth="1"/>
    <col min="11810" max="11810" width="12.140625" style="2" customWidth="1"/>
    <col min="11811" max="11811" width="11.28515625" style="2" customWidth="1"/>
    <col min="11812" max="11812" width="11.7109375" style="2" customWidth="1"/>
    <col min="11813" max="12032" width="9.140625" style="2"/>
    <col min="12033" max="12033" width="6" style="2" customWidth="1"/>
    <col min="12034" max="12042" width="12.7109375" style="2" customWidth="1"/>
    <col min="12043" max="12043" width="13.42578125" style="2" customWidth="1"/>
    <col min="12044" max="12045" width="14.28515625" style="2" customWidth="1"/>
    <col min="12046" max="12046" width="14.42578125" style="2" customWidth="1"/>
    <col min="12047" max="12047" width="14.28515625" style="2" customWidth="1"/>
    <col min="12048" max="12048" width="14" style="2" customWidth="1"/>
    <col min="12049" max="12049" width="9.5703125" style="2" customWidth="1"/>
    <col min="12050" max="12050" width="8.28515625" style="2" customWidth="1"/>
    <col min="12051" max="12051" width="9.7109375" style="2" customWidth="1"/>
    <col min="12052" max="12052" width="10.5703125" style="2" customWidth="1"/>
    <col min="12053" max="12053" width="2.28515625" style="2" customWidth="1"/>
    <col min="12054" max="12054" width="7.140625" style="2" customWidth="1"/>
    <col min="12055" max="12055" width="6.85546875" style="2" customWidth="1"/>
    <col min="12056" max="12056" width="10" style="2" customWidth="1"/>
    <col min="12057" max="12057" width="12.28515625" style="2" customWidth="1"/>
    <col min="12058" max="12058" width="12.85546875" style="2" customWidth="1"/>
    <col min="12059" max="12060" width="12.140625" style="2" customWidth="1"/>
    <col min="12061" max="12063" width="0" style="2" hidden="1" customWidth="1"/>
    <col min="12064" max="12064" width="12.5703125" style="2" customWidth="1"/>
    <col min="12065" max="12065" width="13.85546875" style="2" customWidth="1"/>
    <col min="12066" max="12066" width="12.140625" style="2" customWidth="1"/>
    <col min="12067" max="12067" width="11.28515625" style="2" customWidth="1"/>
    <col min="12068" max="12068" width="11.7109375" style="2" customWidth="1"/>
    <col min="12069" max="12288" width="9.140625" style="2"/>
    <col min="12289" max="12289" width="6" style="2" customWidth="1"/>
    <col min="12290" max="12298" width="12.7109375" style="2" customWidth="1"/>
    <col min="12299" max="12299" width="13.42578125" style="2" customWidth="1"/>
    <col min="12300" max="12301" width="14.28515625" style="2" customWidth="1"/>
    <col min="12302" max="12302" width="14.42578125" style="2" customWidth="1"/>
    <col min="12303" max="12303" width="14.28515625" style="2" customWidth="1"/>
    <col min="12304" max="12304" width="14" style="2" customWidth="1"/>
    <col min="12305" max="12305" width="9.5703125" style="2" customWidth="1"/>
    <col min="12306" max="12306" width="8.28515625" style="2" customWidth="1"/>
    <col min="12307" max="12307" width="9.7109375" style="2" customWidth="1"/>
    <col min="12308" max="12308" width="10.5703125" style="2" customWidth="1"/>
    <col min="12309" max="12309" width="2.28515625" style="2" customWidth="1"/>
    <col min="12310" max="12310" width="7.140625" style="2" customWidth="1"/>
    <col min="12311" max="12311" width="6.85546875" style="2" customWidth="1"/>
    <col min="12312" max="12312" width="10" style="2" customWidth="1"/>
    <col min="12313" max="12313" width="12.28515625" style="2" customWidth="1"/>
    <col min="12314" max="12314" width="12.85546875" style="2" customWidth="1"/>
    <col min="12315" max="12316" width="12.140625" style="2" customWidth="1"/>
    <col min="12317" max="12319" width="0" style="2" hidden="1" customWidth="1"/>
    <col min="12320" max="12320" width="12.5703125" style="2" customWidth="1"/>
    <col min="12321" max="12321" width="13.85546875" style="2" customWidth="1"/>
    <col min="12322" max="12322" width="12.140625" style="2" customWidth="1"/>
    <col min="12323" max="12323" width="11.28515625" style="2" customWidth="1"/>
    <col min="12324" max="12324" width="11.7109375" style="2" customWidth="1"/>
    <col min="12325" max="12544" width="9.140625" style="2"/>
    <col min="12545" max="12545" width="6" style="2" customWidth="1"/>
    <col min="12546" max="12554" width="12.7109375" style="2" customWidth="1"/>
    <col min="12555" max="12555" width="13.42578125" style="2" customWidth="1"/>
    <col min="12556" max="12557" width="14.28515625" style="2" customWidth="1"/>
    <col min="12558" max="12558" width="14.42578125" style="2" customWidth="1"/>
    <col min="12559" max="12559" width="14.28515625" style="2" customWidth="1"/>
    <col min="12560" max="12560" width="14" style="2" customWidth="1"/>
    <col min="12561" max="12561" width="9.5703125" style="2" customWidth="1"/>
    <col min="12562" max="12562" width="8.28515625" style="2" customWidth="1"/>
    <col min="12563" max="12563" width="9.7109375" style="2" customWidth="1"/>
    <col min="12564" max="12564" width="10.5703125" style="2" customWidth="1"/>
    <col min="12565" max="12565" width="2.28515625" style="2" customWidth="1"/>
    <col min="12566" max="12566" width="7.140625" style="2" customWidth="1"/>
    <col min="12567" max="12567" width="6.85546875" style="2" customWidth="1"/>
    <col min="12568" max="12568" width="10" style="2" customWidth="1"/>
    <col min="12569" max="12569" width="12.28515625" style="2" customWidth="1"/>
    <col min="12570" max="12570" width="12.85546875" style="2" customWidth="1"/>
    <col min="12571" max="12572" width="12.140625" style="2" customWidth="1"/>
    <col min="12573" max="12575" width="0" style="2" hidden="1" customWidth="1"/>
    <col min="12576" max="12576" width="12.5703125" style="2" customWidth="1"/>
    <col min="12577" max="12577" width="13.85546875" style="2" customWidth="1"/>
    <col min="12578" max="12578" width="12.140625" style="2" customWidth="1"/>
    <col min="12579" max="12579" width="11.28515625" style="2" customWidth="1"/>
    <col min="12580" max="12580" width="11.7109375" style="2" customWidth="1"/>
    <col min="12581" max="12800" width="9.140625" style="2"/>
    <col min="12801" max="12801" width="6" style="2" customWidth="1"/>
    <col min="12802" max="12810" width="12.7109375" style="2" customWidth="1"/>
    <col min="12811" max="12811" width="13.42578125" style="2" customWidth="1"/>
    <col min="12812" max="12813" width="14.28515625" style="2" customWidth="1"/>
    <col min="12814" max="12814" width="14.42578125" style="2" customWidth="1"/>
    <col min="12815" max="12815" width="14.28515625" style="2" customWidth="1"/>
    <col min="12816" max="12816" width="14" style="2" customWidth="1"/>
    <col min="12817" max="12817" width="9.5703125" style="2" customWidth="1"/>
    <col min="12818" max="12818" width="8.28515625" style="2" customWidth="1"/>
    <col min="12819" max="12819" width="9.7109375" style="2" customWidth="1"/>
    <col min="12820" max="12820" width="10.5703125" style="2" customWidth="1"/>
    <col min="12821" max="12821" width="2.28515625" style="2" customWidth="1"/>
    <col min="12822" max="12822" width="7.140625" style="2" customWidth="1"/>
    <col min="12823" max="12823" width="6.85546875" style="2" customWidth="1"/>
    <col min="12824" max="12824" width="10" style="2" customWidth="1"/>
    <col min="12825" max="12825" width="12.28515625" style="2" customWidth="1"/>
    <col min="12826" max="12826" width="12.85546875" style="2" customWidth="1"/>
    <col min="12827" max="12828" width="12.140625" style="2" customWidth="1"/>
    <col min="12829" max="12831" width="0" style="2" hidden="1" customWidth="1"/>
    <col min="12832" max="12832" width="12.5703125" style="2" customWidth="1"/>
    <col min="12833" max="12833" width="13.85546875" style="2" customWidth="1"/>
    <col min="12834" max="12834" width="12.140625" style="2" customWidth="1"/>
    <col min="12835" max="12835" width="11.28515625" style="2" customWidth="1"/>
    <col min="12836" max="12836" width="11.7109375" style="2" customWidth="1"/>
    <col min="12837" max="13056" width="9.140625" style="2"/>
    <col min="13057" max="13057" width="6" style="2" customWidth="1"/>
    <col min="13058" max="13066" width="12.7109375" style="2" customWidth="1"/>
    <col min="13067" max="13067" width="13.42578125" style="2" customWidth="1"/>
    <col min="13068" max="13069" width="14.28515625" style="2" customWidth="1"/>
    <col min="13070" max="13070" width="14.42578125" style="2" customWidth="1"/>
    <col min="13071" max="13071" width="14.28515625" style="2" customWidth="1"/>
    <col min="13072" max="13072" width="14" style="2" customWidth="1"/>
    <col min="13073" max="13073" width="9.5703125" style="2" customWidth="1"/>
    <col min="13074" max="13074" width="8.28515625" style="2" customWidth="1"/>
    <col min="13075" max="13075" width="9.7109375" style="2" customWidth="1"/>
    <col min="13076" max="13076" width="10.5703125" style="2" customWidth="1"/>
    <col min="13077" max="13077" width="2.28515625" style="2" customWidth="1"/>
    <col min="13078" max="13078" width="7.140625" style="2" customWidth="1"/>
    <col min="13079" max="13079" width="6.85546875" style="2" customWidth="1"/>
    <col min="13080" max="13080" width="10" style="2" customWidth="1"/>
    <col min="13081" max="13081" width="12.28515625" style="2" customWidth="1"/>
    <col min="13082" max="13082" width="12.85546875" style="2" customWidth="1"/>
    <col min="13083" max="13084" width="12.140625" style="2" customWidth="1"/>
    <col min="13085" max="13087" width="0" style="2" hidden="1" customWidth="1"/>
    <col min="13088" max="13088" width="12.5703125" style="2" customWidth="1"/>
    <col min="13089" max="13089" width="13.85546875" style="2" customWidth="1"/>
    <col min="13090" max="13090" width="12.140625" style="2" customWidth="1"/>
    <col min="13091" max="13091" width="11.28515625" style="2" customWidth="1"/>
    <col min="13092" max="13092" width="11.7109375" style="2" customWidth="1"/>
    <col min="13093" max="13312" width="9.140625" style="2"/>
    <col min="13313" max="13313" width="6" style="2" customWidth="1"/>
    <col min="13314" max="13322" width="12.7109375" style="2" customWidth="1"/>
    <col min="13323" max="13323" width="13.42578125" style="2" customWidth="1"/>
    <col min="13324" max="13325" width="14.28515625" style="2" customWidth="1"/>
    <col min="13326" max="13326" width="14.42578125" style="2" customWidth="1"/>
    <col min="13327" max="13327" width="14.28515625" style="2" customWidth="1"/>
    <col min="13328" max="13328" width="14" style="2" customWidth="1"/>
    <col min="13329" max="13329" width="9.5703125" style="2" customWidth="1"/>
    <col min="13330" max="13330" width="8.28515625" style="2" customWidth="1"/>
    <col min="13331" max="13331" width="9.7109375" style="2" customWidth="1"/>
    <col min="13332" max="13332" width="10.5703125" style="2" customWidth="1"/>
    <col min="13333" max="13333" width="2.28515625" style="2" customWidth="1"/>
    <col min="13334" max="13334" width="7.140625" style="2" customWidth="1"/>
    <col min="13335" max="13335" width="6.85546875" style="2" customWidth="1"/>
    <col min="13336" max="13336" width="10" style="2" customWidth="1"/>
    <col min="13337" max="13337" width="12.28515625" style="2" customWidth="1"/>
    <col min="13338" max="13338" width="12.85546875" style="2" customWidth="1"/>
    <col min="13339" max="13340" width="12.140625" style="2" customWidth="1"/>
    <col min="13341" max="13343" width="0" style="2" hidden="1" customWidth="1"/>
    <col min="13344" max="13344" width="12.5703125" style="2" customWidth="1"/>
    <col min="13345" max="13345" width="13.85546875" style="2" customWidth="1"/>
    <col min="13346" max="13346" width="12.140625" style="2" customWidth="1"/>
    <col min="13347" max="13347" width="11.28515625" style="2" customWidth="1"/>
    <col min="13348" max="13348" width="11.7109375" style="2" customWidth="1"/>
    <col min="13349" max="13568" width="9.140625" style="2"/>
    <col min="13569" max="13569" width="6" style="2" customWidth="1"/>
    <col min="13570" max="13578" width="12.7109375" style="2" customWidth="1"/>
    <col min="13579" max="13579" width="13.42578125" style="2" customWidth="1"/>
    <col min="13580" max="13581" width="14.28515625" style="2" customWidth="1"/>
    <col min="13582" max="13582" width="14.42578125" style="2" customWidth="1"/>
    <col min="13583" max="13583" width="14.28515625" style="2" customWidth="1"/>
    <col min="13584" max="13584" width="14" style="2" customWidth="1"/>
    <col min="13585" max="13585" width="9.5703125" style="2" customWidth="1"/>
    <col min="13586" max="13586" width="8.28515625" style="2" customWidth="1"/>
    <col min="13587" max="13587" width="9.7109375" style="2" customWidth="1"/>
    <col min="13588" max="13588" width="10.5703125" style="2" customWidth="1"/>
    <col min="13589" max="13589" width="2.28515625" style="2" customWidth="1"/>
    <col min="13590" max="13590" width="7.140625" style="2" customWidth="1"/>
    <col min="13591" max="13591" width="6.85546875" style="2" customWidth="1"/>
    <col min="13592" max="13592" width="10" style="2" customWidth="1"/>
    <col min="13593" max="13593" width="12.28515625" style="2" customWidth="1"/>
    <col min="13594" max="13594" width="12.85546875" style="2" customWidth="1"/>
    <col min="13595" max="13596" width="12.140625" style="2" customWidth="1"/>
    <col min="13597" max="13599" width="0" style="2" hidden="1" customWidth="1"/>
    <col min="13600" max="13600" width="12.5703125" style="2" customWidth="1"/>
    <col min="13601" max="13601" width="13.85546875" style="2" customWidth="1"/>
    <col min="13602" max="13602" width="12.140625" style="2" customWidth="1"/>
    <col min="13603" max="13603" width="11.28515625" style="2" customWidth="1"/>
    <col min="13604" max="13604" width="11.7109375" style="2" customWidth="1"/>
    <col min="13605" max="13824" width="9.140625" style="2"/>
    <col min="13825" max="13825" width="6" style="2" customWidth="1"/>
    <col min="13826" max="13834" width="12.7109375" style="2" customWidth="1"/>
    <col min="13835" max="13835" width="13.42578125" style="2" customWidth="1"/>
    <col min="13836" max="13837" width="14.28515625" style="2" customWidth="1"/>
    <col min="13838" max="13838" width="14.42578125" style="2" customWidth="1"/>
    <col min="13839" max="13839" width="14.28515625" style="2" customWidth="1"/>
    <col min="13840" max="13840" width="14" style="2" customWidth="1"/>
    <col min="13841" max="13841" width="9.5703125" style="2" customWidth="1"/>
    <col min="13842" max="13842" width="8.28515625" style="2" customWidth="1"/>
    <col min="13843" max="13843" width="9.7109375" style="2" customWidth="1"/>
    <col min="13844" max="13844" width="10.5703125" style="2" customWidth="1"/>
    <col min="13845" max="13845" width="2.28515625" style="2" customWidth="1"/>
    <col min="13846" max="13846" width="7.140625" style="2" customWidth="1"/>
    <col min="13847" max="13847" width="6.85546875" style="2" customWidth="1"/>
    <col min="13848" max="13848" width="10" style="2" customWidth="1"/>
    <col min="13849" max="13849" width="12.28515625" style="2" customWidth="1"/>
    <col min="13850" max="13850" width="12.85546875" style="2" customWidth="1"/>
    <col min="13851" max="13852" width="12.140625" style="2" customWidth="1"/>
    <col min="13853" max="13855" width="0" style="2" hidden="1" customWidth="1"/>
    <col min="13856" max="13856" width="12.5703125" style="2" customWidth="1"/>
    <col min="13857" max="13857" width="13.85546875" style="2" customWidth="1"/>
    <col min="13858" max="13858" width="12.140625" style="2" customWidth="1"/>
    <col min="13859" max="13859" width="11.28515625" style="2" customWidth="1"/>
    <col min="13860" max="13860" width="11.7109375" style="2" customWidth="1"/>
    <col min="13861" max="14080" width="9.140625" style="2"/>
    <col min="14081" max="14081" width="6" style="2" customWidth="1"/>
    <col min="14082" max="14090" width="12.7109375" style="2" customWidth="1"/>
    <col min="14091" max="14091" width="13.42578125" style="2" customWidth="1"/>
    <col min="14092" max="14093" width="14.28515625" style="2" customWidth="1"/>
    <col min="14094" max="14094" width="14.42578125" style="2" customWidth="1"/>
    <col min="14095" max="14095" width="14.28515625" style="2" customWidth="1"/>
    <col min="14096" max="14096" width="14" style="2" customWidth="1"/>
    <col min="14097" max="14097" width="9.5703125" style="2" customWidth="1"/>
    <col min="14098" max="14098" width="8.28515625" style="2" customWidth="1"/>
    <col min="14099" max="14099" width="9.7109375" style="2" customWidth="1"/>
    <col min="14100" max="14100" width="10.5703125" style="2" customWidth="1"/>
    <col min="14101" max="14101" width="2.28515625" style="2" customWidth="1"/>
    <col min="14102" max="14102" width="7.140625" style="2" customWidth="1"/>
    <col min="14103" max="14103" width="6.85546875" style="2" customWidth="1"/>
    <col min="14104" max="14104" width="10" style="2" customWidth="1"/>
    <col min="14105" max="14105" width="12.28515625" style="2" customWidth="1"/>
    <col min="14106" max="14106" width="12.85546875" style="2" customWidth="1"/>
    <col min="14107" max="14108" width="12.140625" style="2" customWidth="1"/>
    <col min="14109" max="14111" width="0" style="2" hidden="1" customWidth="1"/>
    <col min="14112" max="14112" width="12.5703125" style="2" customWidth="1"/>
    <col min="14113" max="14113" width="13.85546875" style="2" customWidth="1"/>
    <col min="14114" max="14114" width="12.140625" style="2" customWidth="1"/>
    <col min="14115" max="14115" width="11.28515625" style="2" customWidth="1"/>
    <col min="14116" max="14116" width="11.7109375" style="2" customWidth="1"/>
    <col min="14117" max="14336" width="9.140625" style="2"/>
    <col min="14337" max="14337" width="6" style="2" customWidth="1"/>
    <col min="14338" max="14346" width="12.7109375" style="2" customWidth="1"/>
    <col min="14347" max="14347" width="13.42578125" style="2" customWidth="1"/>
    <col min="14348" max="14349" width="14.28515625" style="2" customWidth="1"/>
    <col min="14350" max="14350" width="14.42578125" style="2" customWidth="1"/>
    <col min="14351" max="14351" width="14.28515625" style="2" customWidth="1"/>
    <col min="14352" max="14352" width="14" style="2" customWidth="1"/>
    <col min="14353" max="14353" width="9.5703125" style="2" customWidth="1"/>
    <col min="14354" max="14354" width="8.28515625" style="2" customWidth="1"/>
    <col min="14355" max="14355" width="9.7109375" style="2" customWidth="1"/>
    <col min="14356" max="14356" width="10.5703125" style="2" customWidth="1"/>
    <col min="14357" max="14357" width="2.28515625" style="2" customWidth="1"/>
    <col min="14358" max="14358" width="7.140625" style="2" customWidth="1"/>
    <col min="14359" max="14359" width="6.85546875" style="2" customWidth="1"/>
    <col min="14360" max="14360" width="10" style="2" customWidth="1"/>
    <col min="14361" max="14361" width="12.28515625" style="2" customWidth="1"/>
    <col min="14362" max="14362" width="12.85546875" style="2" customWidth="1"/>
    <col min="14363" max="14364" width="12.140625" style="2" customWidth="1"/>
    <col min="14365" max="14367" width="0" style="2" hidden="1" customWidth="1"/>
    <col min="14368" max="14368" width="12.5703125" style="2" customWidth="1"/>
    <col min="14369" max="14369" width="13.85546875" style="2" customWidth="1"/>
    <col min="14370" max="14370" width="12.140625" style="2" customWidth="1"/>
    <col min="14371" max="14371" width="11.28515625" style="2" customWidth="1"/>
    <col min="14372" max="14372" width="11.7109375" style="2" customWidth="1"/>
    <col min="14373" max="14592" width="9.140625" style="2"/>
    <col min="14593" max="14593" width="6" style="2" customWidth="1"/>
    <col min="14594" max="14602" width="12.7109375" style="2" customWidth="1"/>
    <col min="14603" max="14603" width="13.42578125" style="2" customWidth="1"/>
    <col min="14604" max="14605" width="14.28515625" style="2" customWidth="1"/>
    <col min="14606" max="14606" width="14.42578125" style="2" customWidth="1"/>
    <col min="14607" max="14607" width="14.28515625" style="2" customWidth="1"/>
    <col min="14608" max="14608" width="14" style="2" customWidth="1"/>
    <col min="14609" max="14609" width="9.5703125" style="2" customWidth="1"/>
    <col min="14610" max="14610" width="8.28515625" style="2" customWidth="1"/>
    <col min="14611" max="14611" width="9.7109375" style="2" customWidth="1"/>
    <col min="14612" max="14612" width="10.5703125" style="2" customWidth="1"/>
    <col min="14613" max="14613" width="2.28515625" style="2" customWidth="1"/>
    <col min="14614" max="14614" width="7.140625" style="2" customWidth="1"/>
    <col min="14615" max="14615" width="6.85546875" style="2" customWidth="1"/>
    <col min="14616" max="14616" width="10" style="2" customWidth="1"/>
    <col min="14617" max="14617" width="12.28515625" style="2" customWidth="1"/>
    <col min="14618" max="14618" width="12.85546875" style="2" customWidth="1"/>
    <col min="14619" max="14620" width="12.140625" style="2" customWidth="1"/>
    <col min="14621" max="14623" width="0" style="2" hidden="1" customWidth="1"/>
    <col min="14624" max="14624" width="12.5703125" style="2" customWidth="1"/>
    <col min="14625" max="14625" width="13.85546875" style="2" customWidth="1"/>
    <col min="14626" max="14626" width="12.140625" style="2" customWidth="1"/>
    <col min="14627" max="14627" width="11.28515625" style="2" customWidth="1"/>
    <col min="14628" max="14628" width="11.7109375" style="2" customWidth="1"/>
    <col min="14629" max="14848" width="9.140625" style="2"/>
    <col min="14849" max="14849" width="6" style="2" customWidth="1"/>
    <col min="14850" max="14858" width="12.7109375" style="2" customWidth="1"/>
    <col min="14859" max="14859" width="13.42578125" style="2" customWidth="1"/>
    <col min="14860" max="14861" width="14.28515625" style="2" customWidth="1"/>
    <col min="14862" max="14862" width="14.42578125" style="2" customWidth="1"/>
    <col min="14863" max="14863" width="14.28515625" style="2" customWidth="1"/>
    <col min="14864" max="14864" width="14" style="2" customWidth="1"/>
    <col min="14865" max="14865" width="9.5703125" style="2" customWidth="1"/>
    <col min="14866" max="14866" width="8.28515625" style="2" customWidth="1"/>
    <col min="14867" max="14867" width="9.7109375" style="2" customWidth="1"/>
    <col min="14868" max="14868" width="10.5703125" style="2" customWidth="1"/>
    <col min="14869" max="14869" width="2.28515625" style="2" customWidth="1"/>
    <col min="14870" max="14870" width="7.140625" style="2" customWidth="1"/>
    <col min="14871" max="14871" width="6.85546875" style="2" customWidth="1"/>
    <col min="14872" max="14872" width="10" style="2" customWidth="1"/>
    <col min="14873" max="14873" width="12.28515625" style="2" customWidth="1"/>
    <col min="14874" max="14874" width="12.85546875" style="2" customWidth="1"/>
    <col min="14875" max="14876" width="12.140625" style="2" customWidth="1"/>
    <col min="14877" max="14879" width="0" style="2" hidden="1" customWidth="1"/>
    <col min="14880" max="14880" width="12.5703125" style="2" customWidth="1"/>
    <col min="14881" max="14881" width="13.85546875" style="2" customWidth="1"/>
    <col min="14882" max="14882" width="12.140625" style="2" customWidth="1"/>
    <col min="14883" max="14883" width="11.28515625" style="2" customWidth="1"/>
    <col min="14884" max="14884" width="11.7109375" style="2" customWidth="1"/>
    <col min="14885" max="15104" width="9.140625" style="2"/>
    <col min="15105" max="15105" width="6" style="2" customWidth="1"/>
    <col min="15106" max="15114" width="12.7109375" style="2" customWidth="1"/>
    <col min="15115" max="15115" width="13.42578125" style="2" customWidth="1"/>
    <col min="15116" max="15117" width="14.28515625" style="2" customWidth="1"/>
    <col min="15118" max="15118" width="14.42578125" style="2" customWidth="1"/>
    <col min="15119" max="15119" width="14.28515625" style="2" customWidth="1"/>
    <col min="15120" max="15120" width="14" style="2" customWidth="1"/>
    <col min="15121" max="15121" width="9.5703125" style="2" customWidth="1"/>
    <col min="15122" max="15122" width="8.28515625" style="2" customWidth="1"/>
    <col min="15123" max="15123" width="9.7109375" style="2" customWidth="1"/>
    <col min="15124" max="15124" width="10.5703125" style="2" customWidth="1"/>
    <col min="15125" max="15125" width="2.28515625" style="2" customWidth="1"/>
    <col min="15126" max="15126" width="7.140625" style="2" customWidth="1"/>
    <col min="15127" max="15127" width="6.85546875" style="2" customWidth="1"/>
    <col min="15128" max="15128" width="10" style="2" customWidth="1"/>
    <col min="15129" max="15129" width="12.28515625" style="2" customWidth="1"/>
    <col min="15130" max="15130" width="12.85546875" style="2" customWidth="1"/>
    <col min="15131" max="15132" width="12.140625" style="2" customWidth="1"/>
    <col min="15133" max="15135" width="0" style="2" hidden="1" customWidth="1"/>
    <col min="15136" max="15136" width="12.5703125" style="2" customWidth="1"/>
    <col min="15137" max="15137" width="13.85546875" style="2" customWidth="1"/>
    <col min="15138" max="15138" width="12.140625" style="2" customWidth="1"/>
    <col min="15139" max="15139" width="11.28515625" style="2" customWidth="1"/>
    <col min="15140" max="15140" width="11.7109375" style="2" customWidth="1"/>
    <col min="15141" max="15360" width="9.140625" style="2"/>
    <col min="15361" max="15361" width="6" style="2" customWidth="1"/>
    <col min="15362" max="15370" width="12.7109375" style="2" customWidth="1"/>
    <col min="15371" max="15371" width="13.42578125" style="2" customWidth="1"/>
    <col min="15372" max="15373" width="14.28515625" style="2" customWidth="1"/>
    <col min="15374" max="15374" width="14.42578125" style="2" customWidth="1"/>
    <col min="15375" max="15375" width="14.28515625" style="2" customWidth="1"/>
    <col min="15376" max="15376" width="14" style="2" customWidth="1"/>
    <col min="15377" max="15377" width="9.5703125" style="2" customWidth="1"/>
    <col min="15378" max="15378" width="8.28515625" style="2" customWidth="1"/>
    <col min="15379" max="15379" width="9.7109375" style="2" customWidth="1"/>
    <col min="15380" max="15380" width="10.5703125" style="2" customWidth="1"/>
    <col min="15381" max="15381" width="2.28515625" style="2" customWidth="1"/>
    <col min="15382" max="15382" width="7.140625" style="2" customWidth="1"/>
    <col min="15383" max="15383" width="6.85546875" style="2" customWidth="1"/>
    <col min="15384" max="15384" width="10" style="2" customWidth="1"/>
    <col min="15385" max="15385" width="12.28515625" style="2" customWidth="1"/>
    <col min="15386" max="15386" width="12.85546875" style="2" customWidth="1"/>
    <col min="15387" max="15388" width="12.140625" style="2" customWidth="1"/>
    <col min="15389" max="15391" width="0" style="2" hidden="1" customWidth="1"/>
    <col min="15392" max="15392" width="12.5703125" style="2" customWidth="1"/>
    <col min="15393" max="15393" width="13.85546875" style="2" customWidth="1"/>
    <col min="15394" max="15394" width="12.140625" style="2" customWidth="1"/>
    <col min="15395" max="15395" width="11.28515625" style="2" customWidth="1"/>
    <col min="15396" max="15396" width="11.7109375" style="2" customWidth="1"/>
    <col min="15397" max="15616" width="9.140625" style="2"/>
    <col min="15617" max="15617" width="6" style="2" customWidth="1"/>
    <col min="15618" max="15626" width="12.7109375" style="2" customWidth="1"/>
    <col min="15627" max="15627" width="13.42578125" style="2" customWidth="1"/>
    <col min="15628" max="15629" width="14.28515625" style="2" customWidth="1"/>
    <col min="15630" max="15630" width="14.42578125" style="2" customWidth="1"/>
    <col min="15631" max="15631" width="14.28515625" style="2" customWidth="1"/>
    <col min="15632" max="15632" width="14" style="2" customWidth="1"/>
    <col min="15633" max="15633" width="9.5703125" style="2" customWidth="1"/>
    <col min="15634" max="15634" width="8.28515625" style="2" customWidth="1"/>
    <col min="15635" max="15635" width="9.7109375" style="2" customWidth="1"/>
    <col min="15636" max="15636" width="10.5703125" style="2" customWidth="1"/>
    <col min="15637" max="15637" width="2.28515625" style="2" customWidth="1"/>
    <col min="15638" max="15638" width="7.140625" style="2" customWidth="1"/>
    <col min="15639" max="15639" width="6.85546875" style="2" customWidth="1"/>
    <col min="15640" max="15640" width="10" style="2" customWidth="1"/>
    <col min="15641" max="15641" width="12.28515625" style="2" customWidth="1"/>
    <col min="15642" max="15642" width="12.85546875" style="2" customWidth="1"/>
    <col min="15643" max="15644" width="12.140625" style="2" customWidth="1"/>
    <col min="15645" max="15647" width="0" style="2" hidden="1" customWidth="1"/>
    <col min="15648" max="15648" width="12.5703125" style="2" customWidth="1"/>
    <col min="15649" max="15649" width="13.85546875" style="2" customWidth="1"/>
    <col min="15650" max="15650" width="12.140625" style="2" customWidth="1"/>
    <col min="15651" max="15651" width="11.28515625" style="2" customWidth="1"/>
    <col min="15652" max="15652" width="11.7109375" style="2" customWidth="1"/>
    <col min="15653" max="15872" width="9.140625" style="2"/>
    <col min="15873" max="15873" width="6" style="2" customWidth="1"/>
    <col min="15874" max="15882" width="12.7109375" style="2" customWidth="1"/>
    <col min="15883" max="15883" width="13.42578125" style="2" customWidth="1"/>
    <col min="15884" max="15885" width="14.28515625" style="2" customWidth="1"/>
    <col min="15886" max="15886" width="14.42578125" style="2" customWidth="1"/>
    <col min="15887" max="15887" width="14.28515625" style="2" customWidth="1"/>
    <col min="15888" max="15888" width="14" style="2" customWidth="1"/>
    <col min="15889" max="15889" width="9.5703125" style="2" customWidth="1"/>
    <col min="15890" max="15890" width="8.28515625" style="2" customWidth="1"/>
    <col min="15891" max="15891" width="9.7109375" style="2" customWidth="1"/>
    <col min="15892" max="15892" width="10.5703125" style="2" customWidth="1"/>
    <col min="15893" max="15893" width="2.28515625" style="2" customWidth="1"/>
    <col min="15894" max="15894" width="7.140625" style="2" customWidth="1"/>
    <col min="15895" max="15895" width="6.85546875" style="2" customWidth="1"/>
    <col min="15896" max="15896" width="10" style="2" customWidth="1"/>
    <col min="15897" max="15897" width="12.28515625" style="2" customWidth="1"/>
    <col min="15898" max="15898" width="12.85546875" style="2" customWidth="1"/>
    <col min="15899" max="15900" width="12.140625" style="2" customWidth="1"/>
    <col min="15901" max="15903" width="0" style="2" hidden="1" customWidth="1"/>
    <col min="15904" max="15904" width="12.5703125" style="2" customWidth="1"/>
    <col min="15905" max="15905" width="13.85546875" style="2" customWidth="1"/>
    <col min="15906" max="15906" width="12.140625" style="2" customWidth="1"/>
    <col min="15907" max="15907" width="11.28515625" style="2" customWidth="1"/>
    <col min="15908" max="15908" width="11.7109375" style="2" customWidth="1"/>
    <col min="15909" max="16128" width="9.140625" style="2"/>
    <col min="16129" max="16129" width="6" style="2" customWidth="1"/>
    <col min="16130" max="16138" width="12.7109375" style="2" customWidth="1"/>
    <col min="16139" max="16139" width="13.42578125" style="2" customWidth="1"/>
    <col min="16140" max="16141" width="14.28515625" style="2" customWidth="1"/>
    <col min="16142" max="16142" width="14.42578125" style="2" customWidth="1"/>
    <col min="16143" max="16143" width="14.28515625" style="2" customWidth="1"/>
    <col min="16144" max="16144" width="14" style="2" customWidth="1"/>
    <col min="16145" max="16145" width="9.5703125" style="2" customWidth="1"/>
    <col min="16146" max="16146" width="8.28515625" style="2" customWidth="1"/>
    <col min="16147" max="16147" width="9.7109375" style="2" customWidth="1"/>
    <col min="16148" max="16148" width="10.5703125" style="2" customWidth="1"/>
    <col min="16149" max="16149" width="2.28515625" style="2" customWidth="1"/>
    <col min="16150" max="16150" width="7.140625" style="2" customWidth="1"/>
    <col min="16151" max="16151" width="6.85546875" style="2" customWidth="1"/>
    <col min="16152" max="16152" width="10" style="2" customWidth="1"/>
    <col min="16153" max="16153" width="12.28515625" style="2" customWidth="1"/>
    <col min="16154" max="16154" width="12.85546875" style="2" customWidth="1"/>
    <col min="16155" max="16156" width="12.140625" style="2" customWidth="1"/>
    <col min="16157" max="16159" width="0" style="2" hidden="1" customWidth="1"/>
    <col min="16160" max="16160" width="12.5703125" style="2" customWidth="1"/>
    <col min="16161" max="16161" width="13.85546875" style="2" customWidth="1"/>
    <col min="16162" max="16162" width="12.140625" style="2" customWidth="1"/>
    <col min="16163" max="16163" width="11.28515625" style="2" customWidth="1"/>
    <col min="16164" max="16164" width="11.7109375" style="2" customWidth="1"/>
    <col min="16165" max="16384" width="9.140625" style="2"/>
  </cols>
  <sheetData>
    <row r="1" spans="1:50" ht="15.75">
      <c r="A1" s="708" t="s">
        <v>465</v>
      </c>
      <c r="B1" s="708"/>
      <c r="C1" s="708"/>
      <c r="D1" s="708"/>
      <c r="E1" s="708"/>
    </row>
    <row r="2" spans="1:50" ht="15.75">
      <c r="A2" s="3"/>
    </row>
    <row r="3" spans="1:50" s="8" customFormat="1" ht="63.75" customHeight="1">
      <c r="A3" s="325" t="s">
        <v>21</v>
      </c>
      <c r="B3" s="325" t="s">
        <v>22</v>
      </c>
      <c r="C3" s="326" t="s">
        <v>375</v>
      </c>
      <c r="D3" s="327" t="s">
        <v>456</v>
      </c>
      <c r="E3" s="328" t="s">
        <v>377</v>
      </c>
      <c r="F3" s="329" t="s">
        <v>23</v>
      </c>
      <c r="G3" s="325" t="s">
        <v>412</v>
      </c>
      <c r="H3" s="326" t="s">
        <v>411</v>
      </c>
      <c r="I3" s="327" t="s">
        <v>378</v>
      </c>
      <c r="J3" s="328" t="s">
        <v>379</v>
      </c>
      <c r="K3" s="326" t="s">
        <v>82</v>
      </c>
      <c r="L3" s="326" t="s">
        <v>83</v>
      </c>
      <c r="M3" s="328" t="s">
        <v>84</v>
      </c>
      <c r="N3" s="326" t="s">
        <v>413</v>
      </c>
      <c r="O3" s="326" t="s">
        <v>24</v>
      </c>
      <c r="P3" s="328" t="s">
        <v>25</v>
      </c>
      <c r="Q3" s="6"/>
      <c r="R3" s="7"/>
      <c r="S3" s="7"/>
      <c r="T3" s="7"/>
      <c r="U3" s="556"/>
      <c r="V3" s="556"/>
      <c r="AK3" s="9"/>
      <c r="AL3" s="9"/>
      <c r="AM3" s="9"/>
      <c r="AN3" s="9"/>
      <c r="AO3" s="9"/>
      <c r="AP3" s="9"/>
      <c r="AQ3" s="9"/>
      <c r="AR3" s="9"/>
      <c r="AS3" s="9"/>
      <c r="AT3" s="9"/>
      <c r="AU3" s="9"/>
      <c r="AV3" s="9"/>
      <c r="AW3" s="9"/>
      <c r="AX3" s="9"/>
    </row>
    <row r="4" spans="1:50" s="16" customFormat="1" ht="13.5" customHeight="1">
      <c r="A4" s="10"/>
      <c r="B4" s="10" t="s">
        <v>26</v>
      </c>
      <c r="C4" s="11" t="s">
        <v>27</v>
      </c>
      <c r="D4" s="12" t="s">
        <v>28</v>
      </c>
      <c r="E4" s="11" t="s">
        <v>29</v>
      </c>
      <c r="F4" s="13" t="s">
        <v>30</v>
      </c>
      <c r="G4" s="10" t="s">
        <v>31</v>
      </c>
      <c r="H4" s="11" t="s">
        <v>32</v>
      </c>
      <c r="I4" s="12" t="s">
        <v>33</v>
      </c>
      <c r="J4" s="14" t="s">
        <v>34</v>
      </c>
      <c r="K4" s="11" t="s">
        <v>35</v>
      </c>
      <c r="L4" s="11" t="s">
        <v>36</v>
      </c>
      <c r="M4" s="14" t="s">
        <v>37</v>
      </c>
      <c r="N4" s="11" t="s">
        <v>38</v>
      </c>
      <c r="O4" s="11" t="s">
        <v>39</v>
      </c>
      <c r="P4" s="14" t="s">
        <v>40</v>
      </c>
      <c r="Q4" s="15"/>
      <c r="R4" s="15"/>
      <c r="S4" s="15"/>
      <c r="T4" s="15"/>
      <c r="U4" s="557"/>
      <c r="V4" s="557"/>
      <c r="AK4" s="17"/>
      <c r="AL4" s="17"/>
      <c r="AM4" s="17"/>
      <c r="AN4" s="17"/>
      <c r="AO4" s="17"/>
      <c r="AP4" s="17"/>
      <c r="AQ4" s="17"/>
      <c r="AR4" s="17"/>
      <c r="AS4" s="17"/>
      <c r="AT4" s="17"/>
      <c r="AU4" s="17"/>
      <c r="AV4" s="17"/>
      <c r="AW4" s="17"/>
      <c r="AX4" s="17"/>
    </row>
    <row r="5" spans="1:50">
      <c r="A5" s="356">
        <v>1961</v>
      </c>
      <c r="B5" s="18">
        <v>18224500</v>
      </c>
      <c r="C5" s="73">
        <f t="shared" ref="C5:C23" si="0">C6*(C107/C108)</f>
        <v>41868.714060215658</v>
      </c>
      <c r="D5" s="74">
        <f t="shared" ref="D5:D24" si="1">D6*(D107/D108)</f>
        <v>31914.148953364816</v>
      </c>
      <c r="E5" s="516">
        <f t="shared" ref="E5:E24" si="2">E6*(E107/E108)</f>
        <v>25708.310494097073</v>
      </c>
      <c r="F5" s="19">
        <v>15.7</v>
      </c>
      <c r="G5" s="403">
        <f>C5/H5*100</f>
        <v>12.920911639891628</v>
      </c>
      <c r="H5" s="73">
        <f t="shared" ref="H5:H24" si="3">H6*(I87/I88)</f>
        <v>324038.39006956341</v>
      </c>
      <c r="I5" s="404">
        <f>D5/F5*100</f>
        <v>203274.83409786507</v>
      </c>
      <c r="J5" s="357">
        <f t="shared" ref="J5:J51" si="4">E5/F5*100</f>
        <v>163747.20059934445</v>
      </c>
      <c r="K5" s="404">
        <f t="shared" ref="K5:K50" si="5">C5/B5*1000000</f>
        <v>2297.3861593028973</v>
      </c>
      <c r="L5" s="404">
        <f t="shared" ref="L5:L50" si="6">D5/B5*1000000</f>
        <v>1751.1673271346165</v>
      </c>
      <c r="M5" s="357">
        <f t="shared" ref="M5:M50" si="7">E5/B5*1000000</f>
        <v>1410.6455866606532</v>
      </c>
      <c r="N5" s="404">
        <f t="shared" ref="N5:N50" si="8">H5/B5*1000000</f>
        <v>17780.372030484428</v>
      </c>
      <c r="O5" s="404">
        <f t="shared" ref="O5:O50" si="9">I5/B5*1000000</f>
        <v>11153.93201996571</v>
      </c>
      <c r="P5" s="357">
        <f t="shared" ref="P5:P50" si="10">J5/B5*1000000</f>
        <v>8985.0037366920606</v>
      </c>
      <c r="Q5" s="22"/>
      <c r="R5" s="22"/>
      <c r="S5" s="22"/>
      <c r="T5" s="23"/>
      <c r="U5" s="265"/>
      <c r="V5" s="265"/>
      <c r="AK5" s="24"/>
      <c r="AL5" s="24"/>
      <c r="AM5" s="24"/>
      <c r="AN5" s="24"/>
      <c r="AO5" s="24"/>
      <c r="AP5" s="24"/>
      <c r="AQ5" s="24"/>
      <c r="AR5" s="24"/>
      <c r="AS5" s="24"/>
      <c r="AT5" s="24"/>
      <c r="AU5" s="24"/>
      <c r="AV5" s="24"/>
      <c r="AW5" s="24"/>
      <c r="AX5" s="24"/>
    </row>
    <row r="6" spans="1:50">
      <c r="A6" s="344">
        <v>1962</v>
      </c>
      <c r="B6" s="25">
        <v>18570750</v>
      </c>
      <c r="C6" s="73">
        <f t="shared" si="0"/>
        <v>45419.719561351667</v>
      </c>
      <c r="D6" s="74">
        <f t="shared" si="1"/>
        <v>34697.189680489981</v>
      </c>
      <c r="E6" s="517">
        <f t="shared" si="2"/>
        <v>27966.875988194144</v>
      </c>
      <c r="F6" s="26">
        <v>15.9</v>
      </c>
      <c r="G6" s="20">
        <f>C6/H6*100</f>
        <v>13.100538388420038</v>
      </c>
      <c r="H6" s="73">
        <f t="shared" si="3"/>
        <v>346701.16765200678</v>
      </c>
      <c r="I6" s="32">
        <f>D6/F6*100</f>
        <v>218221.31874522002</v>
      </c>
      <c r="J6" s="21">
        <f t="shared" si="4"/>
        <v>175892.30181254179</v>
      </c>
      <c r="K6" s="32">
        <f>C6/B6*1000000</f>
        <v>2445.7665716975171</v>
      </c>
      <c r="L6" s="32">
        <f t="shared" si="6"/>
        <v>1868.3784812401213</v>
      </c>
      <c r="M6" s="21">
        <f t="shared" si="7"/>
        <v>1505.9637326545317</v>
      </c>
      <c r="N6" s="32">
        <f>H6/B6*1000000</f>
        <v>18669.206556116838</v>
      </c>
      <c r="O6" s="32">
        <f t="shared" si="9"/>
        <v>11750.808058113969</v>
      </c>
      <c r="P6" s="21">
        <f t="shared" si="10"/>
        <v>9471.4700166951661</v>
      </c>
      <c r="Q6" s="22"/>
      <c r="R6" s="22"/>
      <c r="S6" s="22"/>
      <c r="T6" s="23"/>
      <c r="U6" s="23"/>
      <c r="V6" s="23"/>
      <c r="AK6" s="24"/>
      <c r="AL6" s="24"/>
      <c r="AM6" s="24"/>
      <c r="AN6" s="24"/>
      <c r="AO6" s="24"/>
      <c r="AP6" s="24"/>
      <c r="AQ6" s="24"/>
      <c r="AR6" s="24"/>
      <c r="AS6" s="24"/>
      <c r="AT6" s="24"/>
      <c r="AU6" s="24"/>
      <c r="AV6" s="24"/>
      <c r="AW6" s="24"/>
      <c r="AX6" s="24"/>
    </row>
    <row r="7" spans="1:50">
      <c r="A7" s="344">
        <v>1963</v>
      </c>
      <c r="B7" s="25">
        <v>18919000</v>
      </c>
      <c r="C7" s="73">
        <f t="shared" si="0"/>
        <v>48771.413184417048</v>
      </c>
      <c r="D7" s="74">
        <f t="shared" si="1"/>
        <v>37033.44067347802</v>
      </c>
      <c r="E7" s="517">
        <f t="shared" si="2"/>
        <v>29850.722815916051</v>
      </c>
      <c r="F7" s="26">
        <v>16.100000000000001</v>
      </c>
      <c r="G7" s="20">
        <f t="shared" ref="G7:G55" si="11">C7/H7*100</f>
        <v>13.358363805481959</v>
      </c>
      <c r="H7" s="73">
        <f t="shared" si="3"/>
        <v>365100.20160105539</v>
      </c>
      <c r="I7" s="32">
        <f t="shared" ref="I7:I51" si="12">D7/F7*100</f>
        <v>230021.37064272061</v>
      </c>
      <c r="J7" s="21">
        <f>E7/F7*100</f>
        <v>185408.21624792577</v>
      </c>
      <c r="K7" s="32">
        <f t="shared" si="5"/>
        <v>2577.9065058627334</v>
      </c>
      <c r="L7" s="32">
        <f t="shared" si="6"/>
        <v>1957.4734749975169</v>
      </c>
      <c r="M7" s="21">
        <f t="shared" si="7"/>
        <v>1577.8171581963134</v>
      </c>
      <c r="N7" s="32">
        <f t="shared" si="8"/>
        <v>19298.070807180895</v>
      </c>
      <c r="O7" s="32">
        <f t="shared" si="9"/>
        <v>12158.220341599483</v>
      </c>
      <c r="P7" s="21">
        <f t="shared" si="10"/>
        <v>9800.1065726479083</v>
      </c>
      <c r="Q7" s="22"/>
      <c r="R7" s="22"/>
      <c r="S7" s="22"/>
      <c r="T7" s="23"/>
      <c r="U7" s="23"/>
      <c r="V7" s="23"/>
      <c r="AK7" s="24"/>
      <c r="AL7" s="24"/>
      <c r="AM7" s="24"/>
      <c r="AN7" s="24"/>
      <c r="AO7" s="24"/>
      <c r="AP7" s="24"/>
      <c r="AQ7" s="24"/>
      <c r="AR7" s="24"/>
      <c r="AS7" s="24"/>
      <c r="AT7" s="24"/>
      <c r="AU7" s="24"/>
      <c r="AV7" s="24"/>
      <c r="AW7" s="24"/>
      <c r="AX7" s="24"/>
    </row>
    <row r="8" spans="1:50">
      <c r="A8" s="344">
        <v>1964</v>
      </c>
      <c r="B8" s="25">
        <v>19277250</v>
      </c>
      <c r="C8" s="73">
        <f t="shared" si="0"/>
        <v>53436.93816700927</v>
      </c>
      <c r="D8" s="74">
        <f t="shared" si="1"/>
        <v>39820.657005595123</v>
      </c>
      <c r="E8" s="517">
        <f t="shared" si="2"/>
        <v>31826.851106252736</v>
      </c>
      <c r="F8" s="26">
        <v>16.399999999999999</v>
      </c>
      <c r="G8" s="20">
        <f t="shared" si="11"/>
        <v>13.746208366606419</v>
      </c>
      <c r="H8" s="73">
        <f t="shared" si="3"/>
        <v>388739.47449264117</v>
      </c>
      <c r="I8" s="32">
        <f t="shared" si="12"/>
        <v>242808.88418045812</v>
      </c>
      <c r="J8" s="21">
        <f t="shared" si="4"/>
        <v>194066.1652820289</v>
      </c>
      <c r="K8" s="32">
        <f t="shared" si="5"/>
        <v>2772.0208103857799</v>
      </c>
      <c r="L8" s="32">
        <f t="shared" si="6"/>
        <v>2065.6814123173754</v>
      </c>
      <c r="M8" s="21">
        <f t="shared" si="7"/>
        <v>1651.0057765631891</v>
      </c>
      <c r="N8" s="32">
        <f t="shared" si="8"/>
        <v>20165.712147357179</v>
      </c>
      <c r="O8" s="32">
        <f t="shared" si="9"/>
        <v>12595.618367788877</v>
      </c>
      <c r="P8" s="21">
        <f t="shared" si="10"/>
        <v>10067.108393677983</v>
      </c>
      <c r="Q8" s="22"/>
      <c r="R8" s="22"/>
      <c r="S8" s="22"/>
      <c r="T8" s="23"/>
      <c r="U8" s="23"/>
      <c r="V8" s="23"/>
      <c r="AK8" s="24"/>
      <c r="AL8" s="24"/>
      <c r="AM8" s="24"/>
      <c r="AN8" s="24"/>
      <c r="AO8" s="24"/>
      <c r="AP8" s="24"/>
      <c r="AQ8" s="24"/>
      <c r="AR8" s="24"/>
      <c r="AS8" s="24"/>
      <c r="AT8" s="24"/>
      <c r="AU8" s="24"/>
      <c r="AV8" s="24"/>
      <c r="AW8" s="24"/>
      <c r="AX8" s="24"/>
    </row>
    <row r="9" spans="1:50">
      <c r="A9" s="344">
        <v>1965</v>
      </c>
      <c r="B9" s="25">
        <v>19633500</v>
      </c>
      <c r="C9" s="73">
        <f t="shared" si="0"/>
        <v>58908.862737917887</v>
      </c>
      <c r="D9" s="74">
        <f t="shared" si="1"/>
        <v>43743.637895518747</v>
      </c>
      <c r="E9" s="517">
        <f t="shared" si="2"/>
        <v>34833.921797114126</v>
      </c>
      <c r="F9" s="26">
        <v>16.8</v>
      </c>
      <c r="G9" s="20">
        <f t="shared" si="11"/>
        <v>14.246617034414211</v>
      </c>
      <c r="H9" s="73">
        <f t="shared" si="3"/>
        <v>413493.69184008596</v>
      </c>
      <c r="I9" s="32">
        <f t="shared" si="12"/>
        <v>260378.79699713539</v>
      </c>
      <c r="J9" s="21">
        <f t="shared" si="4"/>
        <v>207344.77260186977</v>
      </c>
      <c r="K9" s="32">
        <f>C9/B9*1000000</f>
        <v>3000.4259422883279</v>
      </c>
      <c r="L9" s="32">
        <f t="shared" si="6"/>
        <v>2228.010181349161</v>
      </c>
      <c r="M9" s="21">
        <f t="shared" si="7"/>
        <v>1774.2084598830634</v>
      </c>
      <c r="N9" s="32">
        <f t="shared" si="8"/>
        <v>21060.620461969895</v>
      </c>
      <c r="O9" s="32">
        <f t="shared" si="9"/>
        <v>13261.965365173575</v>
      </c>
      <c r="P9" s="21">
        <f t="shared" si="10"/>
        <v>10560.76464216109</v>
      </c>
      <c r="Q9" s="22"/>
      <c r="R9" s="22"/>
      <c r="S9" s="22"/>
      <c r="T9" s="23"/>
      <c r="U9" s="23"/>
      <c r="V9" s="23"/>
      <c r="AK9" s="24"/>
      <c r="AL9" s="24"/>
      <c r="AM9" s="24"/>
      <c r="AN9" s="24"/>
      <c r="AO9" s="24"/>
      <c r="AP9" s="24"/>
      <c r="AQ9" s="24"/>
      <c r="AR9" s="24"/>
      <c r="AS9" s="24"/>
      <c r="AT9" s="24"/>
      <c r="AU9" s="24"/>
      <c r="AV9" s="24"/>
      <c r="AW9" s="24"/>
      <c r="AX9" s="24"/>
    </row>
    <row r="10" spans="1:50">
      <c r="A10" s="344">
        <v>1966</v>
      </c>
      <c r="B10" s="25">
        <v>19997500</v>
      </c>
      <c r="C10" s="73">
        <f t="shared" si="0"/>
        <v>65913.251595828784</v>
      </c>
      <c r="D10" s="74">
        <f t="shared" si="1"/>
        <v>49165.660977547297</v>
      </c>
      <c r="E10" s="517">
        <f t="shared" si="2"/>
        <v>38417.052527328378</v>
      </c>
      <c r="F10" s="26">
        <v>17.5</v>
      </c>
      <c r="G10" s="20">
        <f>C10/H10*100</f>
        <v>14.947321058466176</v>
      </c>
      <c r="H10" s="73">
        <f t="shared" si="3"/>
        <v>440970.33400172705</v>
      </c>
      <c r="I10" s="32">
        <f t="shared" si="12"/>
        <v>280946.63415741309</v>
      </c>
      <c r="J10" s="21">
        <f t="shared" si="4"/>
        <v>219526.01444187644</v>
      </c>
      <c r="K10" s="32">
        <f t="shared" si="5"/>
        <v>3296.0745891150787</v>
      </c>
      <c r="L10" s="32">
        <f t="shared" si="6"/>
        <v>2458.5903726739489</v>
      </c>
      <c r="M10" s="21">
        <f t="shared" si="7"/>
        <v>1921.092762961789</v>
      </c>
      <c r="N10" s="32">
        <f t="shared" si="8"/>
        <v>22051.273109225007</v>
      </c>
      <c r="O10" s="32">
        <f t="shared" si="9"/>
        <v>14049.087843851137</v>
      </c>
      <c r="P10" s="21">
        <f t="shared" si="10"/>
        <v>10977.672931210223</v>
      </c>
      <c r="Q10" s="22"/>
      <c r="R10" s="22"/>
      <c r="S10" s="22"/>
      <c r="T10" s="23"/>
      <c r="U10" s="23"/>
      <c r="V10" s="23"/>
      <c r="AK10" s="24"/>
      <c r="AL10" s="24"/>
      <c r="AM10" s="24"/>
      <c r="AN10" s="24"/>
      <c r="AO10" s="24"/>
      <c r="AP10" s="24"/>
      <c r="AQ10" s="24"/>
      <c r="AR10" s="24"/>
      <c r="AS10" s="24"/>
      <c r="AT10" s="24"/>
      <c r="AU10" s="24"/>
      <c r="AV10" s="24"/>
      <c r="AW10" s="24"/>
      <c r="AX10" s="24"/>
    </row>
    <row r="11" spans="1:50">
      <c r="A11" s="344">
        <v>1967</v>
      </c>
      <c r="B11" s="25">
        <v>20363750</v>
      </c>
      <c r="C11" s="73">
        <f t="shared" si="0"/>
        <v>70875.710600852763</v>
      </c>
      <c r="D11" s="74">
        <f t="shared" si="1"/>
        <v>53665.919257606038</v>
      </c>
      <c r="E11" s="517">
        <f t="shared" si="2"/>
        <v>41317.859715784871</v>
      </c>
      <c r="F11" s="26">
        <v>18.100000000000001</v>
      </c>
      <c r="G11" s="20">
        <f t="shared" si="11"/>
        <v>15.617358265586335</v>
      </c>
      <c r="H11" s="73">
        <f t="shared" si="3"/>
        <v>453826.50122736249</v>
      </c>
      <c r="I11" s="32">
        <f t="shared" si="12"/>
        <v>296496.79147848638</v>
      </c>
      <c r="J11" s="21">
        <f t="shared" si="4"/>
        <v>228275.46804301033</v>
      </c>
      <c r="K11" s="32">
        <f t="shared" si="5"/>
        <v>3480.4842232325955</v>
      </c>
      <c r="L11" s="32">
        <f t="shared" si="6"/>
        <v>2635.3652572638161</v>
      </c>
      <c r="M11" s="21">
        <f t="shared" si="7"/>
        <v>2028.9907171215943</v>
      </c>
      <c r="N11" s="32">
        <f t="shared" si="8"/>
        <v>22285.998464298693</v>
      </c>
      <c r="O11" s="32">
        <f t="shared" si="9"/>
        <v>14560.029045656442</v>
      </c>
      <c r="P11" s="21">
        <f t="shared" si="10"/>
        <v>11209.893464760191</v>
      </c>
      <c r="Q11" s="22"/>
      <c r="R11" s="22"/>
      <c r="S11" s="22"/>
      <c r="T11" s="23"/>
      <c r="U11" s="23"/>
      <c r="V11" s="23"/>
      <c r="AK11" s="24"/>
      <c r="AL11" s="24"/>
      <c r="AM11" s="24"/>
      <c r="AN11" s="24"/>
      <c r="AO11" s="24"/>
      <c r="AP11" s="24"/>
      <c r="AQ11" s="24"/>
      <c r="AR11" s="24"/>
      <c r="AS11" s="24"/>
      <c r="AT11" s="24"/>
      <c r="AU11" s="24"/>
      <c r="AV11" s="24"/>
      <c r="AW11" s="24"/>
      <c r="AX11" s="24"/>
    </row>
    <row r="12" spans="1:50">
      <c r="A12" s="344">
        <v>1968</v>
      </c>
      <c r="B12" s="25">
        <v>20692000</v>
      </c>
      <c r="C12" s="73">
        <f t="shared" si="0"/>
        <v>77417.4111703854</v>
      </c>
      <c r="D12" s="74">
        <f t="shared" si="1"/>
        <v>58722.576902840206</v>
      </c>
      <c r="E12" s="517">
        <f t="shared" si="2"/>
        <v>44599.910522518585</v>
      </c>
      <c r="F12" s="26">
        <v>18.8</v>
      </c>
      <c r="G12" s="20">
        <f t="shared" si="11"/>
        <v>16.26511062759382</v>
      </c>
      <c r="H12" s="73">
        <f t="shared" si="3"/>
        <v>475972.23863357236</v>
      </c>
      <c r="I12" s="32">
        <f t="shared" si="12"/>
        <v>312354.13246191596</v>
      </c>
      <c r="J12" s="21">
        <f t="shared" si="4"/>
        <v>237233.56660914142</v>
      </c>
      <c r="K12" s="32">
        <f t="shared" si="5"/>
        <v>3741.4175125838678</v>
      </c>
      <c r="L12" s="32">
        <f t="shared" si="6"/>
        <v>2837.9362508621789</v>
      </c>
      <c r="M12" s="21">
        <f t="shared" si="7"/>
        <v>2155.4180612081282</v>
      </c>
      <c r="N12" s="32">
        <f t="shared" si="8"/>
        <v>23002.717892594836</v>
      </c>
      <c r="O12" s="32">
        <f t="shared" si="9"/>
        <v>15095.40558969244</v>
      </c>
      <c r="P12" s="21">
        <f t="shared" si="10"/>
        <v>11464.989687277277</v>
      </c>
      <c r="Q12" s="22"/>
      <c r="R12" s="22"/>
      <c r="S12" s="22"/>
      <c r="T12" s="23"/>
      <c r="U12" s="23"/>
      <c r="V12" s="23"/>
      <c r="AK12" s="24"/>
      <c r="AL12" s="24"/>
      <c r="AM12" s="24"/>
      <c r="AN12" s="24"/>
      <c r="AO12" s="24"/>
      <c r="AP12" s="24"/>
      <c r="AQ12" s="24"/>
      <c r="AR12" s="24"/>
      <c r="AS12" s="24"/>
      <c r="AT12" s="24"/>
      <c r="AU12" s="24"/>
      <c r="AV12" s="24"/>
      <c r="AW12" s="24"/>
      <c r="AX12" s="24"/>
    </row>
    <row r="13" spans="1:50">
      <c r="A13" s="344">
        <v>1969</v>
      </c>
      <c r="B13" s="25">
        <v>20994250</v>
      </c>
      <c r="C13" s="73">
        <f t="shared" si="0"/>
        <v>85241.419281994939</v>
      </c>
      <c r="D13" s="74">
        <f t="shared" si="1"/>
        <v>65400.413186193422</v>
      </c>
      <c r="E13" s="517">
        <f t="shared" si="2"/>
        <v>48692.919637079147</v>
      </c>
      <c r="F13" s="26">
        <v>19.7</v>
      </c>
      <c r="G13" s="20">
        <f t="shared" si="11"/>
        <v>17.050752237307847</v>
      </c>
      <c r="H13" s="73">
        <f t="shared" si="3"/>
        <v>499927.61665659945</v>
      </c>
      <c r="I13" s="32">
        <f t="shared" si="12"/>
        <v>331981.79282331688</v>
      </c>
      <c r="J13" s="21">
        <f t="shared" si="4"/>
        <v>247172.18089887893</v>
      </c>
      <c r="K13" s="32">
        <f t="shared" si="5"/>
        <v>4060.2269327075242</v>
      </c>
      <c r="L13" s="32">
        <f t="shared" si="6"/>
        <v>3115.1583498430959</v>
      </c>
      <c r="M13" s="21">
        <f t="shared" si="7"/>
        <v>2319.3455178003096</v>
      </c>
      <c r="N13" s="32">
        <f t="shared" si="8"/>
        <v>23812.597099520081</v>
      </c>
      <c r="O13" s="32">
        <f t="shared" si="9"/>
        <v>15812.986547426886</v>
      </c>
      <c r="P13" s="21">
        <f t="shared" si="10"/>
        <v>11773.327501524414</v>
      </c>
      <c r="Q13" s="22"/>
      <c r="R13" s="22"/>
      <c r="S13" s="22"/>
      <c r="T13" s="23"/>
      <c r="U13" s="23"/>
      <c r="V13" s="23"/>
      <c r="AK13" s="24"/>
      <c r="AL13" s="24"/>
      <c r="AM13" s="24"/>
      <c r="AN13" s="24"/>
      <c r="AO13" s="24"/>
      <c r="AP13" s="24"/>
      <c r="AQ13" s="24"/>
      <c r="AR13" s="24"/>
      <c r="AS13" s="24"/>
      <c r="AT13" s="24"/>
      <c r="AU13" s="24"/>
      <c r="AV13" s="24"/>
      <c r="AW13" s="24"/>
      <c r="AX13" s="24"/>
    </row>
    <row r="14" spans="1:50">
      <c r="A14" s="344">
        <v>1970</v>
      </c>
      <c r="B14" s="25">
        <v>21287500</v>
      </c>
      <c r="C14" s="73">
        <f t="shared" si="0"/>
        <v>91702.784961897065</v>
      </c>
      <c r="D14" s="74">
        <f t="shared" si="1"/>
        <v>70914.299578044564</v>
      </c>
      <c r="E14" s="517">
        <f t="shared" si="2"/>
        <v>52063.523362483604</v>
      </c>
      <c r="F14" s="26">
        <v>20.3</v>
      </c>
      <c r="G14" s="20">
        <f t="shared" si="11"/>
        <v>17.803690829237237</v>
      </c>
      <c r="H14" s="73">
        <f t="shared" si="3"/>
        <v>515077.38390571618</v>
      </c>
      <c r="I14" s="32">
        <f t="shared" si="12"/>
        <v>349331.52501499787</v>
      </c>
      <c r="J14" s="21">
        <f t="shared" si="4"/>
        <v>256470.55843587982</v>
      </c>
      <c r="K14" s="32">
        <f t="shared" si="5"/>
        <v>4307.8231338530622</v>
      </c>
      <c r="L14" s="32">
        <f t="shared" si="6"/>
        <v>3331.2648069545303</v>
      </c>
      <c r="M14" s="21">
        <f t="shared" si="7"/>
        <v>2445.7321603045734</v>
      </c>
      <c r="N14" s="32">
        <f t="shared" si="8"/>
        <v>24196.236472376568</v>
      </c>
      <c r="O14" s="32">
        <f t="shared" si="9"/>
        <v>16410.1714628302</v>
      </c>
      <c r="P14" s="21">
        <f t="shared" si="10"/>
        <v>12047.94167637721</v>
      </c>
      <c r="Q14" s="22"/>
      <c r="R14" s="22"/>
      <c r="S14" s="22"/>
      <c r="T14" s="23"/>
      <c r="U14" s="23"/>
      <c r="V14" s="23"/>
    </row>
    <row r="15" spans="1:50">
      <c r="A15" s="344">
        <v>1971</v>
      </c>
      <c r="B15" s="25">
        <v>21747319</v>
      </c>
      <c r="C15" s="73">
        <f t="shared" si="0"/>
        <v>100092.18799293146</v>
      </c>
      <c r="D15" s="74">
        <f t="shared" si="1"/>
        <v>77927.228162000625</v>
      </c>
      <c r="E15" s="517">
        <f t="shared" si="2"/>
        <v>56930.205345430695</v>
      </c>
      <c r="F15" s="26">
        <v>20.9</v>
      </c>
      <c r="G15" s="20">
        <f t="shared" si="11"/>
        <v>18.663920094592964</v>
      </c>
      <c r="H15" s="73">
        <f t="shared" si="3"/>
        <v>536287.05805447965</v>
      </c>
      <c r="I15" s="32">
        <f t="shared" si="12"/>
        <v>372857.55101435707</v>
      </c>
      <c r="J15" s="21">
        <f t="shared" si="4"/>
        <v>272393.32701163011</v>
      </c>
      <c r="K15" s="32">
        <f t="shared" si="5"/>
        <v>4602.5070029520175</v>
      </c>
      <c r="L15" s="32">
        <f t="shared" si="6"/>
        <v>3583.3027584687852</v>
      </c>
      <c r="M15" s="21">
        <f t="shared" si="7"/>
        <v>2617.8033874166599</v>
      </c>
      <c r="N15" s="32">
        <f t="shared" si="8"/>
        <v>24659.915921336309</v>
      </c>
      <c r="O15" s="32">
        <f t="shared" si="9"/>
        <v>17144.989274970263</v>
      </c>
      <c r="P15" s="21">
        <f t="shared" si="10"/>
        <v>12525.375059409856</v>
      </c>
      <c r="Q15" s="22"/>
      <c r="R15" s="22"/>
      <c r="S15" s="22"/>
      <c r="T15" s="23"/>
      <c r="U15" s="23"/>
      <c r="V15" s="23"/>
    </row>
    <row r="16" spans="1:50">
      <c r="A16" s="344">
        <v>1972</v>
      </c>
      <c r="B16" s="25">
        <v>22187095</v>
      </c>
      <c r="C16" s="73">
        <f t="shared" si="0"/>
        <v>111770.23701213134</v>
      </c>
      <c r="D16" s="74">
        <f t="shared" si="1"/>
        <v>88244.104195825843</v>
      </c>
      <c r="E16" s="517">
        <f t="shared" si="2"/>
        <v>64799.297339309138</v>
      </c>
      <c r="F16" s="26">
        <v>21.9</v>
      </c>
      <c r="G16" s="20">
        <f t="shared" si="11"/>
        <v>19.765114764840074</v>
      </c>
      <c r="H16" s="73">
        <f t="shared" si="3"/>
        <v>565492.47672954609</v>
      </c>
      <c r="I16" s="32">
        <f t="shared" si="12"/>
        <v>402941.11504943314</v>
      </c>
      <c r="J16" s="21">
        <f t="shared" si="4"/>
        <v>295887.2024625988</v>
      </c>
      <c r="K16" s="32">
        <f t="shared" si="5"/>
        <v>5037.6237633692626</v>
      </c>
      <c r="L16" s="32">
        <f t="shared" si="6"/>
        <v>3977.2716615593813</v>
      </c>
      <c r="M16" s="21">
        <f t="shared" si="7"/>
        <v>2920.5850220278562</v>
      </c>
      <c r="N16" s="32">
        <f t="shared" si="8"/>
        <v>25487.450102392679</v>
      </c>
      <c r="O16" s="32">
        <f t="shared" si="9"/>
        <v>18161.057815339645</v>
      </c>
      <c r="P16" s="21">
        <f t="shared" si="10"/>
        <v>13336.004666793864</v>
      </c>
      <c r="Q16" s="22"/>
      <c r="R16" s="22"/>
      <c r="S16" s="22"/>
      <c r="T16" s="23"/>
      <c r="U16" s="23"/>
      <c r="V16" s="23"/>
    </row>
    <row r="17" spans="1:22">
      <c r="A17" s="344">
        <v>1973</v>
      </c>
      <c r="B17" s="25">
        <v>22453742</v>
      </c>
      <c r="C17" s="73">
        <f t="shared" si="0"/>
        <v>131135.01300243291</v>
      </c>
      <c r="D17" s="74">
        <f t="shared" si="1"/>
        <v>103032.00927476624</v>
      </c>
      <c r="E17" s="517">
        <f t="shared" si="2"/>
        <v>75683.849247923048</v>
      </c>
      <c r="F17" s="26">
        <v>23.6</v>
      </c>
      <c r="G17" s="20">
        <f t="shared" si="11"/>
        <v>21.67970522852427</v>
      </c>
      <c r="H17" s="73">
        <f t="shared" si="3"/>
        <v>604874.5202951231</v>
      </c>
      <c r="I17" s="32">
        <f t="shared" si="12"/>
        <v>436576.31048629765</v>
      </c>
      <c r="J17" s="21">
        <f t="shared" si="4"/>
        <v>320694.27647425019</v>
      </c>
      <c r="K17" s="32">
        <f t="shared" si="5"/>
        <v>5840.2297934318885</v>
      </c>
      <c r="L17" s="32">
        <f t="shared" si="6"/>
        <v>4588.6342363231142</v>
      </c>
      <c r="M17" s="21">
        <f t="shared" si="7"/>
        <v>3370.6564031920848</v>
      </c>
      <c r="N17" s="32">
        <f t="shared" si="8"/>
        <v>26938.6955766715</v>
      </c>
      <c r="O17" s="32">
        <f t="shared" si="9"/>
        <v>19443.365408148791</v>
      </c>
      <c r="P17" s="21">
        <f t="shared" si="10"/>
        <v>14282.442386407138</v>
      </c>
      <c r="Q17" s="22"/>
      <c r="R17" s="22"/>
      <c r="S17" s="22"/>
      <c r="T17" s="23"/>
      <c r="U17" s="23"/>
      <c r="V17" s="23"/>
    </row>
    <row r="18" spans="1:22">
      <c r="A18" s="344">
        <v>1974</v>
      </c>
      <c r="B18" s="25">
        <v>22772043</v>
      </c>
      <c r="C18" s="73">
        <f t="shared" si="0"/>
        <v>156640.83201145168</v>
      </c>
      <c r="D18" s="74">
        <f t="shared" si="1"/>
        <v>123325.44953557391</v>
      </c>
      <c r="E18" s="517">
        <f t="shared" si="2"/>
        <v>89918.497890249244</v>
      </c>
      <c r="F18" s="26">
        <v>26.2</v>
      </c>
      <c r="G18" s="20">
        <f t="shared" si="11"/>
        <v>24.974607952096495</v>
      </c>
      <c r="H18" s="73">
        <f t="shared" si="3"/>
        <v>627200.36411343329</v>
      </c>
      <c r="I18" s="32">
        <f t="shared" si="12"/>
        <v>470707.82265486225</v>
      </c>
      <c r="J18" s="21">
        <f t="shared" si="4"/>
        <v>343200.37362690549</v>
      </c>
      <c r="K18" s="32">
        <f t="shared" si="5"/>
        <v>6878.6464179543173</v>
      </c>
      <c r="L18" s="32">
        <f t="shared" si="6"/>
        <v>5415.6515309396664</v>
      </c>
      <c r="M18" s="21">
        <f t="shared" si="7"/>
        <v>3948.6355216459606</v>
      </c>
      <c r="N18" s="32">
        <f t="shared" si="8"/>
        <v>27542.560152087946</v>
      </c>
      <c r="O18" s="32">
        <f t="shared" si="9"/>
        <v>20670.425690609412</v>
      </c>
      <c r="P18" s="21">
        <f t="shared" si="10"/>
        <v>15071.12794521359</v>
      </c>
      <c r="Q18" s="22"/>
      <c r="R18" s="22"/>
      <c r="S18" s="22"/>
      <c r="T18" s="23"/>
      <c r="U18" s="23"/>
      <c r="V18" s="23"/>
    </row>
    <row r="19" spans="1:22">
      <c r="A19" s="344">
        <v>1975</v>
      </c>
      <c r="B19" s="25">
        <v>23103010</v>
      </c>
      <c r="C19" s="73">
        <f t="shared" si="0"/>
        <v>176554.73256378461</v>
      </c>
      <c r="D19" s="74">
        <f t="shared" si="1"/>
        <v>143265.00727331502</v>
      </c>
      <c r="E19" s="517">
        <f t="shared" si="2"/>
        <v>105062.9112549191</v>
      </c>
      <c r="F19" s="26">
        <v>29</v>
      </c>
      <c r="G19" s="20">
        <f t="shared" si="11"/>
        <v>27.645680696743973</v>
      </c>
      <c r="H19" s="73">
        <f t="shared" si="3"/>
        <v>638634.05824758264</v>
      </c>
      <c r="I19" s="32">
        <f t="shared" si="12"/>
        <v>494017.26645970694</v>
      </c>
      <c r="J19" s="21">
        <f t="shared" si="4"/>
        <v>362285.9008790314</v>
      </c>
      <c r="K19" s="32">
        <f t="shared" si="5"/>
        <v>7642.066231360528</v>
      </c>
      <c r="L19" s="32">
        <f t="shared" si="6"/>
        <v>6201.1403394326117</v>
      </c>
      <c r="M19" s="21">
        <f t="shared" si="7"/>
        <v>4547.5854122436467</v>
      </c>
      <c r="N19" s="32">
        <f t="shared" si="8"/>
        <v>27642.894075169537</v>
      </c>
      <c r="O19" s="32">
        <f t="shared" si="9"/>
        <v>21383.242549767623</v>
      </c>
      <c r="P19" s="21">
        <f t="shared" si="10"/>
        <v>15681.329007736715</v>
      </c>
      <c r="Q19" s="22"/>
      <c r="R19" s="22"/>
      <c r="S19" s="22"/>
      <c r="T19" s="23"/>
      <c r="U19" s="23"/>
      <c r="V19" s="23"/>
    </row>
    <row r="20" spans="1:22">
      <c r="A20" s="344">
        <v>1976</v>
      </c>
      <c r="B20" s="25">
        <v>23414354</v>
      </c>
      <c r="C20" s="73">
        <f t="shared" si="0"/>
        <v>203373.36603499312</v>
      </c>
      <c r="D20" s="74">
        <f t="shared" si="1"/>
        <v>163584.54506532228</v>
      </c>
      <c r="E20" s="517">
        <f t="shared" si="2"/>
        <v>119118.58978793178</v>
      </c>
      <c r="F20" s="26">
        <v>31.1</v>
      </c>
      <c r="G20" s="20">
        <f t="shared" si="11"/>
        <v>30.271165393677347</v>
      </c>
      <c r="H20" s="73">
        <f t="shared" si="3"/>
        <v>671838.57439948828</v>
      </c>
      <c r="I20" s="32">
        <f t="shared" si="12"/>
        <v>525995.32175344788</v>
      </c>
      <c r="J20" s="21">
        <f t="shared" si="4"/>
        <v>383017.97359463596</v>
      </c>
      <c r="K20" s="32">
        <f t="shared" si="5"/>
        <v>8685.84143021811</v>
      </c>
      <c r="L20" s="32">
        <f t="shared" si="6"/>
        <v>6986.5068694751208</v>
      </c>
      <c r="M20" s="21">
        <f t="shared" si="7"/>
        <v>5087.4173076879151</v>
      </c>
      <c r="N20" s="32">
        <f t="shared" si="8"/>
        <v>28693.449086807534</v>
      </c>
      <c r="O20" s="32">
        <f t="shared" si="9"/>
        <v>22464.652313424831</v>
      </c>
      <c r="P20" s="21">
        <f t="shared" si="10"/>
        <v>16358.255008642818</v>
      </c>
      <c r="Q20" s="22"/>
      <c r="R20" s="22"/>
      <c r="S20" s="22"/>
      <c r="T20" s="23"/>
      <c r="U20" s="23"/>
      <c r="V20" s="23"/>
    </row>
    <row r="21" spans="1:22">
      <c r="A21" s="344">
        <v>1977</v>
      </c>
      <c r="B21" s="25">
        <v>23693935</v>
      </c>
      <c r="C21" s="73">
        <f t="shared" si="0"/>
        <v>224706.85526991077</v>
      </c>
      <c r="D21" s="74">
        <f t="shared" si="1"/>
        <v>181299.54924360962</v>
      </c>
      <c r="E21" s="517">
        <f t="shared" si="2"/>
        <v>132079.00853738521</v>
      </c>
      <c r="F21" s="26">
        <v>33.6</v>
      </c>
      <c r="G21" s="20">
        <f t="shared" si="11"/>
        <v>32.328558448588353</v>
      </c>
      <c r="H21" s="73">
        <f t="shared" si="3"/>
        <v>695072.30156042648</v>
      </c>
      <c r="I21" s="32">
        <f t="shared" si="12"/>
        <v>539581.99179645721</v>
      </c>
      <c r="J21" s="21">
        <f t="shared" si="4"/>
        <v>393092.2873136464</v>
      </c>
      <c r="K21" s="32">
        <f t="shared" si="5"/>
        <v>9483.7288643659558</v>
      </c>
      <c r="L21" s="32">
        <f t="shared" si="6"/>
        <v>7651.7281423963404</v>
      </c>
      <c r="M21" s="21">
        <f t="shared" si="7"/>
        <v>5574.3804706725668</v>
      </c>
      <c r="N21" s="32">
        <f t="shared" si="8"/>
        <v>29335.452366203695</v>
      </c>
      <c r="O21" s="32">
        <f t="shared" si="9"/>
        <v>22773.000423798629</v>
      </c>
      <c r="P21" s="21">
        <f t="shared" si="10"/>
        <v>16590.418067477876</v>
      </c>
      <c r="Q21" s="22"/>
      <c r="R21" s="22"/>
      <c r="S21" s="22"/>
      <c r="T21" s="23"/>
      <c r="U21" s="23"/>
      <c r="V21" s="23"/>
    </row>
    <row r="22" spans="1:22">
      <c r="A22" s="344">
        <v>1978</v>
      </c>
      <c r="B22" s="25">
        <v>23935460</v>
      </c>
      <c r="C22" s="73">
        <f t="shared" si="0"/>
        <v>249014.7692158315</v>
      </c>
      <c r="D22" s="74">
        <f t="shared" si="1"/>
        <v>202437.50561403629</v>
      </c>
      <c r="E22" s="517">
        <f t="shared" si="2"/>
        <v>149255.47835155221</v>
      </c>
      <c r="F22" s="26">
        <v>36.6</v>
      </c>
      <c r="G22" s="20">
        <f t="shared" si="11"/>
        <v>34.463202062061164</v>
      </c>
      <c r="H22" s="73">
        <f t="shared" si="3"/>
        <v>722552.61936313089</v>
      </c>
      <c r="I22" s="32">
        <f t="shared" si="12"/>
        <v>553107.93883616466</v>
      </c>
      <c r="J22" s="21">
        <f t="shared" si="4"/>
        <v>407801.85341954156</v>
      </c>
      <c r="K22" s="32">
        <f t="shared" si="5"/>
        <v>10403.592377829025</v>
      </c>
      <c r="L22" s="32">
        <f t="shared" si="6"/>
        <v>8457.640071009133</v>
      </c>
      <c r="M22" s="21">
        <f t="shared" si="7"/>
        <v>6235.7472282359404</v>
      </c>
      <c r="N22" s="32">
        <f t="shared" si="8"/>
        <v>30187.538462312023</v>
      </c>
      <c r="O22" s="32">
        <f t="shared" si="9"/>
        <v>23108.306204942986</v>
      </c>
      <c r="P22" s="21">
        <f t="shared" si="10"/>
        <v>17037.560732885082</v>
      </c>
      <c r="Q22" s="22"/>
      <c r="R22" s="22"/>
      <c r="S22" s="22"/>
      <c r="T22" s="23"/>
      <c r="U22" s="23"/>
      <c r="V22" s="23"/>
    </row>
    <row r="23" spans="1:22">
      <c r="A23" s="344">
        <v>1979</v>
      </c>
      <c r="B23" s="25">
        <v>24170164</v>
      </c>
      <c r="C23" s="73">
        <f t="shared" si="0"/>
        <v>284301.10681303072</v>
      </c>
      <c r="D23" s="74">
        <f t="shared" si="1"/>
        <v>227907.65216359627</v>
      </c>
      <c r="E23" s="517">
        <f t="shared" si="2"/>
        <v>168462.14034324439</v>
      </c>
      <c r="F23" s="26">
        <v>40</v>
      </c>
      <c r="G23" s="20">
        <f t="shared" si="11"/>
        <v>37.904530402672684</v>
      </c>
      <c r="H23" s="73">
        <f t="shared" si="3"/>
        <v>750045.18930271291</v>
      </c>
      <c r="I23" s="32">
        <f t="shared" si="12"/>
        <v>569769.13040899066</v>
      </c>
      <c r="J23" s="21">
        <f t="shared" si="4"/>
        <v>421155.35085811099</v>
      </c>
      <c r="K23" s="32">
        <f t="shared" si="5"/>
        <v>11762.481496320452</v>
      </c>
      <c r="L23" s="32">
        <f t="shared" si="6"/>
        <v>9429.2968870048335</v>
      </c>
      <c r="M23" s="21">
        <f t="shared" si="7"/>
        <v>6969.8385308119705</v>
      </c>
      <c r="N23" s="32">
        <f t="shared" si="8"/>
        <v>31031.86181536513</v>
      </c>
      <c r="O23" s="32">
        <f t="shared" si="9"/>
        <v>23573.242217512077</v>
      </c>
      <c r="P23" s="21">
        <f t="shared" si="10"/>
        <v>17424.596327029929</v>
      </c>
      <c r="Q23" s="22"/>
      <c r="R23" s="22"/>
      <c r="S23" s="22"/>
      <c r="T23" s="23"/>
      <c r="U23" s="23"/>
      <c r="V23" s="23"/>
    </row>
    <row r="24" spans="1:22">
      <c r="A24" s="345">
        <v>1980</v>
      </c>
      <c r="B24" s="517">
        <v>24470715</v>
      </c>
      <c r="C24" s="74">
        <f>C25*(C126/C127)</f>
        <v>319702.35380932171</v>
      </c>
      <c r="D24" s="74">
        <f t="shared" si="1"/>
        <v>259589.01113866066</v>
      </c>
      <c r="E24" s="517">
        <f t="shared" si="2"/>
        <v>191663.9371709663</v>
      </c>
      <c r="F24" s="26">
        <v>44</v>
      </c>
      <c r="G24" s="20">
        <f t="shared" si="11"/>
        <v>41.722122610519101</v>
      </c>
      <c r="H24" s="73">
        <f t="shared" si="3"/>
        <v>766265.79331492935</v>
      </c>
      <c r="I24" s="32">
        <f t="shared" si="12"/>
        <v>589975.02531513781</v>
      </c>
      <c r="J24" s="21">
        <f t="shared" si="4"/>
        <v>435599.85720674158</v>
      </c>
      <c r="K24" s="32">
        <f t="shared" si="5"/>
        <v>13064.691971988628</v>
      </c>
      <c r="L24" s="32">
        <f t="shared" si="6"/>
        <v>10608.149828832573</v>
      </c>
      <c r="M24" s="21">
        <f t="shared" si="7"/>
        <v>7832.3799354030434</v>
      </c>
      <c r="N24" s="32">
        <f t="shared" si="8"/>
        <v>31313.584148028749</v>
      </c>
      <c r="O24" s="32">
        <f t="shared" si="9"/>
        <v>24109.431429164932</v>
      </c>
      <c r="P24" s="21">
        <f t="shared" si="10"/>
        <v>17800.863489552372</v>
      </c>
      <c r="Q24" s="22"/>
      <c r="R24" s="22"/>
      <c r="S24" s="22"/>
      <c r="T24" s="23"/>
      <c r="U24" s="23"/>
      <c r="V24" s="23"/>
    </row>
    <row r="25" spans="1:22">
      <c r="A25" s="345">
        <v>1981</v>
      </c>
      <c r="B25" s="517">
        <v>24784554</v>
      </c>
      <c r="C25" s="74">
        <v>366562</v>
      </c>
      <c r="D25" s="74">
        <v>303555</v>
      </c>
      <c r="E25" s="517">
        <f t="shared" ref="E25:E33" si="13">E26*(E127/E128)</f>
        <v>222413.23907739393</v>
      </c>
      <c r="F25" s="26">
        <v>49.5</v>
      </c>
      <c r="G25" s="20">
        <f t="shared" si="11"/>
        <v>46.218363427977742</v>
      </c>
      <c r="H25" s="73">
        <v>793109</v>
      </c>
      <c r="I25" s="32">
        <f t="shared" si="12"/>
        <v>613242.4242424242</v>
      </c>
      <c r="J25" s="21">
        <f t="shared" si="4"/>
        <v>449319.67490382615</v>
      </c>
      <c r="K25" s="32">
        <f t="shared" si="5"/>
        <v>14789.937313376709</v>
      </c>
      <c r="L25" s="32">
        <f t="shared" si="6"/>
        <v>12247.749142469942</v>
      </c>
      <c r="M25" s="21">
        <f t="shared" si="7"/>
        <v>8973.8648949419839</v>
      </c>
      <c r="N25" s="32">
        <f t="shared" si="8"/>
        <v>32000.132017707481</v>
      </c>
      <c r="O25" s="32">
        <f t="shared" si="9"/>
        <v>24742.927560545337</v>
      </c>
      <c r="P25" s="21">
        <f t="shared" si="10"/>
        <v>18129.019989781787</v>
      </c>
      <c r="Q25" s="22"/>
      <c r="R25" s="22"/>
      <c r="S25" s="22"/>
      <c r="T25" s="23"/>
      <c r="U25" s="23"/>
      <c r="V25" s="23"/>
    </row>
    <row r="26" spans="1:22">
      <c r="A26" s="345">
        <v>1982</v>
      </c>
      <c r="B26" s="517">
        <v>25082945</v>
      </c>
      <c r="C26" s="74">
        <v>386707</v>
      </c>
      <c r="D26" s="74">
        <v>334323</v>
      </c>
      <c r="E26" s="517">
        <f t="shared" si="13"/>
        <v>245573.08978574548</v>
      </c>
      <c r="F26" s="26">
        <v>54.9</v>
      </c>
      <c r="G26" s="20">
        <f t="shared" si="11"/>
        <v>50.276862270933684</v>
      </c>
      <c r="H26" s="73">
        <v>769155</v>
      </c>
      <c r="I26" s="32">
        <f t="shared" si="12"/>
        <v>608967.21311475406</v>
      </c>
      <c r="J26" s="21">
        <f t="shared" si="4"/>
        <v>447309.81746037432</v>
      </c>
      <c r="K26" s="32">
        <f t="shared" si="5"/>
        <v>15417.12904924043</v>
      </c>
      <c r="L26" s="32">
        <f t="shared" si="6"/>
        <v>13328.698045624229</v>
      </c>
      <c r="M26" s="21">
        <f t="shared" si="7"/>
        <v>9790.4408667222087</v>
      </c>
      <c r="N26" s="32">
        <f t="shared" si="8"/>
        <v>30664.461449801849</v>
      </c>
      <c r="O26" s="32">
        <f t="shared" si="9"/>
        <v>24278.138516619721</v>
      </c>
      <c r="P26" s="21">
        <f t="shared" si="10"/>
        <v>17833.225622444825</v>
      </c>
      <c r="Q26" s="22"/>
      <c r="R26" s="22"/>
      <c r="S26" s="22"/>
      <c r="T26" s="23"/>
      <c r="U26" s="23"/>
      <c r="V26" s="23"/>
    </row>
    <row r="27" spans="1:22">
      <c r="A27" s="345">
        <v>1983</v>
      </c>
      <c r="B27" s="517">
        <v>25335951</v>
      </c>
      <c r="C27" s="74">
        <v>419409</v>
      </c>
      <c r="D27" s="74">
        <v>349756</v>
      </c>
      <c r="E27" s="517">
        <f t="shared" si="13"/>
        <v>256830.49608876256</v>
      </c>
      <c r="F27" s="26">
        <v>58.1</v>
      </c>
      <c r="G27" s="20">
        <f t="shared" si="11"/>
        <v>53.164311464687188</v>
      </c>
      <c r="H27" s="73">
        <v>788892</v>
      </c>
      <c r="I27" s="32">
        <f t="shared" si="12"/>
        <v>601989.67297762469</v>
      </c>
      <c r="J27" s="21">
        <f t="shared" si="4"/>
        <v>442049.04662437621</v>
      </c>
      <c r="K27" s="32">
        <f t="shared" si="5"/>
        <v>16553.907923172097</v>
      </c>
      <c r="L27" s="32">
        <f t="shared" si="6"/>
        <v>13804.73146636572</v>
      </c>
      <c r="M27" s="21">
        <f t="shared" si="7"/>
        <v>10136.998452861017</v>
      </c>
      <c r="N27" s="32">
        <f t="shared" si="8"/>
        <v>31137.256304292663</v>
      </c>
      <c r="O27" s="32">
        <f t="shared" si="9"/>
        <v>23760.295122832558</v>
      </c>
      <c r="P27" s="21">
        <f t="shared" si="10"/>
        <v>17447.501640036178</v>
      </c>
      <c r="Q27" s="22"/>
      <c r="R27" s="22"/>
      <c r="S27" s="22"/>
      <c r="T27" s="23"/>
      <c r="U27" s="23"/>
      <c r="V27" s="23"/>
    </row>
    <row r="28" spans="1:22">
      <c r="A28" s="344">
        <v>1984</v>
      </c>
      <c r="B28" s="25">
        <v>25576735</v>
      </c>
      <c r="C28" s="73">
        <v>458320</v>
      </c>
      <c r="D28" s="74">
        <v>379105</v>
      </c>
      <c r="E28" s="517">
        <f t="shared" si="13"/>
        <v>278866.19079798862</v>
      </c>
      <c r="F28" s="26">
        <v>60.6</v>
      </c>
      <c r="G28" s="20">
        <f t="shared" si="11"/>
        <v>55.030449733925039</v>
      </c>
      <c r="H28" s="73">
        <v>832848</v>
      </c>
      <c r="I28" s="32">
        <f t="shared" si="12"/>
        <v>625585.80858085805</v>
      </c>
      <c r="J28" s="21">
        <f t="shared" si="4"/>
        <v>460175.23233991524</v>
      </c>
      <c r="K28" s="32">
        <f t="shared" si="5"/>
        <v>17919.409963781538</v>
      </c>
      <c r="L28" s="32">
        <f t="shared" si="6"/>
        <v>14822.259369696718</v>
      </c>
      <c r="M28" s="21">
        <f t="shared" si="7"/>
        <v>10903.119213534825</v>
      </c>
      <c r="N28" s="32">
        <f t="shared" si="8"/>
        <v>32562.717641637999</v>
      </c>
      <c r="O28" s="32">
        <f t="shared" si="9"/>
        <v>24459.173877387322</v>
      </c>
      <c r="P28" s="21">
        <f t="shared" si="10"/>
        <v>17991.945896922152</v>
      </c>
      <c r="Q28" s="22"/>
      <c r="R28" s="22"/>
      <c r="S28" s="22"/>
      <c r="T28" s="23"/>
      <c r="U28" s="23"/>
      <c r="V28" s="23"/>
    </row>
    <row r="29" spans="1:22">
      <c r="A29" s="344">
        <v>1985</v>
      </c>
      <c r="B29" s="25">
        <v>25813200</v>
      </c>
      <c r="C29" s="73">
        <v>495622</v>
      </c>
      <c r="D29" s="74">
        <v>409945</v>
      </c>
      <c r="E29" s="517">
        <f t="shared" si="13"/>
        <v>301069.66998469608</v>
      </c>
      <c r="F29" s="26">
        <v>63</v>
      </c>
      <c r="G29" s="20">
        <f t="shared" si="11"/>
        <v>56.849185438720653</v>
      </c>
      <c r="H29" s="73">
        <v>871819</v>
      </c>
      <c r="I29" s="32">
        <f t="shared" si="12"/>
        <v>650706.34920634923</v>
      </c>
      <c r="J29" s="21">
        <f t="shared" si="4"/>
        <v>477888.36505507317</v>
      </c>
      <c r="K29" s="32">
        <f t="shared" si="5"/>
        <v>19200.331613283128</v>
      </c>
      <c r="L29" s="32">
        <f t="shared" si="6"/>
        <v>15881.215812065146</v>
      </c>
      <c r="M29" s="21">
        <f t="shared" si="7"/>
        <v>11663.399732876827</v>
      </c>
      <c r="N29" s="32">
        <f t="shared" si="8"/>
        <v>33774.154308648285</v>
      </c>
      <c r="O29" s="32">
        <f t="shared" si="9"/>
        <v>25208.279066770072</v>
      </c>
      <c r="P29" s="21">
        <f t="shared" si="10"/>
        <v>18513.332909328296</v>
      </c>
      <c r="Q29" s="22"/>
      <c r="R29" s="22"/>
      <c r="S29" s="22"/>
      <c r="T29" s="23"/>
      <c r="U29" s="23"/>
      <c r="V29" s="23"/>
    </row>
    <row r="30" spans="1:22">
      <c r="A30" s="344">
        <v>1986</v>
      </c>
      <c r="B30" s="25">
        <v>26067487</v>
      </c>
      <c r="C30" s="73">
        <v>521971</v>
      </c>
      <c r="D30" s="74">
        <v>438171</v>
      </c>
      <c r="E30" s="517">
        <f t="shared" si="13"/>
        <v>317301.88604503713</v>
      </c>
      <c r="F30" s="26">
        <v>65.599999999999994</v>
      </c>
      <c r="G30" s="20">
        <f t="shared" si="11"/>
        <v>58.583721574934657</v>
      </c>
      <c r="H30" s="73">
        <v>890983</v>
      </c>
      <c r="I30" s="32">
        <f t="shared" si="12"/>
        <v>667943.5975609757</v>
      </c>
      <c r="J30" s="21">
        <f t="shared" si="4"/>
        <v>483691.89945889811</v>
      </c>
      <c r="K30" s="32">
        <f t="shared" si="5"/>
        <v>20023.832753805538</v>
      </c>
      <c r="L30" s="32">
        <f t="shared" si="6"/>
        <v>16809.100163740371</v>
      </c>
      <c r="M30" s="21">
        <f t="shared" si="7"/>
        <v>12172.323555586203</v>
      </c>
      <c r="N30" s="32">
        <f t="shared" si="8"/>
        <v>34179.857843604179</v>
      </c>
      <c r="O30" s="32">
        <f t="shared" si="9"/>
        <v>25623.628298384716</v>
      </c>
      <c r="P30" s="21">
        <f t="shared" si="10"/>
        <v>18555.371273759458</v>
      </c>
      <c r="Q30" s="22"/>
      <c r="R30" s="22"/>
      <c r="S30" s="22"/>
      <c r="T30" s="23"/>
      <c r="U30" s="23"/>
      <c r="V30" s="23"/>
    </row>
    <row r="31" spans="1:22">
      <c r="A31" s="344">
        <v>1987</v>
      </c>
      <c r="B31" s="25">
        <v>26397870</v>
      </c>
      <c r="C31" s="73">
        <v>568882</v>
      </c>
      <c r="D31" s="74">
        <v>471251</v>
      </c>
      <c r="E31" s="517">
        <f t="shared" si="13"/>
        <v>337605.67209226056</v>
      </c>
      <c r="F31" s="26">
        <v>68.5</v>
      </c>
      <c r="G31" s="20">
        <f t="shared" si="11"/>
        <v>61.368135240706842</v>
      </c>
      <c r="H31" s="73">
        <v>926999</v>
      </c>
      <c r="I31" s="32">
        <f t="shared" si="12"/>
        <v>687957.66423357662</v>
      </c>
      <c r="J31" s="21">
        <f t="shared" si="4"/>
        <v>492854.99575512495</v>
      </c>
      <c r="K31" s="32">
        <f t="shared" si="5"/>
        <v>21550.299323392381</v>
      </c>
      <c r="L31" s="32">
        <f t="shared" si="6"/>
        <v>17851.856986946295</v>
      </c>
      <c r="M31" s="21">
        <f t="shared" si="7"/>
        <v>12789.125489755823</v>
      </c>
      <c r="N31" s="32">
        <f t="shared" si="8"/>
        <v>35116.431742409521</v>
      </c>
      <c r="O31" s="32">
        <f t="shared" si="9"/>
        <v>26061.105090432549</v>
      </c>
      <c r="P31" s="21">
        <f t="shared" si="10"/>
        <v>18670.256189424563</v>
      </c>
      <c r="Q31" s="22"/>
      <c r="R31" s="22"/>
      <c r="S31" s="22"/>
      <c r="T31" s="23"/>
      <c r="U31" s="23"/>
      <c r="V31" s="23"/>
    </row>
    <row r="32" spans="1:22">
      <c r="A32" s="344">
        <v>1988</v>
      </c>
      <c r="B32" s="25">
        <v>26751474</v>
      </c>
      <c r="C32" s="73">
        <v>622756</v>
      </c>
      <c r="D32" s="74">
        <v>517914</v>
      </c>
      <c r="E32" s="517">
        <f t="shared" si="13"/>
        <v>368395.98798207258</v>
      </c>
      <c r="F32" s="26">
        <v>71.2</v>
      </c>
      <c r="G32" s="20">
        <f t="shared" si="11"/>
        <v>64.141013083507659</v>
      </c>
      <c r="H32" s="73">
        <v>970917</v>
      </c>
      <c r="I32" s="32">
        <f t="shared" si="12"/>
        <v>727407.30337078648</v>
      </c>
      <c r="J32" s="21">
        <f t="shared" si="4"/>
        <v>517410.09548043902</v>
      </c>
      <c r="K32" s="32">
        <f t="shared" si="5"/>
        <v>23279.315375294835</v>
      </c>
      <c r="L32" s="32">
        <f t="shared" si="6"/>
        <v>19360.204226503556</v>
      </c>
      <c r="M32" s="21">
        <f t="shared" si="7"/>
        <v>13771.053811168409</v>
      </c>
      <c r="N32" s="32">
        <f t="shared" si="8"/>
        <v>36293.962717717914</v>
      </c>
      <c r="O32" s="32">
        <f t="shared" si="9"/>
        <v>27191.29807093196</v>
      </c>
      <c r="P32" s="21">
        <f t="shared" si="10"/>
        <v>19341.367712315179</v>
      </c>
      <c r="Q32" s="22"/>
      <c r="R32" s="22"/>
      <c r="S32" s="22"/>
      <c r="T32" s="23"/>
      <c r="U32" s="23"/>
      <c r="V32" s="23"/>
    </row>
    <row r="33" spans="1:22">
      <c r="A33" s="344">
        <v>1989</v>
      </c>
      <c r="B33" s="25">
        <v>27214902</v>
      </c>
      <c r="C33" s="73">
        <v>667349</v>
      </c>
      <c r="D33" s="74">
        <v>565110</v>
      </c>
      <c r="E33" s="517">
        <f t="shared" si="13"/>
        <v>403402.35493659816</v>
      </c>
      <c r="F33" s="26">
        <v>74.8</v>
      </c>
      <c r="G33" s="20">
        <f t="shared" si="11"/>
        <v>67.139009699380566</v>
      </c>
      <c r="H33" s="73">
        <v>993981</v>
      </c>
      <c r="I33" s="32">
        <f t="shared" si="12"/>
        <v>755494.65240641707</v>
      </c>
      <c r="J33" s="21">
        <f t="shared" si="4"/>
        <v>539307.9611451847</v>
      </c>
      <c r="K33" s="32">
        <f t="shared" si="5"/>
        <v>24521.4551939228</v>
      </c>
      <c r="L33" s="32">
        <f t="shared" si="6"/>
        <v>20764.726619261757</v>
      </c>
      <c r="M33" s="21">
        <f t="shared" si="7"/>
        <v>14822.847972651092</v>
      </c>
      <c r="N33" s="32">
        <f t="shared" si="8"/>
        <v>36523.409123428035</v>
      </c>
      <c r="O33" s="32">
        <f t="shared" si="9"/>
        <v>27760.329704895394</v>
      </c>
      <c r="P33" s="21">
        <f t="shared" si="10"/>
        <v>19816.641674667233</v>
      </c>
      <c r="Q33" s="22"/>
      <c r="R33" s="22"/>
      <c r="S33" s="22"/>
      <c r="T33" s="23"/>
      <c r="U33" s="23"/>
      <c r="V33" s="23"/>
    </row>
    <row r="34" spans="1:22">
      <c r="A34" s="344">
        <v>1990</v>
      </c>
      <c r="B34" s="25">
        <v>27632360</v>
      </c>
      <c r="C34" s="73">
        <v>690763</v>
      </c>
      <c r="D34" s="74">
        <v>606745</v>
      </c>
      <c r="E34" s="517">
        <v>426359</v>
      </c>
      <c r="F34" s="26">
        <v>78.400000000000006</v>
      </c>
      <c r="G34" s="20">
        <f t="shared" si="11"/>
        <v>69.405071825236149</v>
      </c>
      <c r="H34" s="73">
        <v>995263</v>
      </c>
      <c r="I34" s="32">
        <f t="shared" si="12"/>
        <v>773909.43877551018</v>
      </c>
      <c r="J34" s="21">
        <f t="shared" si="4"/>
        <v>543825.25510204083</v>
      </c>
      <c r="K34" s="32">
        <f t="shared" si="5"/>
        <v>24998.335285151177</v>
      </c>
      <c r="L34" s="32">
        <f t="shared" si="6"/>
        <v>21957.769803230705</v>
      </c>
      <c r="M34" s="21">
        <f t="shared" si="7"/>
        <v>15429.699091934239</v>
      </c>
      <c r="N34" s="32">
        <f t="shared" si="8"/>
        <v>36018.023795289286</v>
      </c>
      <c r="O34" s="32">
        <f t="shared" si="9"/>
        <v>28007.359442896304</v>
      </c>
      <c r="P34" s="21">
        <f t="shared" si="10"/>
        <v>19680.738637671224</v>
      </c>
      <c r="Q34" s="22"/>
      <c r="R34" s="22"/>
      <c r="S34" s="22"/>
      <c r="T34" s="23"/>
      <c r="U34" s="23"/>
      <c r="V34" s="23"/>
    </row>
    <row r="35" spans="1:22">
      <c r="A35" s="344">
        <v>1991</v>
      </c>
      <c r="B35" s="25">
        <v>27987111</v>
      </c>
      <c r="C35" s="73">
        <v>696882</v>
      </c>
      <c r="D35" s="74">
        <v>626576</v>
      </c>
      <c r="E35" s="517">
        <v>441913</v>
      </c>
      <c r="F35" s="26">
        <v>82.8</v>
      </c>
      <c r="G35" s="20">
        <f t="shared" si="11"/>
        <v>71.536635114729492</v>
      </c>
      <c r="H35" s="73">
        <v>974161</v>
      </c>
      <c r="I35" s="32">
        <f>D35/F35*100</f>
        <v>756734.29951690824</v>
      </c>
      <c r="J35" s="21">
        <f t="shared" si="4"/>
        <v>533711.35265700484</v>
      </c>
      <c r="K35" s="32">
        <f t="shared" si="5"/>
        <v>24900.10490900615</v>
      </c>
      <c r="L35" s="32">
        <f t="shared" si="6"/>
        <v>22388.019971050246</v>
      </c>
      <c r="M35" s="21">
        <f t="shared" si="7"/>
        <v>15789.875560932316</v>
      </c>
      <c r="N35" s="32">
        <f t="shared" si="8"/>
        <v>34807.486917817281</v>
      </c>
      <c r="O35" s="32">
        <f t="shared" si="9"/>
        <v>27038.671462621071</v>
      </c>
      <c r="P35" s="21">
        <f t="shared" si="10"/>
        <v>19069.898020449658</v>
      </c>
      <c r="Q35" s="22"/>
      <c r="R35" s="22"/>
      <c r="S35" s="22"/>
      <c r="T35" s="23"/>
      <c r="U35" s="23"/>
      <c r="V35" s="23"/>
    </row>
    <row r="36" spans="1:22">
      <c r="A36" s="344">
        <v>1992</v>
      </c>
      <c r="B36" s="25">
        <v>28324154</v>
      </c>
      <c r="C36" s="73">
        <v>713312</v>
      </c>
      <c r="D36" s="74">
        <v>640863</v>
      </c>
      <c r="E36" s="517">
        <v>454709</v>
      </c>
      <c r="F36" s="26">
        <v>84</v>
      </c>
      <c r="G36" s="20">
        <f t="shared" si="11"/>
        <v>72.602912617406488</v>
      </c>
      <c r="H36" s="73">
        <v>982484</v>
      </c>
      <c r="I36" s="32">
        <f t="shared" si="12"/>
        <v>762932.14285714284</v>
      </c>
      <c r="J36" s="21">
        <f t="shared" si="4"/>
        <v>541320.23809523811</v>
      </c>
      <c r="K36" s="32">
        <f t="shared" si="5"/>
        <v>25183.876630525308</v>
      </c>
      <c r="L36" s="32">
        <f t="shared" si="6"/>
        <v>22626.024417181179</v>
      </c>
      <c r="M36" s="21">
        <f t="shared" si="7"/>
        <v>16053.753979730516</v>
      </c>
      <c r="N36" s="32">
        <f t="shared" si="8"/>
        <v>34687.143700743894</v>
      </c>
      <c r="O36" s="32">
        <f t="shared" si="9"/>
        <v>26935.743353787118</v>
      </c>
      <c r="P36" s="21">
        <f t="shared" si="10"/>
        <v>19111.611880631564</v>
      </c>
      <c r="Q36" s="22"/>
      <c r="R36" s="22"/>
      <c r="S36" s="22"/>
      <c r="T36" s="23"/>
      <c r="U36" s="23"/>
      <c r="V36" s="23"/>
    </row>
    <row r="37" spans="1:22">
      <c r="A37" s="344">
        <v>1993</v>
      </c>
      <c r="B37" s="25">
        <v>28651462</v>
      </c>
      <c r="C37" s="73">
        <v>741593</v>
      </c>
      <c r="D37" s="74">
        <v>653941</v>
      </c>
      <c r="E37" s="517">
        <v>470714</v>
      </c>
      <c r="F37" s="26">
        <v>85.6</v>
      </c>
      <c r="G37" s="20">
        <f t="shared" si="11"/>
        <v>73.563363194759262</v>
      </c>
      <c r="H37" s="73">
        <v>1008101</v>
      </c>
      <c r="I37" s="32">
        <f t="shared" si="12"/>
        <v>763949.76635514025</v>
      </c>
      <c r="J37" s="21">
        <f t="shared" si="4"/>
        <v>549899.53271028039</v>
      </c>
      <c r="K37" s="32">
        <f t="shared" si="5"/>
        <v>25883.251612081785</v>
      </c>
      <c r="L37" s="32">
        <f t="shared" si="6"/>
        <v>22824.001092858718</v>
      </c>
      <c r="M37" s="21">
        <f t="shared" si="7"/>
        <v>16428.969663048956</v>
      </c>
      <c r="N37" s="32">
        <f t="shared" si="8"/>
        <v>35184.975901055237</v>
      </c>
      <c r="O37" s="32">
        <f t="shared" si="9"/>
        <v>26663.552678573269</v>
      </c>
      <c r="P37" s="21">
        <f t="shared" si="10"/>
        <v>19192.721568982426</v>
      </c>
      <c r="Q37" s="22"/>
      <c r="R37" s="22"/>
      <c r="S37" s="22"/>
      <c r="T37" s="23"/>
      <c r="U37" s="23"/>
      <c r="V37" s="23"/>
    </row>
    <row r="38" spans="1:22">
      <c r="A38" s="344">
        <v>1994</v>
      </c>
      <c r="B38" s="25">
        <v>28960064</v>
      </c>
      <c r="C38" s="73">
        <v>786584</v>
      </c>
      <c r="D38" s="74">
        <v>667749</v>
      </c>
      <c r="E38" s="517">
        <v>477625</v>
      </c>
      <c r="F38" s="26">
        <v>85.7</v>
      </c>
      <c r="G38" s="20">
        <f t="shared" si="11"/>
        <v>74.627754954886569</v>
      </c>
      <c r="H38" s="73">
        <v>1054010</v>
      </c>
      <c r="I38" s="32">
        <f t="shared" si="12"/>
        <v>779170.36172695446</v>
      </c>
      <c r="J38" s="21">
        <f t="shared" si="4"/>
        <v>557322.05367561255</v>
      </c>
      <c r="K38" s="32">
        <f t="shared" si="5"/>
        <v>27160.989699470276</v>
      </c>
      <c r="L38" s="32">
        <f t="shared" si="6"/>
        <v>23057.580259491137</v>
      </c>
      <c r="M38" s="21">
        <f t="shared" si="7"/>
        <v>16492.539519249684</v>
      </c>
      <c r="N38" s="32">
        <f t="shared" si="8"/>
        <v>36395.292496591166</v>
      </c>
      <c r="O38" s="32">
        <f t="shared" si="9"/>
        <v>26904.994468484409</v>
      </c>
      <c r="P38" s="21">
        <f t="shared" si="10"/>
        <v>19244.503523045136</v>
      </c>
      <c r="Q38" s="22"/>
      <c r="R38" s="22"/>
      <c r="S38" s="22"/>
      <c r="T38" s="23"/>
      <c r="U38" s="23"/>
      <c r="V38" s="23"/>
    </row>
    <row r="39" spans="1:22">
      <c r="A39" s="344">
        <v>1995</v>
      </c>
      <c r="B39" s="25">
        <v>29263007</v>
      </c>
      <c r="C39" s="73">
        <v>826214</v>
      </c>
      <c r="D39" s="74">
        <v>693417</v>
      </c>
      <c r="E39" s="517">
        <v>490618</v>
      </c>
      <c r="F39" s="26">
        <v>87.6</v>
      </c>
      <c r="G39" s="20">
        <f t="shared" si="11"/>
        <v>76.298258153764891</v>
      </c>
      <c r="H39" s="73">
        <v>1082874</v>
      </c>
      <c r="I39" s="32">
        <f t="shared" si="12"/>
        <v>791571.91780821921</v>
      </c>
      <c r="J39" s="21">
        <f>E39/F39*100</f>
        <v>560066.21004566213</v>
      </c>
      <c r="K39" s="32">
        <f>C39/B39*1000000</f>
        <v>28234.077242984633</v>
      </c>
      <c r="L39" s="32">
        <f t="shared" si="6"/>
        <v>23696.026864224856</v>
      </c>
      <c r="M39" s="21">
        <f t="shared" si="7"/>
        <v>16765.809474057125</v>
      </c>
      <c r="N39" s="32">
        <f t="shared" si="8"/>
        <v>37004.877865080642</v>
      </c>
      <c r="O39" s="32">
        <f t="shared" si="9"/>
        <v>27050.258977425634</v>
      </c>
      <c r="P39" s="21">
        <f t="shared" si="10"/>
        <v>19139.051911024118</v>
      </c>
      <c r="Q39" s="22"/>
      <c r="R39" s="22"/>
      <c r="S39" s="22"/>
      <c r="T39" s="23"/>
      <c r="U39" s="23"/>
      <c r="V39" s="23"/>
    </row>
    <row r="40" spans="1:22">
      <c r="A40" s="344">
        <v>1996</v>
      </c>
      <c r="B40" s="25">
        <v>29569875</v>
      </c>
      <c r="C40" s="73">
        <v>854847</v>
      </c>
      <c r="D40" s="74">
        <v>707588</v>
      </c>
      <c r="E40" s="517">
        <v>499016</v>
      </c>
      <c r="F40" s="26">
        <v>88.9</v>
      </c>
      <c r="G40" s="20">
        <f t="shared" si="11"/>
        <v>77.638407283150272</v>
      </c>
      <c r="H40" s="73">
        <v>1101062</v>
      </c>
      <c r="I40" s="32">
        <f t="shared" si="12"/>
        <v>795937.00787401572</v>
      </c>
      <c r="J40" s="21">
        <f t="shared" si="4"/>
        <v>561322.83464566921</v>
      </c>
      <c r="K40" s="32">
        <f t="shared" si="5"/>
        <v>28909.388355547664</v>
      </c>
      <c r="L40" s="32">
        <f t="shared" si="6"/>
        <v>23929.353776436321</v>
      </c>
      <c r="M40" s="21">
        <f t="shared" si="7"/>
        <v>16875.823790259514</v>
      </c>
      <c r="N40" s="32">
        <f t="shared" si="8"/>
        <v>37235.936912144534</v>
      </c>
      <c r="O40" s="32">
        <f t="shared" si="9"/>
        <v>26917.15835369665</v>
      </c>
      <c r="P40" s="21">
        <f t="shared" si="10"/>
        <v>18982.928897929705</v>
      </c>
      <c r="Q40" s="22"/>
      <c r="R40" s="22"/>
      <c r="S40" s="22"/>
      <c r="T40" s="23"/>
      <c r="U40" s="23"/>
      <c r="V40" s="23"/>
    </row>
    <row r="41" spans="1:22">
      <c r="A41" s="344">
        <v>1997</v>
      </c>
      <c r="B41" s="25">
        <v>29867572</v>
      </c>
      <c r="C41" s="73">
        <v>901376</v>
      </c>
      <c r="D41" s="74">
        <v>732469</v>
      </c>
      <c r="E41" s="517">
        <v>517213</v>
      </c>
      <c r="F41" s="26">
        <v>90.4</v>
      </c>
      <c r="G41" s="20">
        <f t="shared" si="11"/>
        <v>78.524323674485615</v>
      </c>
      <c r="H41" s="73">
        <v>1147894</v>
      </c>
      <c r="I41" s="32">
        <f t="shared" si="12"/>
        <v>810253.31858407066</v>
      </c>
      <c r="J41" s="21">
        <f t="shared" si="4"/>
        <v>572138.2743362831</v>
      </c>
      <c r="K41" s="32">
        <f t="shared" si="5"/>
        <v>30179.085196479984</v>
      </c>
      <c r="L41" s="32">
        <f>D41/B41*1000000</f>
        <v>24523.888316063993</v>
      </c>
      <c r="M41" s="21">
        <f t="shared" si="7"/>
        <v>17316.874635809028</v>
      </c>
      <c r="N41" s="32">
        <f t="shared" si="8"/>
        <v>38432.785899034578</v>
      </c>
      <c r="O41" s="32">
        <f t="shared" si="9"/>
        <v>27128.195039893792</v>
      </c>
      <c r="P41" s="21">
        <f t="shared" si="10"/>
        <v>19155.834774125033</v>
      </c>
      <c r="Q41" s="22"/>
      <c r="R41" s="22"/>
      <c r="S41" s="22"/>
      <c r="T41" s="23"/>
      <c r="U41" s="23"/>
      <c r="V41" s="23"/>
    </row>
    <row r="42" spans="1:22">
      <c r="A42" s="344">
        <v>1998</v>
      </c>
      <c r="B42" s="25">
        <v>30123875</v>
      </c>
      <c r="C42" s="73">
        <v>936730</v>
      </c>
      <c r="D42" s="74">
        <v>767422</v>
      </c>
      <c r="E42" s="517">
        <v>539305</v>
      </c>
      <c r="F42" s="26">
        <v>91.3</v>
      </c>
      <c r="G42" s="20">
        <f t="shared" si="11"/>
        <v>78.361480212414975</v>
      </c>
      <c r="H42" s="73">
        <v>1195396</v>
      </c>
      <c r="I42" s="32">
        <f t="shared" si="12"/>
        <v>840549.83570646215</v>
      </c>
      <c r="J42" s="21">
        <f t="shared" si="4"/>
        <v>590695.50930996716</v>
      </c>
      <c r="K42" s="32">
        <f t="shared" si="5"/>
        <v>31095.93304314269</v>
      </c>
      <c r="L42" s="32">
        <f t="shared" si="6"/>
        <v>25475.540580353623</v>
      </c>
      <c r="M42" s="21">
        <f t="shared" si="7"/>
        <v>17902.90923727442</v>
      </c>
      <c r="N42" s="32">
        <f t="shared" si="8"/>
        <v>39682.676946441978</v>
      </c>
      <c r="O42" s="32">
        <f t="shared" si="9"/>
        <v>27903.111259971109</v>
      </c>
      <c r="P42" s="21">
        <f t="shared" si="10"/>
        <v>19608.881968537156</v>
      </c>
      <c r="Q42" s="22"/>
      <c r="R42" s="22"/>
      <c r="S42" s="22"/>
      <c r="T42" s="23"/>
      <c r="U42" s="23"/>
      <c r="V42" s="23"/>
    </row>
    <row r="43" spans="1:22">
      <c r="A43" s="344">
        <v>1999</v>
      </c>
      <c r="B43" s="25">
        <v>30367051</v>
      </c>
      <c r="C43" s="73">
        <v>1001845</v>
      </c>
      <c r="D43" s="74">
        <v>803026</v>
      </c>
      <c r="E43" s="517">
        <v>567386</v>
      </c>
      <c r="F43" s="26">
        <v>92.9</v>
      </c>
      <c r="G43" s="20">
        <f t="shared" si="11"/>
        <v>79.819827858880302</v>
      </c>
      <c r="H43" s="73">
        <v>1255133</v>
      </c>
      <c r="I43" s="32">
        <f t="shared" si="12"/>
        <v>864398.27771797625</v>
      </c>
      <c r="J43" s="21">
        <f t="shared" si="4"/>
        <v>610749.19268030138</v>
      </c>
      <c r="K43" s="32">
        <f t="shared" si="5"/>
        <v>32991.185084122924</v>
      </c>
      <c r="L43" s="32">
        <f t="shared" si="6"/>
        <v>26443.990231385982</v>
      </c>
      <c r="M43" s="21">
        <f>E43/B43*1000000</f>
        <v>18684.26407292562</v>
      </c>
      <c r="N43" s="32">
        <f t="shared" si="8"/>
        <v>41332.067443756721</v>
      </c>
      <c r="O43" s="32">
        <f>I43/B43*1000000</f>
        <v>28465.005631201275</v>
      </c>
      <c r="P43" s="21">
        <f t="shared" si="10"/>
        <v>20112.232586572249</v>
      </c>
      <c r="Q43" s="22"/>
      <c r="R43" s="22"/>
      <c r="S43" s="22"/>
      <c r="T43" s="23"/>
      <c r="U43" s="23"/>
      <c r="V43" s="23"/>
    </row>
    <row r="44" spans="1:22">
      <c r="A44" s="344">
        <v>2000</v>
      </c>
      <c r="B44" s="25">
        <v>30647400</v>
      </c>
      <c r="C44" s="73">
        <v>1098166</v>
      </c>
      <c r="D44" s="74">
        <v>860570</v>
      </c>
      <c r="E44" s="517">
        <v>604741</v>
      </c>
      <c r="F44" s="26">
        <v>95.4</v>
      </c>
      <c r="G44" s="20">
        <f t="shared" si="11"/>
        <v>83.230018909609043</v>
      </c>
      <c r="H44" s="73">
        <v>1319435</v>
      </c>
      <c r="I44" s="32">
        <f t="shared" si="12"/>
        <v>902064.9895178196</v>
      </c>
      <c r="J44" s="21">
        <f t="shared" si="4"/>
        <v>633900.41928721161</v>
      </c>
      <c r="K44" s="32">
        <f t="shared" si="5"/>
        <v>35832.272884486119</v>
      </c>
      <c r="L44" s="32">
        <f t="shared" si="6"/>
        <v>28079.706598275872</v>
      </c>
      <c r="M44" s="21">
        <f t="shared" si="7"/>
        <v>19732.212194182866</v>
      </c>
      <c r="N44" s="32">
        <f t="shared" si="8"/>
        <v>43052.102299053106</v>
      </c>
      <c r="O44" s="32">
        <f t="shared" si="9"/>
        <v>29433.654715173867</v>
      </c>
      <c r="P44" s="21">
        <f>J44/B44*1000000</f>
        <v>20683.66058090447</v>
      </c>
      <c r="Q44" s="22"/>
      <c r="R44" s="22"/>
      <c r="S44" s="22"/>
      <c r="T44" s="23"/>
      <c r="U44" s="23"/>
      <c r="V44" s="23"/>
    </row>
    <row r="45" spans="1:22">
      <c r="A45" s="344">
        <v>2001</v>
      </c>
      <c r="B45" s="25">
        <v>30971516</v>
      </c>
      <c r="C45" s="73">
        <v>1134832</v>
      </c>
      <c r="D45" s="74">
        <v>893979</v>
      </c>
      <c r="E45" s="517">
        <v>631482</v>
      </c>
      <c r="F45" s="26">
        <v>97.8</v>
      </c>
      <c r="G45" s="20">
        <f t="shared" si="11"/>
        <v>84.580893664214074</v>
      </c>
      <c r="H45" s="73">
        <v>1341712</v>
      </c>
      <c r="I45" s="32">
        <f t="shared" si="12"/>
        <v>914088.95705521479</v>
      </c>
      <c r="J45" s="21">
        <f t="shared" si="4"/>
        <v>645687.11656441714</v>
      </c>
      <c r="K45" s="32">
        <f t="shared" si="5"/>
        <v>36641.151179038185</v>
      </c>
      <c r="L45" s="32">
        <f t="shared" si="6"/>
        <v>28864.554127734657</v>
      </c>
      <c r="M45" s="21">
        <f t="shared" si="7"/>
        <v>20389.121410782733</v>
      </c>
      <c r="N45" s="32">
        <f t="shared" si="8"/>
        <v>43320.837120146134</v>
      </c>
      <c r="O45" s="32">
        <f t="shared" si="9"/>
        <v>29513.859026313559</v>
      </c>
      <c r="P45" s="21">
        <f t="shared" si="10"/>
        <v>20847.772403663326</v>
      </c>
      <c r="Q45" s="22"/>
      <c r="R45" s="22"/>
      <c r="S45" s="22"/>
      <c r="T45" s="23"/>
      <c r="U45" s="23"/>
      <c r="V45" s="23"/>
    </row>
    <row r="46" spans="1:22">
      <c r="A46" s="344">
        <v>2002</v>
      </c>
      <c r="B46" s="25">
        <v>31308560</v>
      </c>
      <c r="C46" s="73">
        <v>1180948</v>
      </c>
      <c r="D46" s="74">
        <v>916635</v>
      </c>
      <c r="E46" s="517">
        <v>659717</v>
      </c>
      <c r="F46" s="26">
        <v>100</v>
      </c>
      <c r="G46" s="20">
        <f t="shared" si="11"/>
        <v>85.619061773864374</v>
      </c>
      <c r="H46" s="73">
        <v>1379305</v>
      </c>
      <c r="I46" s="32">
        <f t="shared" si="12"/>
        <v>916635</v>
      </c>
      <c r="J46" s="21">
        <f t="shared" si="4"/>
        <v>659717</v>
      </c>
      <c r="K46" s="32">
        <f t="shared" si="5"/>
        <v>37719.652388995215</v>
      </c>
      <c r="L46" s="32">
        <f t="shared" si="6"/>
        <v>29277.456388923667</v>
      </c>
      <c r="M46" s="21">
        <f t="shared" si="7"/>
        <v>21071.457773848433</v>
      </c>
      <c r="N46" s="32">
        <f>H46/B46*1000000</f>
        <v>44055.204071985427</v>
      </c>
      <c r="O46" s="32">
        <f t="shared" si="9"/>
        <v>29277.456388923667</v>
      </c>
      <c r="P46" s="21">
        <f t="shared" si="10"/>
        <v>21071.457773848433</v>
      </c>
      <c r="Q46" s="22"/>
      <c r="R46" s="22"/>
      <c r="S46" s="22"/>
      <c r="T46" s="23"/>
      <c r="U46" s="23"/>
      <c r="V46" s="23"/>
    </row>
    <row r="47" spans="1:22">
      <c r="A47" s="344">
        <v>2003</v>
      </c>
      <c r="B47" s="25">
        <v>31601594</v>
      </c>
      <c r="C47" s="73">
        <v>1243829</v>
      </c>
      <c r="D47" s="74">
        <v>951551</v>
      </c>
      <c r="E47" s="517">
        <v>686996</v>
      </c>
      <c r="F47" s="26">
        <v>102.8</v>
      </c>
      <c r="G47" s="20">
        <f t="shared" si="11"/>
        <v>88.474536245048412</v>
      </c>
      <c r="H47" s="73">
        <v>1405861</v>
      </c>
      <c r="I47" s="32">
        <f t="shared" si="12"/>
        <v>925633.26848249033</v>
      </c>
      <c r="J47" s="21">
        <f t="shared" si="4"/>
        <v>668284.04669260699</v>
      </c>
      <c r="K47" s="32">
        <f t="shared" si="5"/>
        <v>39359.691792762103</v>
      </c>
      <c r="L47" s="32">
        <f t="shared" si="6"/>
        <v>30110.854534742775</v>
      </c>
      <c r="M47" s="21">
        <f t="shared" si="7"/>
        <v>21739.283151349897</v>
      </c>
      <c r="N47" s="32">
        <f t="shared" si="8"/>
        <v>44487.028091051361</v>
      </c>
      <c r="O47" s="32">
        <f t="shared" si="9"/>
        <v>29290.714527959895</v>
      </c>
      <c r="P47" s="21">
        <f t="shared" si="10"/>
        <v>21147.162598589395</v>
      </c>
      <c r="Q47" s="22"/>
      <c r="R47" s="22"/>
      <c r="S47" s="22"/>
      <c r="T47" s="23"/>
      <c r="U47" s="23"/>
      <c r="V47" s="23"/>
    </row>
    <row r="48" spans="1:22" ht="13.5" customHeight="1">
      <c r="A48" s="344">
        <v>2004</v>
      </c>
      <c r="B48" s="25">
        <v>31898942</v>
      </c>
      <c r="C48" s="73">
        <v>1324940</v>
      </c>
      <c r="D48" s="74">
        <v>1002002</v>
      </c>
      <c r="E48" s="517">
        <v>722083</v>
      </c>
      <c r="F48" s="26">
        <v>104.7</v>
      </c>
      <c r="G48" s="20">
        <f t="shared" si="11"/>
        <v>91.375928628374865</v>
      </c>
      <c r="H48" s="73">
        <v>1449988</v>
      </c>
      <c r="I48" s="32">
        <f t="shared" si="12"/>
        <v>957021.96752626554</v>
      </c>
      <c r="J48" s="21">
        <f t="shared" si="4"/>
        <v>689668.57688634191</v>
      </c>
      <c r="K48" s="32">
        <f t="shared" si="5"/>
        <v>41535.546852933243</v>
      </c>
      <c r="L48" s="32">
        <f t="shared" si="6"/>
        <v>31411.76281018975</v>
      </c>
      <c r="M48" s="21">
        <f t="shared" si="7"/>
        <v>22636.58148912901</v>
      </c>
      <c r="N48" s="32">
        <f t="shared" si="8"/>
        <v>45455.676868530623</v>
      </c>
      <c r="O48" s="32">
        <f t="shared" si="9"/>
        <v>30001.683677354111</v>
      </c>
      <c r="P48" s="21">
        <f t="shared" si="10"/>
        <v>21620.421670610325</v>
      </c>
      <c r="Q48" s="22"/>
      <c r="R48" s="22"/>
      <c r="S48" s="22"/>
      <c r="T48" s="23"/>
      <c r="U48" s="23"/>
      <c r="V48" s="23"/>
    </row>
    <row r="49" spans="1:37">
      <c r="A49" s="344">
        <v>2005</v>
      </c>
      <c r="B49" s="25">
        <v>32202766</v>
      </c>
      <c r="C49" s="73">
        <v>1410710</v>
      </c>
      <c r="D49" s="74">
        <v>1056803</v>
      </c>
      <c r="E49" s="517">
        <v>755776</v>
      </c>
      <c r="F49" s="26">
        <v>107</v>
      </c>
      <c r="G49" s="20">
        <f t="shared" si="11"/>
        <v>94.308063693424415</v>
      </c>
      <c r="H49" s="73">
        <v>1495853</v>
      </c>
      <c r="I49" s="32">
        <f t="shared" si="12"/>
        <v>987666.35514018685</v>
      </c>
      <c r="J49" s="21">
        <f t="shared" si="4"/>
        <v>706332.71028037381</v>
      </c>
      <c r="K49" s="32">
        <f t="shared" si="5"/>
        <v>43807.106507559009</v>
      </c>
      <c r="L49" s="32">
        <f t="shared" si="6"/>
        <v>32817.149930537023</v>
      </c>
      <c r="M49" s="21">
        <f t="shared" si="7"/>
        <v>23469.288321382082</v>
      </c>
      <c r="N49" s="32">
        <f t="shared" si="8"/>
        <v>46451.071935870357</v>
      </c>
      <c r="O49" s="32">
        <f t="shared" si="9"/>
        <v>30670.233579941141</v>
      </c>
      <c r="P49" s="21">
        <f t="shared" si="10"/>
        <v>21933.914319048676</v>
      </c>
      <c r="Q49" s="22"/>
      <c r="R49" s="22"/>
      <c r="S49" s="22"/>
      <c r="T49" s="23"/>
      <c r="U49" s="23"/>
      <c r="V49" s="23"/>
    </row>
    <row r="50" spans="1:37">
      <c r="A50" s="344">
        <v>2006</v>
      </c>
      <c r="B50" s="25">
        <v>32528626</v>
      </c>
      <c r="C50" s="73">
        <v>1486918</v>
      </c>
      <c r="D50" s="74">
        <v>1136886</v>
      </c>
      <c r="E50" s="517">
        <v>813504</v>
      </c>
      <c r="F50" s="26">
        <v>109.1</v>
      </c>
      <c r="G50" s="20">
        <f t="shared" si="11"/>
        <v>96.863141835133362</v>
      </c>
      <c r="H50" s="73">
        <v>1535071</v>
      </c>
      <c r="I50" s="32">
        <f t="shared" si="12"/>
        <v>1042058.6617781852</v>
      </c>
      <c r="J50" s="21">
        <f t="shared" si="4"/>
        <v>745649.86251145741</v>
      </c>
      <c r="K50" s="32">
        <f t="shared" si="5"/>
        <v>45711.060774592821</v>
      </c>
      <c r="L50" s="32">
        <f t="shared" si="6"/>
        <v>34950.323447415205</v>
      </c>
      <c r="M50" s="21">
        <f t="shared" si="7"/>
        <v>25008.864499840849</v>
      </c>
      <c r="N50" s="32">
        <f t="shared" si="8"/>
        <v>47191.387671892444</v>
      </c>
      <c r="O50" s="32">
        <f t="shared" si="9"/>
        <v>32035.126899555642</v>
      </c>
      <c r="P50" s="21">
        <f t="shared" si="10"/>
        <v>22922.882218002611</v>
      </c>
      <c r="Q50" s="22"/>
      <c r="R50" s="22"/>
      <c r="S50" s="22"/>
      <c r="T50" s="23"/>
      <c r="U50" s="23"/>
      <c r="V50" s="23"/>
    </row>
    <row r="51" spans="1:37">
      <c r="A51" s="333">
        <v>2007</v>
      </c>
      <c r="B51" s="25">
        <v>32847675</v>
      </c>
      <c r="C51" s="73">
        <v>1565900</v>
      </c>
      <c r="D51" s="74">
        <v>1209167</v>
      </c>
      <c r="E51" s="517">
        <v>856507</v>
      </c>
      <c r="F51" s="26">
        <v>111.5</v>
      </c>
      <c r="G51" s="20">
        <f t="shared" si="11"/>
        <v>100</v>
      </c>
      <c r="H51" s="73">
        <v>1565900</v>
      </c>
      <c r="I51" s="32">
        <f t="shared" si="12"/>
        <v>1084454.7085201794</v>
      </c>
      <c r="J51" s="21">
        <f t="shared" si="4"/>
        <v>768167.71300448431</v>
      </c>
      <c r="K51" s="32">
        <f t="shared" ref="K51:K58" si="14">C51/B51*1000000</f>
        <v>47671.56275139717</v>
      </c>
      <c r="L51" s="32">
        <f>D51/B51*1000000</f>
        <v>36811.342050845305</v>
      </c>
      <c r="M51" s="21">
        <f>E51/B51*1000000</f>
        <v>26075.117949748343</v>
      </c>
      <c r="N51" s="32">
        <f t="shared" ref="N51:N58" si="15">H51/B51*1000000</f>
        <v>47671.56275139717</v>
      </c>
      <c r="O51" s="32">
        <f t="shared" ref="O51:O58" si="16">I51/B51*1000000</f>
        <v>33014.656547843326</v>
      </c>
      <c r="P51" s="21">
        <f t="shared" ref="P51:P58" si="17">J51/B51*1000000</f>
        <v>23385.756008742908</v>
      </c>
      <c r="Q51" s="27"/>
      <c r="R51" s="27"/>
      <c r="S51" s="27"/>
      <c r="T51" s="27"/>
      <c r="U51" s="27"/>
      <c r="V51" s="28"/>
      <c r="W51" s="28"/>
      <c r="X51" s="29"/>
      <c r="Y51" s="28"/>
      <c r="Z51" s="30"/>
      <c r="AA51" s="30"/>
      <c r="AB51" s="30"/>
      <c r="AC51" s="30"/>
      <c r="AD51" s="30"/>
      <c r="AE51" s="30"/>
      <c r="AF51" s="30"/>
      <c r="AG51" s="30"/>
      <c r="AH51" s="30"/>
      <c r="AI51" s="30"/>
      <c r="AJ51" s="30"/>
      <c r="AK51" s="30"/>
    </row>
    <row r="52" spans="1:37">
      <c r="A52" s="333">
        <v>2008</v>
      </c>
      <c r="B52" s="25">
        <v>33198550</v>
      </c>
      <c r="C52" s="73">
        <v>1645974</v>
      </c>
      <c r="D52" s="74">
        <v>1261802</v>
      </c>
      <c r="E52" s="517">
        <v>904074</v>
      </c>
      <c r="F52" s="26">
        <v>114.1</v>
      </c>
      <c r="G52" s="20">
        <f t="shared" si="11"/>
        <v>103.89242987150209</v>
      </c>
      <c r="H52" s="73">
        <v>1584306</v>
      </c>
      <c r="I52" s="32">
        <f t="shared" ref="I52:I58" si="18">D52/F52*100</f>
        <v>1105873.7949167399</v>
      </c>
      <c r="J52" s="21">
        <f t="shared" ref="J52:J58" si="19">E52/F52*100</f>
        <v>792352.32252410171</v>
      </c>
      <c r="K52" s="32">
        <f t="shared" si="14"/>
        <v>49579.695498749192</v>
      </c>
      <c r="L52" s="32">
        <f>D52/B52*1000000</f>
        <v>38007.744314134201</v>
      </c>
      <c r="M52" s="21">
        <f>E52/B52*1000000</f>
        <v>27232.333942295674</v>
      </c>
      <c r="N52" s="32">
        <f t="shared" si="15"/>
        <v>47722.144491250365</v>
      </c>
      <c r="O52" s="32">
        <f t="shared" si="16"/>
        <v>33310.90649792656</v>
      </c>
      <c r="P52" s="21">
        <f t="shared" si="17"/>
        <v>23867.076198331</v>
      </c>
      <c r="Q52" s="27"/>
      <c r="R52" s="27"/>
      <c r="S52" s="27"/>
      <c r="T52" s="27"/>
      <c r="U52" s="27"/>
      <c r="V52" s="28"/>
      <c r="W52" s="28"/>
      <c r="X52" s="29"/>
      <c r="Y52" s="28"/>
      <c r="Z52" s="30"/>
      <c r="AA52" s="30"/>
      <c r="AB52" s="30"/>
      <c r="AC52" s="30"/>
      <c r="AD52" s="30"/>
      <c r="AE52" s="30"/>
      <c r="AF52" s="30"/>
      <c r="AG52" s="30"/>
      <c r="AH52" s="30"/>
      <c r="AI52" s="30"/>
      <c r="AJ52" s="30"/>
      <c r="AK52" s="30"/>
    </row>
    <row r="53" spans="1:37">
      <c r="A53" s="333">
        <v>2009</v>
      </c>
      <c r="B53" s="25">
        <v>33581080</v>
      </c>
      <c r="C53" s="73">
        <v>1567007</v>
      </c>
      <c r="D53" s="74">
        <v>1261723</v>
      </c>
      <c r="E53" s="517">
        <v>921915</v>
      </c>
      <c r="F53" s="26">
        <v>114.4</v>
      </c>
      <c r="G53" s="20">
        <f t="shared" si="11"/>
        <v>101.66471166796856</v>
      </c>
      <c r="H53" s="73">
        <v>1541348</v>
      </c>
      <c r="I53" s="32">
        <f t="shared" si="18"/>
        <v>1102904.7202797204</v>
      </c>
      <c r="J53" s="21">
        <f t="shared" si="19"/>
        <v>805869.75524475519</v>
      </c>
      <c r="K53" s="32">
        <f t="shared" si="14"/>
        <v>46663.389027392805</v>
      </c>
      <c r="L53" s="32">
        <f t="shared" ref="L53:L58" si="20">D53/B53*1000000</f>
        <v>37572.436622050271</v>
      </c>
      <c r="M53" s="21">
        <f t="shared" ref="M53:M58" si="21">E53/B53*1000000</f>
        <v>27453.405310371199</v>
      </c>
      <c r="N53" s="32">
        <f t="shared" si="15"/>
        <v>45899.298057120257</v>
      </c>
      <c r="O53" s="32">
        <f t="shared" si="16"/>
        <v>32843.039005288701</v>
      </c>
      <c r="P53" s="21">
        <f t="shared" si="17"/>
        <v>23997.731914660137</v>
      </c>
      <c r="Q53" s="27"/>
      <c r="R53" s="27"/>
      <c r="S53" s="27"/>
      <c r="T53" s="27"/>
      <c r="U53" s="27"/>
      <c r="V53" s="28"/>
      <c r="W53" s="28"/>
      <c r="X53" s="29"/>
      <c r="Y53" s="28"/>
      <c r="Z53" s="30"/>
      <c r="AA53" s="30"/>
      <c r="AB53" s="30"/>
      <c r="AC53" s="30"/>
      <c r="AD53" s="30"/>
      <c r="AE53" s="30"/>
      <c r="AF53" s="30"/>
      <c r="AG53" s="30"/>
      <c r="AH53" s="30"/>
      <c r="AI53" s="30"/>
      <c r="AJ53" s="30"/>
      <c r="AK53" s="30"/>
    </row>
    <row r="54" spans="1:37">
      <c r="A54" s="333">
        <v>2010</v>
      </c>
      <c r="B54" s="25">
        <v>33958588</v>
      </c>
      <c r="C54" s="73">
        <v>1662757</v>
      </c>
      <c r="D54" s="74">
        <v>1301618</v>
      </c>
      <c r="E54" s="517">
        <v>956311</v>
      </c>
      <c r="F54" s="26">
        <v>116.5</v>
      </c>
      <c r="G54" s="20">
        <f>C54/H54*100</f>
        <v>104.35564933385886</v>
      </c>
      <c r="H54" s="73">
        <v>1593356</v>
      </c>
      <c r="I54" s="32">
        <f t="shared" si="18"/>
        <v>1117268.6695278969</v>
      </c>
      <c r="J54" s="21">
        <f t="shared" si="19"/>
        <v>820867.81115879817</v>
      </c>
      <c r="K54" s="32">
        <f t="shared" si="14"/>
        <v>48964.256111002025</v>
      </c>
      <c r="L54" s="32">
        <f t="shared" si="20"/>
        <v>38329.567766480752</v>
      </c>
      <c r="M54" s="21">
        <f t="shared" si="21"/>
        <v>28161.094330541659</v>
      </c>
      <c r="N54" s="32">
        <f t="shared" si="15"/>
        <v>46920.561008013647</v>
      </c>
      <c r="O54" s="32">
        <f t="shared" si="16"/>
        <v>32900.916537751713</v>
      </c>
      <c r="P54" s="21">
        <f t="shared" si="17"/>
        <v>24172.613159263223</v>
      </c>
      <c r="Q54" s="27"/>
      <c r="R54" s="27"/>
      <c r="S54" s="27"/>
      <c r="T54" s="27"/>
      <c r="U54" s="27"/>
      <c r="V54" s="28"/>
      <c r="W54" s="28"/>
      <c r="X54" s="29"/>
      <c r="Y54" s="28"/>
      <c r="Z54" s="30"/>
      <c r="AA54" s="30"/>
      <c r="AB54" s="30"/>
      <c r="AC54" s="30"/>
      <c r="AD54" s="30"/>
      <c r="AE54" s="30"/>
      <c r="AF54" s="30"/>
      <c r="AG54" s="30"/>
      <c r="AH54" s="30"/>
      <c r="AI54" s="30"/>
      <c r="AJ54" s="30"/>
      <c r="AK54" s="30"/>
    </row>
    <row r="55" spans="1:37">
      <c r="A55" s="333">
        <v>2011</v>
      </c>
      <c r="B55" s="25">
        <v>34302909</v>
      </c>
      <c r="C55" s="330">
        <v>1770014</v>
      </c>
      <c r="D55" s="74">
        <v>1364218</v>
      </c>
      <c r="E55" s="517">
        <v>999704</v>
      </c>
      <c r="F55" s="26">
        <v>119.9</v>
      </c>
      <c r="G55" s="20">
        <f t="shared" si="11"/>
        <v>107.89334126576784</v>
      </c>
      <c r="H55" s="703">
        <v>1640522</v>
      </c>
      <c r="I55" s="32">
        <f t="shared" si="18"/>
        <v>1137796.4970809007</v>
      </c>
      <c r="J55" s="21">
        <f t="shared" si="19"/>
        <v>833781.48457047541</v>
      </c>
      <c r="K55" s="32">
        <f t="shared" si="14"/>
        <v>51599.530523781519</v>
      </c>
      <c r="L55" s="32">
        <f t="shared" si="20"/>
        <v>39769.74664160407</v>
      </c>
      <c r="M55" s="21">
        <f t="shared" si="21"/>
        <v>29143.417545141725</v>
      </c>
      <c r="N55" s="32">
        <f t="shared" si="15"/>
        <v>47824.573711809688</v>
      </c>
      <c r="O55" s="32">
        <f t="shared" si="16"/>
        <v>33169.096448377037</v>
      </c>
      <c r="P55" s="21">
        <f t="shared" si="17"/>
        <v>24306.43665149435</v>
      </c>
      <c r="Q55" s="27"/>
      <c r="R55" s="27"/>
      <c r="S55" s="27"/>
      <c r="T55" s="27"/>
      <c r="U55" s="27"/>
      <c r="V55" s="28"/>
      <c r="W55" s="28"/>
      <c r="X55" s="29"/>
      <c r="Y55" s="28"/>
      <c r="Z55" s="30"/>
      <c r="AA55" s="30"/>
      <c r="AB55" s="30"/>
      <c r="AC55" s="30"/>
      <c r="AD55" s="30"/>
      <c r="AE55" s="30"/>
      <c r="AF55" s="30"/>
      <c r="AG55" s="30"/>
      <c r="AH55" s="30"/>
      <c r="AI55" s="30"/>
      <c r="AJ55" s="30"/>
      <c r="AK55" s="30"/>
    </row>
    <row r="56" spans="1:37" s="36" customFormat="1">
      <c r="A56" s="560">
        <v>2012</v>
      </c>
      <c r="B56" s="25">
        <v>34698875</v>
      </c>
      <c r="C56" s="73">
        <v>1831228</v>
      </c>
      <c r="D56" s="74">
        <v>1424297</v>
      </c>
      <c r="E56" s="517">
        <v>1041318</v>
      </c>
      <c r="F56" s="561">
        <v>121.7</v>
      </c>
      <c r="G56" s="20">
        <f>C56/H56*100</f>
        <v>109.51888262783885</v>
      </c>
      <c r="H56" s="703">
        <v>1672066</v>
      </c>
      <c r="I56" s="32">
        <f t="shared" si="18"/>
        <v>1170334.4289235824</v>
      </c>
      <c r="J56" s="21">
        <f t="shared" si="19"/>
        <v>855643.38537387014</v>
      </c>
      <c r="K56" s="32">
        <f>C56/B56*1000000</f>
        <v>52774.852210626421</v>
      </c>
      <c r="L56" s="32">
        <f>D56/B56*1000000</f>
        <v>41047.353840722499</v>
      </c>
      <c r="M56" s="21">
        <f>E56/B56*1000000</f>
        <v>30010.137216264218</v>
      </c>
      <c r="N56" s="32">
        <f>H56/B56*1000000</f>
        <v>48187.902345537135</v>
      </c>
      <c r="O56" s="32">
        <f>I56/B56*1000000</f>
        <v>33728.310468958502</v>
      </c>
      <c r="P56" s="21">
        <f>J56/B56*1000000</f>
        <v>24659.110284522776</v>
      </c>
      <c r="Q56" s="27"/>
      <c r="R56" s="27"/>
      <c r="S56" s="27"/>
      <c r="T56" s="27"/>
      <c r="U56" s="27"/>
      <c r="V56" s="28"/>
      <c r="W56" s="28"/>
      <c r="X56" s="29"/>
      <c r="Y56" s="28"/>
      <c r="Z56" s="30"/>
      <c r="AA56" s="30"/>
      <c r="AB56" s="30"/>
      <c r="AC56" s="30"/>
      <c r="AD56" s="30"/>
      <c r="AE56" s="30"/>
      <c r="AF56" s="30"/>
      <c r="AG56" s="30"/>
      <c r="AH56" s="30"/>
      <c r="AI56" s="30"/>
      <c r="AJ56" s="30"/>
      <c r="AK56" s="30"/>
    </row>
    <row r="57" spans="1:37">
      <c r="A57" s="560">
        <v>2013</v>
      </c>
      <c r="B57" s="72">
        <v>35102353</v>
      </c>
      <c r="C57" s="73">
        <v>1893759</v>
      </c>
      <c r="D57" s="74">
        <v>1477408</v>
      </c>
      <c r="E57" s="517">
        <v>1080866</v>
      </c>
      <c r="F57" s="26">
        <v>122.8</v>
      </c>
      <c r="G57" s="20">
        <f>C57/H57*100</f>
        <v>111.03398459280696</v>
      </c>
      <c r="H57" s="703">
        <v>1705567</v>
      </c>
      <c r="I57" s="32">
        <f t="shared" si="18"/>
        <v>1203100.9771986972</v>
      </c>
      <c r="J57" s="21">
        <f t="shared" si="19"/>
        <v>880184.03908794792</v>
      </c>
      <c r="K57" s="32">
        <f t="shared" si="14"/>
        <v>53949.631239820308</v>
      </c>
      <c r="L57" s="32">
        <f t="shared" si="20"/>
        <v>42088.574518067209</v>
      </c>
      <c r="M57" s="21">
        <f t="shared" si="21"/>
        <v>30791.838940255657</v>
      </c>
      <c r="N57" s="32">
        <f t="shared" si="15"/>
        <v>48588.395199603852</v>
      </c>
      <c r="O57" s="32">
        <f t="shared" si="16"/>
        <v>34274.083483768081</v>
      </c>
      <c r="P57" s="21">
        <f t="shared" si="17"/>
        <v>25074.787410631645</v>
      </c>
      <c r="Q57" s="27"/>
      <c r="R57" s="27"/>
      <c r="S57" s="27"/>
      <c r="T57" s="27"/>
      <c r="U57" s="27"/>
      <c r="V57" s="28"/>
      <c r="W57" s="28"/>
      <c r="X57" s="29"/>
      <c r="Y57" s="28"/>
      <c r="Z57" s="30"/>
      <c r="AA57" s="30"/>
      <c r="AB57" s="30"/>
      <c r="AC57" s="30"/>
      <c r="AD57" s="30"/>
      <c r="AE57" s="30"/>
      <c r="AF57" s="30"/>
      <c r="AG57" s="30"/>
      <c r="AH57" s="30"/>
      <c r="AI57" s="30"/>
      <c r="AJ57" s="30"/>
      <c r="AK57" s="30"/>
    </row>
    <row r="58" spans="1:37">
      <c r="A58" s="515">
        <v>2014</v>
      </c>
      <c r="B58" s="631">
        <v>35496547</v>
      </c>
      <c r="C58" s="700">
        <v>1974825</v>
      </c>
      <c r="D58" s="701">
        <v>1527160</v>
      </c>
      <c r="E58" s="702">
        <v>1117717</v>
      </c>
      <c r="F58" s="632">
        <v>125.2</v>
      </c>
      <c r="G58" s="633">
        <f>C58/H58*100</f>
        <v>113.02992839849585</v>
      </c>
      <c r="H58" s="704">
        <v>1747170</v>
      </c>
      <c r="I58" s="408">
        <f t="shared" si="18"/>
        <v>1219776.357827476</v>
      </c>
      <c r="J58" s="634">
        <f t="shared" si="19"/>
        <v>892745.20766773168</v>
      </c>
      <c r="K58" s="408">
        <f t="shared" si="14"/>
        <v>55634.28465309598</v>
      </c>
      <c r="L58" s="408">
        <f t="shared" si="20"/>
        <v>43022.77627173144</v>
      </c>
      <c r="M58" s="634">
        <f t="shared" si="21"/>
        <v>31488.048682594395</v>
      </c>
      <c r="N58" s="408">
        <f t="shared" si="15"/>
        <v>49220.843931664676</v>
      </c>
      <c r="O58" s="408">
        <f t="shared" si="16"/>
        <v>34363.239833651314</v>
      </c>
      <c r="P58" s="634">
        <f t="shared" si="17"/>
        <v>25150.198628270286</v>
      </c>
      <c r="Q58" s="27"/>
      <c r="R58" s="27"/>
      <c r="S58" s="27"/>
      <c r="T58" s="27"/>
      <c r="U58" s="27"/>
      <c r="V58" s="28"/>
      <c r="W58" s="28"/>
      <c r="X58" s="29"/>
      <c r="Y58" s="28"/>
      <c r="Z58" s="30"/>
      <c r="AA58" s="30"/>
      <c r="AB58" s="30"/>
      <c r="AC58" s="30"/>
      <c r="AD58" s="30"/>
      <c r="AE58" s="30"/>
      <c r="AF58" s="30"/>
      <c r="AG58" s="30"/>
      <c r="AH58" s="30"/>
      <c r="AI58" s="30"/>
      <c r="AJ58" s="30"/>
      <c r="AK58" s="30"/>
    </row>
    <row r="59" spans="1:37">
      <c r="Q59" s="27"/>
      <c r="R59" s="27"/>
      <c r="S59" s="27"/>
      <c r="T59" s="27"/>
      <c r="U59" s="27"/>
      <c r="V59" s="28"/>
      <c r="W59" s="28"/>
      <c r="X59" s="29"/>
      <c r="Y59" s="28"/>
      <c r="Z59" s="30"/>
      <c r="AA59" s="30"/>
      <c r="AB59" s="30"/>
      <c r="AC59" s="30"/>
      <c r="AD59" s="30"/>
      <c r="AE59" s="30"/>
      <c r="AF59" s="30"/>
      <c r="AG59" s="30"/>
      <c r="AH59" s="30"/>
      <c r="AI59" s="30"/>
      <c r="AJ59" s="30"/>
      <c r="AK59" s="30"/>
    </row>
    <row r="60" spans="1:37" s="36" customFormat="1">
      <c r="A60" s="451" t="s">
        <v>369</v>
      </c>
      <c r="B60" s="408"/>
      <c r="C60" s="445"/>
      <c r="D60" s="446"/>
      <c r="E60" s="445"/>
      <c r="F60" s="445"/>
      <c r="G60" s="447"/>
      <c r="H60" s="448"/>
      <c r="I60" s="448"/>
      <c r="J60" s="446"/>
      <c r="K60" s="446"/>
      <c r="L60" s="446"/>
      <c r="M60" s="445"/>
      <c r="N60" s="449"/>
      <c r="O60" s="450"/>
      <c r="P60" s="447"/>
      <c r="Q60" s="35"/>
      <c r="R60" s="35"/>
      <c r="S60" s="35"/>
      <c r="T60" s="35"/>
      <c r="U60" s="35"/>
      <c r="V60" s="35"/>
      <c r="W60" s="30"/>
      <c r="X60" s="33"/>
      <c r="Y60" s="30"/>
      <c r="Z60" s="30"/>
      <c r="AA60" s="30"/>
      <c r="AB60" s="30"/>
      <c r="AC60" s="30"/>
      <c r="AD60" s="30"/>
      <c r="AE60" s="30"/>
      <c r="AF60" s="30"/>
      <c r="AG60" s="30"/>
      <c r="AH60" s="30"/>
      <c r="AI60" s="30"/>
      <c r="AJ60" s="30"/>
    </row>
    <row r="61" spans="1:37" s="36" customFormat="1">
      <c r="A61" s="362" t="s">
        <v>41</v>
      </c>
      <c r="B61" s="485">
        <f>(POWER(B17/B5,1/12)-1)*100</f>
        <v>1.754297155371054</v>
      </c>
      <c r="C61" s="401">
        <f t="shared" ref="C61:P61" si="22">(POWER(C17/C5,1/12)-1)*100</f>
        <v>9.9813602601880334</v>
      </c>
      <c r="D61" s="401">
        <f t="shared" si="22"/>
        <v>10.259429692778266</v>
      </c>
      <c r="E61" s="401">
        <f t="shared" si="22"/>
        <v>9.4151532451876463</v>
      </c>
      <c r="F61" s="485">
        <f t="shared" si="22"/>
        <v>3.4548914147065402</v>
      </c>
      <c r="G61" s="485">
        <f t="shared" si="22"/>
        <v>4.4070963983902978</v>
      </c>
      <c r="H61" s="441">
        <f t="shared" si="22"/>
        <v>5.3389702942487682</v>
      </c>
      <c r="I61" s="401">
        <f t="shared" si="22"/>
        <v>6.5772997149020629</v>
      </c>
      <c r="J61" s="398">
        <f t="shared" si="22"/>
        <v>5.7612180042690975</v>
      </c>
      <c r="K61" s="441">
        <f t="shared" si="22"/>
        <v>8.0852242458663959</v>
      </c>
      <c r="L61" s="401">
        <f t="shared" si="22"/>
        <v>8.3584996164049343</v>
      </c>
      <c r="M61" s="398">
        <f t="shared" si="22"/>
        <v>7.5287789351235368</v>
      </c>
      <c r="N61" s="441">
        <f t="shared" si="22"/>
        <v>3.5228715042905812</v>
      </c>
      <c r="O61" s="401">
        <f t="shared" si="22"/>
        <v>4.739851479851187</v>
      </c>
      <c r="P61" s="398">
        <f t="shared" si="22"/>
        <v>3.9378394435566566</v>
      </c>
      <c r="Q61" s="35"/>
      <c r="R61" s="35"/>
      <c r="S61" s="35"/>
      <c r="T61" s="35"/>
      <c r="U61" s="35"/>
      <c r="V61" s="35"/>
      <c r="W61" s="30"/>
      <c r="X61" s="33"/>
      <c r="Y61" s="30"/>
      <c r="Z61" s="30"/>
      <c r="AA61" s="30"/>
      <c r="AB61" s="30"/>
      <c r="AC61" s="30"/>
      <c r="AD61" s="30"/>
      <c r="AE61" s="30"/>
      <c r="AF61" s="30"/>
      <c r="AG61" s="30"/>
      <c r="AH61" s="30"/>
      <c r="AI61" s="30"/>
      <c r="AJ61" s="30"/>
    </row>
    <row r="62" spans="1:37" s="36" customFormat="1">
      <c r="A62" s="363" t="s">
        <v>42</v>
      </c>
      <c r="B62" s="443">
        <f>(POWER(B25/B17,1/8)-1)*100</f>
        <v>1.2421938595430282</v>
      </c>
      <c r="C62" s="34">
        <f t="shared" ref="C62:P62" si="23">(POWER(C25/C17,1/8)-1)*100</f>
        <v>13.711292827016287</v>
      </c>
      <c r="D62" s="34">
        <f t="shared" si="23"/>
        <v>14.461162570975405</v>
      </c>
      <c r="E62" s="34">
        <f t="shared" si="23"/>
        <v>14.424672441912101</v>
      </c>
      <c r="F62" s="443">
        <f t="shared" si="23"/>
        <v>9.7012685122913176</v>
      </c>
      <c r="G62" s="443">
        <f t="shared" si="23"/>
        <v>9.9246644994058322</v>
      </c>
      <c r="H62" s="433">
        <f t="shared" si="23"/>
        <v>3.4447485874572914</v>
      </c>
      <c r="I62" s="34">
        <f t="shared" si="23"/>
        <v>4.3389599074242113</v>
      </c>
      <c r="J62" s="201">
        <f t="shared" si="23"/>
        <v>4.3056967286495551</v>
      </c>
      <c r="K62" s="433">
        <f t="shared" si="23"/>
        <v>12.316109017522958</v>
      </c>
      <c r="L62" s="34">
        <f t="shared" si="23"/>
        <v>13.056778214201415</v>
      </c>
      <c r="M62" s="201">
        <f t="shared" si="23"/>
        <v>13.020735801772144</v>
      </c>
      <c r="N62" s="433">
        <f t="shared" si="23"/>
        <v>2.1755304225923533</v>
      </c>
      <c r="O62" s="34">
        <f t="shared" si="23"/>
        <v>3.0587701923739719</v>
      </c>
      <c r="P62" s="201">
        <f t="shared" si="23"/>
        <v>3.0259151370787718</v>
      </c>
      <c r="Q62" s="35"/>
      <c r="R62" s="35"/>
      <c r="S62" s="35"/>
      <c r="T62" s="35"/>
      <c r="U62" s="35"/>
      <c r="V62" s="35"/>
      <c r="W62" s="30"/>
      <c r="X62" s="33"/>
      <c r="Y62" s="30"/>
      <c r="Z62" s="30"/>
      <c r="AA62" s="30"/>
      <c r="AB62" s="30"/>
      <c r="AC62" s="30"/>
      <c r="AD62" s="30"/>
      <c r="AE62" s="30"/>
      <c r="AF62" s="30"/>
      <c r="AG62" s="30"/>
      <c r="AH62" s="30"/>
      <c r="AI62" s="30"/>
      <c r="AJ62" s="30"/>
    </row>
    <row r="63" spans="1:37" s="36" customFormat="1">
      <c r="A63" s="363" t="s">
        <v>43</v>
      </c>
      <c r="B63" s="443">
        <f>(POWER(B33/B25,1/8)-1)*100</f>
        <v>1.1761637237922562</v>
      </c>
      <c r="C63" s="34">
        <f t="shared" ref="C63:P63" si="24">(POWER(C33/C25,1/8)-1)*100</f>
        <v>7.7769021845236042</v>
      </c>
      <c r="D63" s="34">
        <f t="shared" si="24"/>
        <v>8.0779131028834161</v>
      </c>
      <c r="E63" s="34">
        <f t="shared" si="24"/>
        <v>7.7264192092415085</v>
      </c>
      <c r="F63" s="443">
        <f t="shared" si="24"/>
        <v>5.2960427712493097</v>
      </c>
      <c r="G63" s="443">
        <f t="shared" si="24"/>
        <v>4.7779859095229638</v>
      </c>
      <c r="H63" s="433">
        <f t="shared" si="24"/>
        <v>2.862162551578562</v>
      </c>
      <c r="I63" s="34">
        <f t="shared" si="24"/>
        <v>2.641951452703295</v>
      </c>
      <c r="J63" s="201">
        <f t="shared" si="24"/>
        <v>2.3081365396343312</v>
      </c>
      <c r="K63" s="433">
        <f t="shared" si="24"/>
        <v>6.5240054749962306</v>
      </c>
      <c r="L63" s="34">
        <f t="shared" si="24"/>
        <v>6.8215171687401766</v>
      </c>
      <c r="M63" s="201">
        <f t="shared" si="24"/>
        <v>6.4741093597215693</v>
      </c>
      <c r="N63" s="433">
        <f t="shared" si="24"/>
        <v>1.6663992443803677</v>
      </c>
      <c r="O63" s="34">
        <f t="shared" si="24"/>
        <v>1.4487480795502439</v>
      </c>
      <c r="P63" s="201">
        <f t="shared" si="24"/>
        <v>1.1188137345593985</v>
      </c>
      <c r="Q63" s="35"/>
      <c r="R63" s="35"/>
      <c r="S63" s="35"/>
      <c r="T63" s="35"/>
      <c r="U63" s="35"/>
      <c r="V63" s="35"/>
      <c r="W63" s="30"/>
      <c r="X63" s="33"/>
      <c r="Y63" s="30"/>
      <c r="Z63" s="30"/>
      <c r="AA63" s="30"/>
      <c r="AB63" s="30"/>
      <c r="AC63" s="30"/>
      <c r="AD63" s="30"/>
      <c r="AE63" s="30"/>
      <c r="AF63" s="30"/>
      <c r="AG63" s="30"/>
      <c r="AH63" s="30"/>
      <c r="AI63" s="30"/>
      <c r="AJ63" s="30"/>
    </row>
    <row r="64" spans="1:37" s="38" customFormat="1">
      <c r="A64" s="363" t="s">
        <v>44</v>
      </c>
      <c r="B64" s="443">
        <f>(POWER(B44/B33,1/11)-1)*100</f>
        <v>1.0856981072594474</v>
      </c>
      <c r="C64" s="34">
        <f t="shared" ref="C64:P64" si="25">(POWER(C44/C33,1/11)-1)*100</f>
        <v>4.6321135635620125</v>
      </c>
      <c r="D64" s="34">
        <f t="shared" si="25"/>
        <v>3.8974377125717385</v>
      </c>
      <c r="E64" s="34">
        <f t="shared" si="25"/>
        <v>3.7491709429371411</v>
      </c>
      <c r="F64" s="443">
        <f t="shared" si="25"/>
        <v>2.2360949008674469</v>
      </c>
      <c r="G64" s="443">
        <f t="shared" si="25"/>
        <v>1.9723148845964822</v>
      </c>
      <c r="H64" s="433">
        <f t="shared" si="25"/>
        <v>2.608353730103774</v>
      </c>
      <c r="I64" s="34">
        <f t="shared" si="25"/>
        <v>1.6250061324380782</v>
      </c>
      <c r="J64" s="201">
        <f t="shared" si="25"/>
        <v>1.4799822347839608</v>
      </c>
      <c r="K64" s="433">
        <f t="shared" si="25"/>
        <v>3.5083256313267475</v>
      </c>
      <c r="L64" s="34">
        <f t="shared" si="25"/>
        <v>2.7815404730437976</v>
      </c>
      <c r="M64" s="201">
        <f t="shared" si="25"/>
        <v>2.634866143825354</v>
      </c>
      <c r="N64" s="433">
        <f t="shared" si="25"/>
        <v>1.5063017334347784</v>
      </c>
      <c r="O64" s="34">
        <f t="shared" si="25"/>
        <v>0.53351565580164184</v>
      </c>
      <c r="P64" s="201">
        <f t="shared" si="25"/>
        <v>0.39004936890887354</v>
      </c>
      <c r="Q64" s="39"/>
      <c r="R64" s="39"/>
      <c r="S64" s="39"/>
      <c r="T64" s="39"/>
      <c r="U64" s="39"/>
      <c r="V64" s="39"/>
      <c r="W64" s="40"/>
      <c r="X64" s="31"/>
      <c r="Y64" s="40"/>
      <c r="Z64" s="40"/>
      <c r="AA64" s="40"/>
      <c r="AB64" s="40"/>
      <c r="AC64" s="40"/>
      <c r="AD64" s="40"/>
      <c r="AE64" s="40"/>
      <c r="AF64" s="40"/>
      <c r="AG64" s="40"/>
      <c r="AH64" s="40"/>
      <c r="AI64" s="40"/>
      <c r="AJ64" s="40"/>
    </row>
    <row r="65" spans="1:36" s="38" customFormat="1">
      <c r="A65" s="365" t="s">
        <v>49</v>
      </c>
      <c r="B65" s="443">
        <f>(((B52/B44)^(1/8))-1)*100</f>
        <v>1.0044911074168494</v>
      </c>
      <c r="C65" s="34">
        <f>(((C52/C44)^(1/8))-1)*100</f>
        <v>5.1887688703551094</v>
      </c>
      <c r="D65" s="34">
        <f t="shared" ref="D65:P65" si="26">(((D52/D44)^(1/8))-1)*100</f>
        <v>4.9000333223156334</v>
      </c>
      <c r="E65" s="34">
        <f t="shared" si="26"/>
        <v>5.1548530337917287</v>
      </c>
      <c r="F65" s="443">
        <f t="shared" si="26"/>
        <v>2.2626773182154336</v>
      </c>
      <c r="G65" s="443">
        <f t="shared" si="26"/>
        <v>2.8106225191197209</v>
      </c>
      <c r="H65" s="433">
        <f t="shared" si="26"/>
        <v>2.3131329165846815</v>
      </c>
      <c r="I65" s="34">
        <f t="shared" si="26"/>
        <v>2.5790015216337503</v>
      </c>
      <c r="J65" s="201">
        <f t="shared" si="26"/>
        <v>2.8281830589830692</v>
      </c>
      <c r="K65" s="433">
        <f t="shared" si="26"/>
        <v>4.1426650607925497</v>
      </c>
      <c r="L65" s="34">
        <f t="shared" si="26"/>
        <v>3.85680099190433</v>
      </c>
      <c r="M65" s="201">
        <f t="shared" si="26"/>
        <v>4.109086517708449</v>
      </c>
      <c r="N65" s="433">
        <f t="shared" si="26"/>
        <v>1.2956273476751878</v>
      </c>
      <c r="O65" s="34">
        <f t="shared" si="26"/>
        <v>1.5588518856477718</v>
      </c>
      <c r="P65" s="201">
        <f t="shared" si="26"/>
        <v>1.8055553090473575</v>
      </c>
      <c r="Q65" s="39"/>
      <c r="R65" s="39"/>
      <c r="S65" s="39"/>
      <c r="T65" s="39"/>
      <c r="U65" s="39"/>
      <c r="V65" s="39"/>
      <c r="W65" s="40"/>
      <c r="X65" s="31"/>
      <c r="Y65" s="40"/>
      <c r="Z65" s="40"/>
      <c r="AA65" s="40"/>
      <c r="AB65" s="40"/>
      <c r="AC65" s="40"/>
      <c r="AD65" s="40"/>
      <c r="AE65" s="40"/>
      <c r="AF65" s="40"/>
      <c r="AG65" s="40"/>
      <c r="AH65" s="40"/>
      <c r="AI65" s="40"/>
      <c r="AJ65" s="40"/>
    </row>
    <row r="66" spans="1:36" s="38" customFormat="1">
      <c r="A66" s="452"/>
      <c r="B66" s="428"/>
      <c r="C66" s="428"/>
      <c r="D66" s="428"/>
      <c r="E66" s="428"/>
      <c r="F66" s="428"/>
      <c r="G66" s="428"/>
      <c r="H66" s="428"/>
      <c r="I66" s="428"/>
      <c r="J66" s="428"/>
      <c r="K66" s="428"/>
      <c r="L66" s="428"/>
      <c r="M66" s="428"/>
      <c r="N66" s="428"/>
      <c r="O66" s="428"/>
      <c r="P66" s="428"/>
      <c r="Q66" s="39"/>
      <c r="R66" s="39"/>
      <c r="S66" s="39"/>
      <c r="T66" s="39"/>
      <c r="U66" s="39"/>
      <c r="V66" s="39"/>
      <c r="W66" s="40"/>
      <c r="X66" s="31"/>
      <c r="Y66" s="40"/>
      <c r="Z66" s="40"/>
      <c r="AA66" s="40"/>
      <c r="AB66" s="40"/>
      <c r="AC66" s="40"/>
      <c r="AD66" s="40"/>
      <c r="AE66" s="40"/>
      <c r="AF66" s="40"/>
      <c r="AG66" s="40"/>
      <c r="AH66" s="40"/>
      <c r="AI66" s="40"/>
      <c r="AJ66" s="40"/>
    </row>
    <row r="67" spans="1:36" s="38" customFormat="1">
      <c r="A67" s="676" t="s">
        <v>368</v>
      </c>
      <c r="B67" s="671"/>
      <c r="C67" s="671"/>
      <c r="D67" s="671"/>
      <c r="E67" s="671"/>
      <c r="F67" s="671"/>
      <c r="G67" s="671"/>
      <c r="H67" s="671"/>
      <c r="I67" s="671"/>
      <c r="J67" s="671"/>
      <c r="K67" s="671"/>
      <c r="L67" s="671"/>
      <c r="M67" s="671"/>
      <c r="N67" s="671"/>
      <c r="O67" s="671"/>
      <c r="P67" s="671"/>
      <c r="Q67" s="39"/>
      <c r="R67" s="39"/>
      <c r="S67" s="39"/>
      <c r="T67" s="39"/>
      <c r="U67" s="39"/>
      <c r="V67" s="39"/>
      <c r="W67" s="40"/>
      <c r="X67" s="31"/>
      <c r="Y67" s="40"/>
      <c r="Z67" s="40"/>
      <c r="AA67" s="40"/>
      <c r="AB67" s="40"/>
      <c r="AC67" s="40"/>
      <c r="AD67" s="40"/>
      <c r="AE67" s="40"/>
      <c r="AF67" s="40"/>
      <c r="AG67" s="40"/>
      <c r="AH67" s="40"/>
      <c r="AI67" s="40"/>
      <c r="AJ67" s="40"/>
    </row>
    <row r="68" spans="1:36" s="38" customFormat="1">
      <c r="A68" s="669" t="s">
        <v>466</v>
      </c>
      <c r="B68" s="672">
        <v>1.27</v>
      </c>
      <c r="C68" s="672">
        <v>7.63</v>
      </c>
      <c r="D68" s="667">
        <v>7.66</v>
      </c>
      <c r="E68" s="668">
        <v>7.46</v>
      </c>
      <c r="F68" s="667">
        <v>4.04</v>
      </c>
      <c r="G68" s="674">
        <v>4.22</v>
      </c>
      <c r="H68" s="672">
        <v>3.25</v>
      </c>
      <c r="I68" s="667">
        <v>3.47</v>
      </c>
      <c r="J68" s="668">
        <v>3.28</v>
      </c>
      <c r="K68" s="667">
        <v>6.28</v>
      </c>
      <c r="L68" s="667">
        <v>6.31</v>
      </c>
      <c r="M68" s="667">
        <v>6.11</v>
      </c>
      <c r="N68" s="672">
        <v>1.96</v>
      </c>
      <c r="O68" s="667">
        <v>2.17</v>
      </c>
      <c r="P68" s="668">
        <v>1.98</v>
      </c>
      <c r="Q68" s="39"/>
      <c r="R68" s="39"/>
      <c r="S68" s="39"/>
      <c r="T68" s="39"/>
      <c r="U68" s="39"/>
      <c r="V68" s="39"/>
      <c r="W68" s="40"/>
      <c r="X68" s="31"/>
      <c r="Y68" s="40"/>
      <c r="Z68" s="40"/>
      <c r="AA68" s="40"/>
      <c r="AB68" s="40"/>
      <c r="AC68" s="40"/>
      <c r="AD68" s="40"/>
      <c r="AE68" s="40"/>
      <c r="AF68" s="40"/>
      <c r="AG68" s="40"/>
      <c r="AH68" s="40"/>
      <c r="AI68" s="40"/>
      <c r="AJ68" s="40"/>
    </row>
    <row r="69" spans="1:36" s="38" customFormat="1">
      <c r="A69" s="669" t="s">
        <v>467</v>
      </c>
      <c r="B69" s="672">
        <v>1.1599999999999999</v>
      </c>
      <c r="C69" s="672">
        <v>7.17</v>
      </c>
      <c r="D69" s="667">
        <v>7.12</v>
      </c>
      <c r="E69" s="667">
        <v>7.11</v>
      </c>
      <c r="F69" s="672">
        <v>4.3</v>
      </c>
      <c r="G69" s="672">
        <v>4.3</v>
      </c>
      <c r="H69" s="672">
        <v>2.74</v>
      </c>
      <c r="I69" s="667">
        <v>2.7</v>
      </c>
      <c r="J69" s="667">
        <v>2.68</v>
      </c>
      <c r="K69" s="672">
        <v>5.98</v>
      </c>
      <c r="L69" s="667">
        <v>5.93</v>
      </c>
      <c r="M69" s="667">
        <v>5.91</v>
      </c>
      <c r="N69" s="672">
        <v>1.6</v>
      </c>
      <c r="O69" s="667">
        <v>1.55</v>
      </c>
      <c r="P69" s="668">
        <v>1.54</v>
      </c>
      <c r="Q69" s="39"/>
      <c r="R69" s="39"/>
      <c r="S69" s="39"/>
      <c r="T69" s="39"/>
      <c r="U69" s="39"/>
      <c r="V69" s="39"/>
      <c r="W69" s="40"/>
      <c r="X69" s="31"/>
      <c r="Y69" s="40"/>
      <c r="Z69" s="40"/>
      <c r="AA69" s="40"/>
      <c r="AB69" s="40"/>
      <c r="AC69" s="40"/>
      <c r="AD69" s="40"/>
      <c r="AE69" s="40"/>
      <c r="AF69" s="40"/>
      <c r="AG69" s="40"/>
      <c r="AH69" s="40"/>
      <c r="AI69" s="40"/>
      <c r="AJ69" s="40"/>
    </row>
    <row r="70" spans="1:36" s="38" customFormat="1">
      <c r="A70" s="669" t="s">
        <v>106</v>
      </c>
      <c r="B70" s="672">
        <v>1.3416927535041101</v>
      </c>
      <c r="C70" s="672">
        <v>8.7373970305255177</v>
      </c>
      <c r="D70" s="667">
        <v>8.8146212450615824</v>
      </c>
      <c r="E70" s="668">
        <v>8.4342702234475588</v>
      </c>
      <c r="F70" s="667">
        <v>4.7354147830676707</v>
      </c>
      <c r="G70" s="674">
        <v>4.8922139750424476</v>
      </c>
      <c r="H70" s="672">
        <v>3.6658422105553035</v>
      </c>
      <c r="I70" s="667">
        <v>3.8947728143751137</v>
      </c>
      <c r="J70" s="668">
        <v>3.5316186488029144</v>
      </c>
      <c r="K70" s="667">
        <v>7.2977903526934229</v>
      </c>
      <c r="L70" s="667">
        <v>7.3739921729293334</v>
      </c>
      <c r="M70" s="667">
        <v>6.9986767313971354</v>
      </c>
      <c r="N70" s="672">
        <v>2.2933793524687607</v>
      </c>
      <c r="O70" s="667">
        <v>2.5192790760668826</v>
      </c>
      <c r="P70" s="668">
        <v>2.160932816294503</v>
      </c>
      <c r="Q70" s="530"/>
      <c r="R70" s="39"/>
      <c r="S70" s="39"/>
      <c r="T70" s="39"/>
      <c r="U70" s="39"/>
      <c r="V70" s="39"/>
      <c r="W70" s="40"/>
      <c r="X70" s="31"/>
      <c r="Y70" s="40"/>
      <c r="Z70" s="40"/>
      <c r="AA70" s="40"/>
      <c r="AB70" s="40"/>
      <c r="AC70" s="40"/>
      <c r="AD70" s="40"/>
      <c r="AE70" s="40"/>
      <c r="AF70" s="40"/>
      <c r="AG70" s="40"/>
      <c r="AH70" s="40"/>
      <c r="AI70" s="40"/>
      <c r="AJ70" s="40"/>
    </row>
    <row r="71" spans="1:36" s="38" customFormat="1">
      <c r="A71" s="669" t="s">
        <v>468</v>
      </c>
      <c r="B71" s="672">
        <f>((B58/B44)^(1/14)-1)*100</f>
        <v>1.0547204734153715</v>
      </c>
      <c r="C71" s="672">
        <f>((C58/C44)^(1/14)-1)*100</f>
        <v>4.2807942301947399</v>
      </c>
      <c r="D71" s="667">
        <f>((D58/D44)^(1/14)-1)*100</f>
        <v>4.1820115219721732</v>
      </c>
      <c r="E71" s="667">
        <f>((E58/E44)^(1/14)-1)*100</f>
        <v>4.4851234540970175</v>
      </c>
      <c r="F71" s="672">
        <v>2.0099999999999998</v>
      </c>
      <c r="G71" s="672">
        <v>2.36</v>
      </c>
      <c r="H71" s="672">
        <v>2.25</v>
      </c>
      <c r="I71" s="667">
        <v>2.33</v>
      </c>
      <c r="J71" s="667">
        <v>2.57</v>
      </c>
      <c r="K71" s="672">
        <v>3.6</v>
      </c>
      <c r="L71" s="667">
        <v>3.31</v>
      </c>
      <c r="M71" s="667">
        <v>3.55</v>
      </c>
      <c r="N71" s="672">
        <v>1.19</v>
      </c>
      <c r="O71" s="667">
        <v>1.26</v>
      </c>
      <c r="P71" s="668">
        <v>1.51</v>
      </c>
      <c r="Q71" s="530"/>
      <c r="R71" s="39"/>
      <c r="S71" s="39"/>
      <c r="T71" s="39"/>
      <c r="U71" s="39"/>
      <c r="V71" s="39"/>
      <c r="W71" s="40"/>
      <c r="X71" s="31"/>
      <c r="Y71" s="40"/>
      <c r="Z71" s="40"/>
      <c r="AA71" s="40"/>
      <c r="AB71" s="40"/>
      <c r="AC71" s="40"/>
      <c r="AD71" s="40"/>
      <c r="AE71" s="40"/>
      <c r="AF71" s="40"/>
      <c r="AG71" s="40"/>
      <c r="AH71" s="40"/>
      <c r="AI71" s="40"/>
      <c r="AJ71" s="40"/>
    </row>
    <row r="72" spans="1:36" s="38" customFormat="1">
      <c r="A72" s="675" t="s">
        <v>469</v>
      </c>
      <c r="B72" s="673">
        <f>((B58/B52)^(1/6)-1)*100</f>
        <v>1.1217318197520365</v>
      </c>
      <c r="C72" s="673">
        <f>((C58/C52)^(1/6)-1)*100</f>
        <v>3.0823413478192618</v>
      </c>
      <c r="D72" s="671">
        <f>((D58/D52)^(1/6)-1)*100</f>
        <v>3.2322884355058479</v>
      </c>
      <c r="E72" s="671">
        <f>((E58/E52)^(1/6)-1)*100</f>
        <v>3.5987811982174156</v>
      </c>
      <c r="F72" s="673">
        <v>1.67</v>
      </c>
      <c r="G72" s="673">
        <v>1.8</v>
      </c>
      <c r="H72" s="673">
        <v>1.6</v>
      </c>
      <c r="I72" s="671">
        <v>1.7</v>
      </c>
      <c r="J72" s="671">
        <v>2.17</v>
      </c>
      <c r="K72" s="673">
        <v>2.31</v>
      </c>
      <c r="L72" s="671">
        <v>2.2599999999999998</v>
      </c>
      <c r="M72" s="671">
        <v>2.74</v>
      </c>
      <c r="N72" s="673">
        <v>0.49</v>
      </c>
      <c r="O72" s="671">
        <v>0.57999999999999996</v>
      </c>
      <c r="P72" s="670">
        <v>1.05</v>
      </c>
      <c r="Q72" s="39"/>
      <c r="R72" s="39"/>
      <c r="S72" s="39"/>
      <c r="T72" s="39"/>
      <c r="U72" s="39"/>
      <c r="V72" s="39"/>
      <c r="W72" s="40"/>
      <c r="X72" s="31"/>
      <c r="Y72" s="40"/>
      <c r="Z72" s="40"/>
      <c r="AA72" s="40"/>
      <c r="AB72" s="40"/>
      <c r="AC72" s="40"/>
      <c r="AD72" s="40"/>
      <c r="AE72" s="40"/>
      <c r="AF72" s="40"/>
      <c r="AG72" s="40"/>
      <c r="AH72" s="40"/>
      <c r="AI72" s="40"/>
      <c r="AJ72" s="40"/>
    </row>
    <row r="73" spans="1:36" s="42" customFormat="1" ht="29.25" customHeight="1">
      <c r="A73" s="555"/>
      <c r="B73" s="428"/>
      <c r="C73" s="428"/>
      <c r="D73" s="428"/>
      <c r="E73" s="428"/>
      <c r="F73" s="428"/>
      <c r="G73" s="428"/>
      <c r="H73" s="428"/>
      <c r="I73" s="428"/>
      <c r="J73" s="428"/>
      <c r="K73" s="428"/>
      <c r="L73" s="428"/>
      <c r="M73" s="428"/>
      <c r="N73" s="428"/>
      <c r="O73" s="428"/>
      <c r="P73" s="428"/>
      <c r="Q73" s="41"/>
      <c r="R73" s="41"/>
      <c r="S73" s="41"/>
      <c r="T73" s="41"/>
      <c r="X73" s="43"/>
    </row>
    <row r="74" spans="1:36" s="42" customFormat="1" ht="15.6" customHeight="1">
      <c r="A74" s="709" t="s">
        <v>516</v>
      </c>
      <c r="B74" s="709"/>
      <c r="C74" s="709"/>
      <c r="D74" s="709"/>
      <c r="E74" s="709"/>
      <c r="F74" s="709"/>
      <c r="G74" s="709"/>
      <c r="H74" s="709"/>
      <c r="I74" s="709"/>
      <c r="J74" s="709"/>
      <c r="K74" s="709"/>
      <c r="L74" s="709"/>
      <c r="M74" s="626"/>
      <c r="N74" s="626"/>
      <c r="O74" s="626"/>
      <c r="P74" s="626"/>
      <c r="Q74" s="44"/>
      <c r="R74" s="44"/>
      <c r="S74" s="44"/>
      <c r="T74" s="45"/>
      <c r="X74" s="43"/>
    </row>
    <row r="75" spans="1:36" s="42" customFormat="1" ht="15.6" customHeight="1">
      <c r="A75" s="709"/>
      <c r="B75" s="709"/>
      <c r="C75" s="709"/>
      <c r="D75" s="709"/>
      <c r="E75" s="709"/>
      <c r="F75" s="709"/>
      <c r="G75" s="709"/>
      <c r="H75" s="709"/>
      <c r="I75" s="709"/>
      <c r="J75" s="709"/>
      <c r="K75" s="709"/>
      <c r="L75" s="709"/>
      <c r="M75" s="627"/>
      <c r="N75" s="627"/>
      <c r="O75" s="627"/>
      <c r="P75" s="627"/>
      <c r="Q75" s="44"/>
      <c r="R75" s="44"/>
      <c r="S75" s="44"/>
      <c r="T75" s="45"/>
      <c r="X75" s="43"/>
    </row>
    <row r="76" spans="1:36" s="42" customFormat="1" ht="15.6" customHeight="1">
      <c r="A76" s="707" t="s">
        <v>450</v>
      </c>
      <c r="B76" s="707"/>
      <c r="C76" s="707"/>
      <c r="D76" s="707"/>
      <c r="E76" s="707"/>
      <c r="F76" s="707"/>
      <c r="G76" s="707"/>
      <c r="H76" s="707"/>
      <c r="I76" s="707"/>
      <c r="J76" s="627"/>
      <c r="K76" s="627"/>
      <c r="L76" s="627"/>
      <c r="M76" s="627"/>
      <c r="N76" s="627"/>
      <c r="O76" s="627"/>
      <c r="P76" s="627"/>
      <c r="Q76" s="44"/>
      <c r="R76" s="44"/>
      <c r="S76" s="44"/>
      <c r="T76" s="45"/>
      <c r="X76" s="43"/>
    </row>
    <row r="77" spans="1:36" s="42" customFormat="1" ht="15.6" customHeight="1">
      <c r="A77" s="707"/>
      <c r="B77" s="707"/>
      <c r="C77" s="707"/>
      <c r="D77" s="707"/>
      <c r="E77" s="707"/>
      <c r="F77" s="707"/>
      <c r="G77" s="707"/>
      <c r="H77" s="707"/>
      <c r="I77" s="707"/>
      <c r="J77" s="529"/>
      <c r="K77" s="529"/>
      <c r="L77" s="529"/>
      <c r="M77" s="529"/>
      <c r="N77" s="529"/>
      <c r="O77" s="529"/>
      <c r="P77" s="529"/>
      <c r="Q77" s="44"/>
      <c r="R77" s="44"/>
      <c r="S77" s="44"/>
      <c r="T77" s="45"/>
      <c r="X77" s="43"/>
    </row>
    <row r="78" spans="1:36" s="42" customFormat="1" ht="15.6" customHeight="1">
      <c r="A78" s="707" t="s">
        <v>517</v>
      </c>
      <c r="B78" s="707"/>
      <c r="C78" s="707"/>
      <c r="D78" s="707"/>
      <c r="E78" s="707"/>
      <c r="F78" s="707"/>
      <c r="G78" s="707"/>
      <c r="H78" s="707"/>
      <c r="I78" s="529"/>
      <c r="J78" s="529"/>
      <c r="K78" s="529"/>
      <c r="L78" s="529"/>
      <c r="M78" s="529"/>
      <c r="N78" s="529"/>
      <c r="O78" s="529"/>
      <c r="P78" s="529"/>
      <c r="Q78" s="44"/>
      <c r="R78" s="44"/>
      <c r="S78" s="44"/>
      <c r="T78" s="45"/>
      <c r="X78" s="43"/>
    </row>
    <row r="79" spans="1:36" s="42" customFormat="1" ht="15.6" customHeight="1">
      <c r="A79" s="707"/>
      <c r="B79" s="707"/>
      <c r="C79" s="707"/>
      <c r="D79" s="707"/>
      <c r="E79" s="707"/>
      <c r="F79" s="707"/>
      <c r="G79" s="707"/>
      <c r="H79" s="707"/>
      <c r="I79" s="529"/>
      <c r="J79" s="529"/>
      <c r="K79" s="529"/>
      <c r="L79" s="529"/>
      <c r="M79" s="529"/>
      <c r="N79" s="529"/>
      <c r="O79" s="529"/>
      <c r="P79" s="529"/>
      <c r="Q79" s="44"/>
      <c r="R79" s="44"/>
      <c r="S79" s="44"/>
      <c r="T79" s="45"/>
      <c r="X79" s="43"/>
    </row>
    <row r="80" spans="1:36" s="42" customFormat="1" ht="15.6" customHeight="1">
      <c r="A80" s="529"/>
      <c r="B80" s="529"/>
      <c r="C80" s="529"/>
      <c r="D80" s="529"/>
      <c r="E80" s="529"/>
      <c r="F80" s="529"/>
      <c r="G80" s="529"/>
      <c r="H80" s="529"/>
      <c r="I80" s="529"/>
      <c r="J80" s="529"/>
      <c r="K80" s="529"/>
      <c r="L80" s="529"/>
      <c r="M80" s="529"/>
      <c r="N80" s="529"/>
      <c r="O80" s="529"/>
      <c r="P80" s="529"/>
      <c r="Q80" s="44"/>
      <c r="R80" s="44"/>
      <c r="S80" s="44"/>
      <c r="T80" s="45"/>
      <c r="X80" s="43"/>
    </row>
    <row r="81" spans="1:24" s="42" customFormat="1" ht="15.6" customHeight="1">
      <c r="B81" s="529"/>
      <c r="C81" s="529"/>
      <c r="D81" s="529"/>
      <c r="E81" s="529"/>
      <c r="F81" s="529"/>
      <c r="G81" s="529"/>
      <c r="H81" s="529"/>
      <c r="I81" s="529"/>
      <c r="J81" s="529"/>
      <c r="K81" s="529"/>
      <c r="L81" s="529"/>
      <c r="M81" s="529"/>
      <c r="N81" s="529"/>
      <c r="O81" s="529"/>
      <c r="P81" s="529"/>
      <c r="Q81" s="44"/>
      <c r="R81" s="44"/>
      <c r="S81" s="44"/>
      <c r="T81" s="45"/>
      <c r="X81" s="43"/>
    </row>
    <row r="82" spans="1:24" s="42" customFormat="1" ht="15.6" customHeight="1">
      <c r="A82" s="529"/>
      <c r="B82" s="529"/>
      <c r="C82" s="529"/>
      <c r="D82" s="529"/>
      <c r="E82" s="529"/>
      <c r="F82" s="529"/>
      <c r="G82" s="529"/>
      <c r="H82" s="529"/>
      <c r="I82" s="529"/>
      <c r="J82" s="529"/>
      <c r="K82" s="529"/>
      <c r="L82" s="529"/>
      <c r="M82" s="529"/>
      <c r="N82" s="529"/>
      <c r="O82" s="529"/>
      <c r="P82" s="529"/>
      <c r="Q82" s="44"/>
      <c r="R82" s="44"/>
      <c r="S82" s="44"/>
      <c r="T82" s="45"/>
      <c r="X82" s="43"/>
    </row>
    <row r="83" spans="1:24" s="42" customFormat="1" ht="15.6" customHeight="1">
      <c r="A83" s="529"/>
      <c r="B83" s="529"/>
      <c r="C83" s="529"/>
      <c r="D83" s="529"/>
      <c r="E83" s="529"/>
      <c r="F83" s="529"/>
      <c r="G83" s="529"/>
      <c r="H83" s="529"/>
      <c r="I83" s="529"/>
      <c r="J83" s="529"/>
      <c r="K83" s="529"/>
      <c r="L83" s="529"/>
      <c r="M83" s="529"/>
      <c r="N83" s="529"/>
      <c r="O83" s="529"/>
      <c r="P83" s="529"/>
      <c r="Q83" s="44"/>
      <c r="R83" s="44"/>
      <c r="S83" s="44"/>
      <c r="T83" s="45"/>
      <c r="X83" s="43"/>
    </row>
    <row r="84" spans="1:24" s="42" customFormat="1" ht="15.6" customHeight="1">
      <c r="A84" s="529"/>
      <c r="B84" s="529"/>
      <c r="C84" s="529"/>
      <c r="D84" s="529"/>
      <c r="E84" s="529"/>
      <c r="F84" s="529"/>
      <c r="G84" s="529"/>
      <c r="H84" s="529"/>
      <c r="I84" s="529"/>
      <c r="J84" s="529"/>
      <c r="K84" s="529"/>
      <c r="L84" s="529"/>
      <c r="M84" s="529"/>
      <c r="N84" s="529"/>
      <c r="O84" s="529"/>
      <c r="P84" s="529"/>
      <c r="Q84" s="44"/>
      <c r="R84" s="44"/>
      <c r="S84" s="44"/>
      <c r="T84" s="45"/>
      <c r="X84" s="43"/>
    </row>
    <row r="85" spans="1:24" s="42" customFormat="1" ht="15.6" customHeight="1">
      <c r="A85" s="502"/>
      <c r="B85" s="502"/>
      <c r="C85" s="502"/>
      <c r="D85" s="502"/>
      <c r="E85" s="502"/>
      <c r="F85" s="502"/>
      <c r="G85" s="502"/>
      <c r="H85" s="502"/>
      <c r="I85" s="502"/>
      <c r="J85" s="502"/>
      <c r="K85" s="502"/>
      <c r="L85" s="502"/>
      <c r="M85" s="502"/>
      <c r="N85" s="502"/>
      <c r="O85" s="502"/>
      <c r="P85" s="502"/>
      <c r="Q85" s="44"/>
      <c r="R85" s="44"/>
      <c r="S85" s="44"/>
      <c r="T85" s="45"/>
      <c r="X85" s="43"/>
    </row>
    <row r="86" spans="1:24" s="42" customFormat="1" ht="15.6" hidden="1" customHeight="1" outlineLevel="1">
      <c r="A86" s="502"/>
      <c r="B86" s="502"/>
      <c r="C86" s="502"/>
      <c r="D86" s="502"/>
      <c r="E86" s="502"/>
      <c r="F86" s="502"/>
      <c r="G86" s="502" t="s">
        <v>394</v>
      </c>
      <c r="H86" s="502"/>
      <c r="I86" s="502"/>
      <c r="J86" s="502"/>
      <c r="K86" s="502"/>
      <c r="L86" s="502"/>
      <c r="M86" s="502"/>
      <c r="N86" s="502"/>
      <c r="O86" s="502"/>
      <c r="P86" s="502"/>
      <c r="Q86" s="44"/>
      <c r="R86" s="44"/>
      <c r="S86" s="44"/>
      <c r="T86" s="45"/>
      <c r="X86" s="43"/>
    </row>
    <row r="87" spans="1:24" s="42" customFormat="1" ht="15.6" hidden="1" customHeight="1" outlineLevel="1">
      <c r="A87" s="502"/>
      <c r="B87" s="502"/>
      <c r="C87" s="502"/>
      <c r="D87" s="502"/>
      <c r="E87" s="502"/>
      <c r="F87" s="502"/>
      <c r="G87" s="502">
        <v>1961</v>
      </c>
      <c r="H87" s="502"/>
      <c r="I87" s="502">
        <v>264475</v>
      </c>
      <c r="J87" s="502"/>
      <c r="K87" s="502"/>
      <c r="L87" s="502"/>
      <c r="M87" s="502"/>
      <c r="N87" s="502"/>
      <c r="O87" s="502"/>
      <c r="P87" s="502"/>
      <c r="Q87" s="44"/>
      <c r="R87" s="44"/>
      <c r="S87" s="44"/>
      <c r="T87" s="45"/>
      <c r="X87" s="43"/>
    </row>
    <row r="88" spans="1:24" s="42" customFormat="1" ht="15.6" hidden="1" customHeight="1" outlineLevel="1">
      <c r="A88" s="502"/>
      <c r="B88" s="502"/>
      <c r="C88" s="502"/>
      <c r="D88" s="502"/>
      <c r="E88" s="502"/>
      <c r="F88" s="502"/>
      <c r="G88" s="2">
        <v>1962</v>
      </c>
      <c r="H88" s="502"/>
      <c r="I88" s="502">
        <v>282972</v>
      </c>
      <c r="J88" s="502"/>
      <c r="K88" s="502"/>
      <c r="L88" s="502"/>
      <c r="M88" s="502"/>
      <c r="N88" s="502"/>
      <c r="O88" s="502"/>
      <c r="P88" s="502"/>
      <c r="Q88" s="44"/>
      <c r="R88" s="44"/>
      <c r="S88" s="44"/>
      <c r="T88" s="45"/>
      <c r="X88" s="43"/>
    </row>
    <row r="89" spans="1:24" s="42" customFormat="1" ht="15.6" hidden="1" customHeight="1" outlineLevel="1">
      <c r="A89" s="502"/>
      <c r="B89" s="502"/>
      <c r="C89" s="502"/>
      <c r="D89" s="502"/>
      <c r="E89" s="502"/>
      <c r="F89" s="502"/>
      <c r="G89" s="2">
        <v>1963</v>
      </c>
      <c r="H89" s="502"/>
      <c r="I89" s="502">
        <v>297989</v>
      </c>
      <c r="J89" s="502"/>
      <c r="K89" s="502"/>
      <c r="L89" s="502"/>
      <c r="M89" s="502"/>
      <c r="N89" s="502"/>
      <c r="O89" s="502"/>
      <c r="P89" s="502"/>
      <c r="Q89" s="44"/>
      <c r="R89" s="44"/>
      <c r="S89" s="44"/>
      <c r="T89" s="45"/>
      <c r="X89" s="43"/>
    </row>
    <row r="90" spans="1:24" s="42" customFormat="1" ht="15.6" hidden="1" customHeight="1" outlineLevel="1">
      <c r="A90" s="502"/>
      <c r="B90" s="502"/>
      <c r="C90" s="502"/>
      <c r="D90" s="502"/>
      <c r="E90" s="502"/>
      <c r="F90" s="502"/>
      <c r="G90" s="2">
        <v>1964</v>
      </c>
      <c r="H90" s="502"/>
      <c r="I90" s="502">
        <v>317283</v>
      </c>
      <c r="J90" s="502"/>
      <c r="K90" s="502"/>
      <c r="L90" s="502"/>
      <c r="M90" s="502"/>
      <c r="N90" s="502"/>
      <c r="O90" s="502"/>
      <c r="P90" s="502"/>
      <c r="Q90" s="44"/>
      <c r="R90" s="44"/>
      <c r="S90" s="44"/>
      <c r="T90" s="45"/>
      <c r="X90" s="43"/>
    </row>
    <row r="91" spans="1:24" s="42" customFormat="1" ht="15.6" hidden="1" customHeight="1" outlineLevel="1">
      <c r="A91" s="502"/>
      <c r="B91" s="502"/>
      <c r="C91" s="502"/>
      <c r="D91" s="502"/>
      <c r="E91" s="502"/>
      <c r="F91" s="502"/>
      <c r="G91" s="2">
        <v>1965</v>
      </c>
      <c r="H91" s="502"/>
      <c r="I91" s="502">
        <v>337487</v>
      </c>
      <c r="J91" s="502"/>
      <c r="K91" s="502"/>
      <c r="L91" s="502"/>
      <c r="M91" s="502"/>
      <c r="N91" s="502"/>
      <c r="O91" s="502"/>
      <c r="P91" s="502"/>
      <c r="Q91" s="44"/>
      <c r="R91" s="44"/>
      <c r="S91" s="44"/>
      <c r="T91" s="45"/>
      <c r="X91" s="43"/>
    </row>
    <row r="92" spans="1:24" s="42" customFormat="1" ht="15.6" hidden="1" customHeight="1" outlineLevel="1">
      <c r="A92" s="502"/>
      <c r="B92" s="502"/>
      <c r="C92" s="502"/>
      <c r="D92" s="502"/>
      <c r="E92" s="502"/>
      <c r="F92" s="502"/>
      <c r="G92" s="2">
        <v>1966</v>
      </c>
      <c r="H92" s="502"/>
      <c r="I92" s="502">
        <v>359913</v>
      </c>
      <c r="J92" s="502"/>
      <c r="K92" s="502"/>
      <c r="L92" s="502"/>
      <c r="M92" s="502"/>
      <c r="N92" s="502"/>
      <c r="O92" s="502"/>
      <c r="P92" s="502"/>
      <c r="Q92" s="44"/>
      <c r="R92" s="44"/>
      <c r="S92" s="44"/>
      <c r="T92" s="45"/>
      <c r="X92" s="43"/>
    </row>
    <row r="93" spans="1:24" s="42" customFormat="1" ht="15.6" hidden="1" customHeight="1" outlineLevel="1">
      <c r="A93" s="502"/>
      <c r="B93" s="502"/>
      <c r="C93" s="502"/>
      <c r="D93" s="502"/>
      <c r="E93" s="502"/>
      <c r="F93" s="502"/>
      <c r="G93" s="2">
        <v>1967</v>
      </c>
      <c r="H93" s="502"/>
      <c r="I93" s="502">
        <v>370406</v>
      </c>
      <c r="J93" s="502"/>
      <c r="K93" s="502"/>
      <c r="L93" s="502"/>
      <c r="M93" s="502"/>
      <c r="N93" s="502"/>
      <c r="O93" s="502"/>
      <c r="P93" s="502"/>
      <c r="Q93" s="44"/>
      <c r="R93" s="44"/>
      <c r="S93" s="44"/>
      <c r="T93" s="45"/>
      <c r="X93" s="43"/>
    </row>
    <row r="94" spans="1:24" s="42" customFormat="1" ht="15.6" hidden="1" customHeight="1" outlineLevel="1">
      <c r="A94" s="502"/>
      <c r="B94" s="502"/>
      <c r="C94" s="502"/>
      <c r="D94" s="502"/>
      <c r="E94" s="502"/>
      <c r="F94" s="502"/>
      <c r="G94" s="2">
        <v>1968</v>
      </c>
      <c r="H94" s="502"/>
      <c r="I94" s="502">
        <v>388481</v>
      </c>
      <c r="J94" s="502"/>
      <c r="K94" s="502"/>
      <c r="L94" s="502"/>
      <c r="M94" s="502"/>
      <c r="N94" s="502"/>
      <c r="O94" s="502"/>
      <c r="P94" s="502"/>
      <c r="Q94" s="44"/>
      <c r="R94" s="44"/>
      <c r="S94" s="44"/>
      <c r="T94" s="45"/>
      <c r="X94" s="43"/>
    </row>
    <row r="95" spans="1:24" s="42" customFormat="1" ht="15.6" hidden="1" customHeight="1" outlineLevel="1">
      <c r="A95" s="502"/>
      <c r="B95" s="502"/>
      <c r="C95" s="502"/>
      <c r="D95" s="502"/>
      <c r="E95" s="502"/>
      <c r="F95" s="502"/>
      <c r="G95" s="2">
        <v>1969</v>
      </c>
      <c r="H95" s="502"/>
      <c r="I95" s="502">
        <v>408033</v>
      </c>
      <c r="J95" s="502"/>
      <c r="K95" s="502"/>
      <c r="L95" s="502"/>
      <c r="M95" s="502"/>
      <c r="N95" s="502"/>
      <c r="O95" s="502"/>
      <c r="P95" s="502"/>
      <c r="Q95" s="44"/>
      <c r="R95" s="44"/>
      <c r="S95" s="44"/>
      <c r="T95" s="45"/>
      <c r="X95" s="43"/>
    </row>
    <row r="96" spans="1:24" s="42" customFormat="1" ht="15.6" hidden="1" customHeight="1" outlineLevel="1">
      <c r="A96" s="502"/>
      <c r="B96" s="502"/>
      <c r="C96" s="502"/>
      <c r="D96" s="502"/>
      <c r="E96" s="502"/>
      <c r="F96" s="502"/>
      <c r="G96" s="2">
        <v>1970</v>
      </c>
      <c r="H96" s="502"/>
      <c r="I96" s="502">
        <v>420398</v>
      </c>
      <c r="J96" s="502"/>
      <c r="K96" s="502"/>
      <c r="L96" s="502"/>
      <c r="M96" s="502"/>
      <c r="N96" s="502"/>
      <c r="O96" s="502"/>
      <c r="P96" s="502"/>
      <c r="Q96" s="44"/>
      <c r="R96" s="44"/>
      <c r="S96" s="44"/>
      <c r="T96" s="45"/>
      <c r="X96" s="43"/>
    </row>
    <row r="97" spans="1:36" s="42" customFormat="1" ht="15.6" hidden="1" customHeight="1" outlineLevel="1">
      <c r="A97" s="502"/>
      <c r="B97" s="502"/>
      <c r="C97" s="502"/>
      <c r="D97" s="502"/>
      <c r="E97" s="502"/>
      <c r="F97" s="502"/>
      <c r="G97" s="2">
        <v>1971</v>
      </c>
      <c r="H97" s="502"/>
      <c r="I97" s="502">
        <v>437709</v>
      </c>
      <c r="J97" s="502"/>
      <c r="K97" s="502"/>
      <c r="L97" s="502"/>
      <c r="M97" s="502"/>
      <c r="N97" s="502"/>
      <c r="O97" s="502"/>
      <c r="P97" s="502"/>
      <c r="Q97" s="44"/>
      <c r="R97" s="44"/>
      <c r="S97" s="44"/>
      <c r="T97" s="45"/>
      <c r="X97" s="43"/>
    </row>
    <row r="98" spans="1:36" s="42" customFormat="1" ht="15.6" hidden="1" customHeight="1" outlineLevel="1">
      <c r="A98" s="502"/>
      <c r="B98" s="502"/>
      <c r="C98" s="502"/>
      <c r="D98" s="502"/>
      <c r="E98" s="502"/>
      <c r="F98" s="502"/>
      <c r="G98" s="2">
        <v>1972</v>
      </c>
      <c r="H98" s="502"/>
      <c r="I98" s="502">
        <v>461546</v>
      </c>
      <c r="J98" s="502"/>
      <c r="K98" s="502"/>
      <c r="L98" s="502"/>
      <c r="M98" s="502"/>
      <c r="N98" s="502"/>
      <c r="O98" s="502"/>
      <c r="P98" s="502"/>
      <c r="Q98" s="44"/>
      <c r="R98" s="44"/>
      <c r="S98" s="44"/>
      <c r="T98" s="45"/>
      <c r="X98" s="43"/>
    </row>
    <row r="99" spans="1:36" ht="15.75" hidden="1" outlineLevel="1">
      <c r="A99" s="303"/>
      <c r="B99" s="36"/>
      <c r="C99" s="36"/>
      <c r="D99" s="36"/>
      <c r="E99" s="253"/>
      <c r="F99" s="440"/>
      <c r="G99" s="2">
        <v>1973</v>
      </c>
      <c r="H99" s="36"/>
      <c r="I99" s="36">
        <v>493689</v>
      </c>
      <c r="J99" s="36"/>
      <c r="K99" s="36"/>
      <c r="L99" s="36"/>
      <c r="M99" s="36"/>
      <c r="N99" s="36"/>
      <c r="O99" s="36"/>
      <c r="P99" s="36"/>
      <c r="X99" s="4"/>
    </row>
    <row r="100" spans="1:36" hidden="1" outlineLevel="1">
      <c r="B100" s="34"/>
      <c r="G100" s="2">
        <v>1974</v>
      </c>
      <c r="I100" s="2">
        <v>511911</v>
      </c>
      <c r="X100" s="4"/>
    </row>
    <row r="101" spans="1:36" ht="12.75" hidden="1" customHeight="1" outlineLevel="1">
      <c r="E101" s="46"/>
      <c r="F101" s="47"/>
      <c r="G101" s="2">
        <v>1975</v>
      </c>
      <c r="I101" s="2">
        <v>521243</v>
      </c>
      <c r="X101" s="4"/>
    </row>
    <row r="102" spans="1:36" ht="12.75" hidden="1" customHeight="1" outlineLevel="1">
      <c r="E102" s="46"/>
      <c r="F102" s="47"/>
      <c r="G102" s="2">
        <v>1976</v>
      </c>
      <c r="I102" s="2">
        <v>548344</v>
      </c>
      <c r="X102" s="4"/>
    </row>
    <row r="103" spans="1:36" ht="12.75" hidden="1" customHeight="1" outlineLevel="1">
      <c r="E103" s="46"/>
      <c r="F103" s="47"/>
      <c r="G103" s="2">
        <v>1977</v>
      </c>
      <c r="I103" s="2">
        <v>567307</v>
      </c>
      <c r="X103" s="4"/>
    </row>
    <row r="104" spans="1:36" ht="12.75" hidden="1" customHeight="1" outlineLevel="1">
      <c r="E104" s="46"/>
      <c r="F104" s="47"/>
      <c r="G104" s="2">
        <v>1978</v>
      </c>
      <c r="I104" s="2">
        <v>589736</v>
      </c>
      <c r="X104" s="4"/>
    </row>
    <row r="105" spans="1:36" ht="12.75" hidden="1" customHeight="1" outlineLevel="1">
      <c r="B105" s="325" t="s">
        <v>21</v>
      </c>
      <c r="C105" s="326" t="s">
        <v>375</v>
      </c>
      <c r="D105" s="327" t="s">
        <v>376</v>
      </c>
      <c r="E105" s="328" t="s">
        <v>377</v>
      </c>
      <c r="F105" s="47"/>
      <c r="G105" s="2">
        <v>1979</v>
      </c>
      <c r="I105" s="2">
        <v>612175</v>
      </c>
    </row>
    <row r="106" spans="1:36" ht="12.75" hidden="1" customHeight="1" outlineLevel="1">
      <c r="B106" s="10"/>
      <c r="C106" s="11" t="s">
        <v>27</v>
      </c>
      <c r="D106" s="12" t="s">
        <v>28</v>
      </c>
      <c r="E106" s="14" t="s">
        <v>29</v>
      </c>
      <c r="F106" s="47"/>
      <c r="G106" s="2">
        <v>1980</v>
      </c>
      <c r="I106" s="2">
        <v>625414</v>
      </c>
    </row>
    <row r="107" spans="1:36" ht="12.75" hidden="1" customHeight="1" outlineLevel="1">
      <c r="B107" s="356">
        <v>1961</v>
      </c>
      <c r="C107" s="67">
        <v>41173</v>
      </c>
      <c r="D107" s="67">
        <v>30572</v>
      </c>
      <c r="E107" s="18">
        <v>27580</v>
      </c>
      <c r="F107" s="47"/>
      <c r="G107" s="2">
        <v>1981</v>
      </c>
      <c r="H107" s="2">
        <v>793109</v>
      </c>
      <c r="I107" s="2">
        <v>647323</v>
      </c>
    </row>
    <row r="108" spans="1:36" ht="12.75" hidden="1" customHeight="1" outlineLevel="1">
      <c r="B108" s="344">
        <v>1962</v>
      </c>
      <c r="C108" s="73">
        <v>44665</v>
      </c>
      <c r="D108" s="73">
        <v>33238</v>
      </c>
      <c r="E108" s="25">
        <v>30003</v>
      </c>
      <c r="F108" s="47"/>
      <c r="G108" s="2">
        <v>1982</v>
      </c>
      <c r="H108" s="2">
        <v>769155</v>
      </c>
      <c r="I108" s="2">
        <v>628816</v>
      </c>
    </row>
    <row r="109" spans="1:36" ht="12.75" hidden="1" customHeight="1" outlineLevel="1">
      <c r="B109" s="344">
        <v>1963</v>
      </c>
      <c r="C109" s="73">
        <v>47961</v>
      </c>
      <c r="D109" s="73">
        <v>35476</v>
      </c>
      <c r="E109" s="25">
        <v>32024</v>
      </c>
      <c r="F109" s="47"/>
      <c r="G109" s="2">
        <v>1983</v>
      </c>
      <c r="H109" s="2">
        <v>788892</v>
      </c>
      <c r="I109" s="2">
        <v>645906</v>
      </c>
    </row>
    <row r="110" spans="1:36" ht="12.75" hidden="1" customHeight="1" outlineLevel="1">
      <c r="B110" s="344">
        <v>1964</v>
      </c>
      <c r="C110" s="73">
        <v>52549</v>
      </c>
      <c r="D110" s="73">
        <v>38146</v>
      </c>
      <c r="E110" s="25">
        <v>34144</v>
      </c>
      <c r="F110" s="47"/>
      <c r="G110" s="2">
        <v>1984</v>
      </c>
      <c r="H110" s="2">
        <v>832848</v>
      </c>
    </row>
    <row r="111" spans="1:36" ht="12.75" hidden="1" customHeight="1" outlineLevel="1">
      <c r="B111" s="344">
        <v>1965</v>
      </c>
      <c r="C111" s="73">
        <v>57930</v>
      </c>
      <c r="D111" s="73">
        <v>41904</v>
      </c>
      <c r="E111" s="25">
        <v>37370</v>
      </c>
      <c r="F111" s="47"/>
      <c r="G111" s="2">
        <v>1985</v>
      </c>
      <c r="H111" s="2">
        <v>871819</v>
      </c>
    </row>
    <row r="112" spans="1:36" s="30" customFormat="1" ht="12.75" hidden="1" customHeight="1" outlineLevel="1">
      <c r="A112" s="2"/>
      <c r="B112" s="344">
        <v>1966</v>
      </c>
      <c r="C112" s="73">
        <v>64818</v>
      </c>
      <c r="D112" s="73">
        <v>47098</v>
      </c>
      <c r="E112" s="25">
        <v>41214</v>
      </c>
      <c r="F112" s="47"/>
      <c r="G112" s="2">
        <v>1986</v>
      </c>
      <c r="H112" s="2">
        <v>890983</v>
      </c>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1:36" s="30" customFormat="1" ht="12.75" hidden="1" customHeight="1" outlineLevel="1">
      <c r="A113" s="2"/>
      <c r="B113" s="344">
        <v>1967</v>
      </c>
      <c r="C113" s="73">
        <v>69698</v>
      </c>
      <c r="D113" s="73">
        <v>51409</v>
      </c>
      <c r="E113" s="25">
        <v>44326</v>
      </c>
      <c r="F113" s="47"/>
      <c r="G113" s="2">
        <v>1987</v>
      </c>
      <c r="H113" s="2">
        <v>926999</v>
      </c>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1:36" s="30" customFormat="1" ht="12.75" hidden="1" customHeight="1" outlineLevel="1">
      <c r="A114" s="2"/>
      <c r="B114" s="344">
        <v>1968</v>
      </c>
      <c r="C114" s="73">
        <v>76131</v>
      </c>
      <c r="D114" s="73">
        <v>56253</v>
      </c>
      <c r="E114" s="25">
        <v>47847</v>
      </c>
      <c r="F114" s="47"/>
      <c r="G114" s="2">
        <v>1988</v>
      </c>
      <c r="H114" s="2">
        <v>970917</v>
      </c>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1:36" s="30" customFormat="1" ht="12.75" hidden="1" customHeight="1" outlineLevel="1">
      <c r="A115" s="2"/>
      <c r="B115" s="344">
        <v>1969</v>
      </c>
      <c r="C115" s="73">
        <v>83825</v>
      </c>
      <c r="D115" s="73">
        <v>62650</v>
      </c>
      <c r="E115" s="25">
        <v>52238</v>
      </c>
      <c r="F115" s="47"/>
      <c r="G115" s="2">
        <v>1989</v>
      </c>
      <c r="H115" s="2">
        <v>993981</v>
      </c>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1:36" s="30" customFormat="1" ht="12.75" hidden="1" customHeight="1" outlineLevel="1">
      <c r="A116" s="2"/>
      <c r="B116" s="344">
        <v>1970</v>
      </c>
      <c r="C116" s="73">
        <v>90179</v>
      </c>
      <c r="D116" s="73">
        <v>67932</v>
      </c>
      <c r="E116" s="25">
        <v>55854</v>
      </c>
      <c r="F116" s="47"/>
      <c r="G116" s="2">
        <v>1990</v>
      </c>
      <c r="H116" s="2">
        <v>995263</v>
      </c>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1:36" s="30" customFormat="1" ht="12.75" hidden="1" customHeight="1" outlineLevel="1">
      <c r="A117" s="2"/>
      <c r="B117" s="344">
        <v>1971</v>
      </c>
      <c r="C117" s="73">
        <v>98429</v>
      </c>
      <c r="D117" s="73">
        <v>74650</v>
      </c>
      <c r="E117" s="25">
        <v>61075</v>
      </c>
      <c r="F117" s="47"/>
      <c r="G117" s="2">
        <v>1991</v>
      </c>
      <c r="H117" s="2">
        <v>974161</v>
      </c>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1:36" ht="12.75" hidden="1" customHeight="1" outlineLevel="1">
      <c r="B118" s="344">
        <v>1972</v>
      </c>
      <c r="C118" s="73">
        <v>109913</v>
      </c>
      <c r="D118" s="73">
        <v>84533</v>
      </c>
      <c r="E118" s="25">
        <v>69517</v>
      </c>
      <c r="F118" s="47"/>
      <c r="G118" s="2">
        <v>1992</v>
      </c>
      <c r="H118" s="2">
        <v>982484</v>
      </c>
    </row>
    <row r="119" spans="1:36" ht="12.75" hidden="1" customHeight="1" outlineLevel="1">
      <c r="B119" s="344">
        <v>1973</v>
      </c>
      <c r="C119" s="73">
        <v>128956</v>
      </c>
      <c r="D119" s="73">
        <v>98699</v>
      </c>
      <c r="E119" s="25">
        <v>81194</v>
      </c>
      <c r="F119" s="47"/>
      <c r="G119" s="2">
        <v>1993</v>
      </c>
      <c r="H119" s="2">
        <v>1008101</v>
      </c>
    </row>
    <row r="120" spans="1:36" ht="12.75" hidden="1" customHeight="1" outlineLevel="1">
      <c r="B120" s="344">
        <v>1974</v>
      </c>
      <c r="C120" s="73">
        <v>154038</v>
      </c>
      <c r="D120" s="73">
        <v>118139</v>
      </c>
      <c r="E120" s="25">
        <v>96465</v>
      </c>
      <c r="F120" s="47"/>
      <c r="G120" s="2">
        <v>1994</v>
      </c>
      <c r="H120" s="2">
        <v>1054010</v>
      </c>
    </row>
    <row r="121" spans="1:36" ht="12.75" hidden="1" customHeight="1" outlineLevel="1">
      <c r="B121" s="344">
        <v>1975</v>
      </c>
      <c r="C121" s="73">
        <v>173621</v>
      </c>
      <c r="D121" s="73">
        <v>137240</v>
      </c>
      <c r="E121" s="25">
        <v>112712</v>
      </c>
      <c r="F121" s="47"/>
      <c r="G121" s="2">
        <v>1995</v>
      </c>
      <c r="H121" s="2">
        <v>1082874</v>
      </c>
    </row>
    <row r="122" spans="1:36" ht="12.75" hidden="1" customHeight="1" outlineLevel="1">
      <c r="B122" s="344">
        <v>1976</v>
      </c>
      <c r="C122" s="73">
        <v>199994</v>
      </c>
      <c r="D122" s="73">
        <v>156705</v>
      </c>
      <c r="E122" s="25">
        <v>127791</v>
      </c>
      <c r="F122" s="47"/>
      <c r="G122" s="2">
        <v>1996</v>
      </c>
      <c r="H122" s="2">
        <v>1101062</v>
      </c>
    </row>
    <row r="123" spans="1:36" ht="12.75" hidden="1" customHeight="1" outlineLevel="1">
      <c r="B123" s="344">
        <v>1977</v>
      </c>
      <c r="C123" s="73">
        <v>220973</v>
      </c>
      <c r="D123" s="73">
        <v>173675</v>
      </c>
      <c r="E123" s="25">
        <v>141695</v>
      </c>
      <c r="F123" s="47"/>
      <c r="G123" s="2">
        <v>1997</v>
      </c>
      <c r="H123" s="2">
        <v>1147894</v>
      </c>
    </row>
    <row r="124" spans="1:36" ht="12.75" hidden="1" customHeight="1" outlineLevel="1">
      <c r="B124" s="344">
        <v>1978</v>
      </c>
      <c r="C124" s="73">
        <v>244877</v>
      </c>
      <c r="D124" s="73">
        <v>193924</v>
      </c>
      <c r="E124" s="25">
        <v>160122</v>
      </c>
      <c r="F124" s="47"/>
      <c r="G124" s="2">
        <v>1998</v>
      </c>
      <c r="H124" s="2">
        <v>1195396</v>
      </c>
    </row>
    <row r="125" spans="1:36" hidden="1" outlineLevel="1">
      <c r="B125" s="344">
        <v>1979</v>
      </c>
      <c r="C125" s="73">
        <v>279577</v>
      </c>
      <c r="D125" s="73">
        <v>218323</v>
      </c>
      <c r="E125" s="25">
        <v>180727</v>
      </c>
      <c r="F125" s="47"/>
      <c r="G125" s="2">
        <v>1999</v>
      </c>
      <c r="H125" s="2">
        <v>1255133</v>
      </c>
    </row>
    <row r="126" spans="1:36" hidden="1" outlineLevel="1">
      <c r="B126" s="344">
        <v>1980</v>
      </c>
      <c r="C126" s="73">
        <v>314390</v>
      </c>
      <c r="D126" s="73">
        <v>248672</v>
      </c>
      <c r="E126" s="25">
        <v>205618</v>
      </c>
      <c r="G126" s="2">
        <v>2000</v>
      </c>
      <c r="H126" s="2">
        <v>1319435</v>
      </c>
    </row>
    <row r="127" spans="1:36" hidden="1" outlineLevel="1">
      <c r="B127" s="344">
        <v>1981</v>
      </c>
      <c r="C127" s="73">
        <v>360471</v>
      </c>
      <c r="D127" s="73">
        <v>290789</v>
      </c>
      <c r="E127" s="25">
        <v>238606</v>
      </c>
      <c r="G127" s="2">
        <v>2001</v>
      </c>
      <c r="H127" s="2">
        <v>1341712</v>
      </c>
    </row>
    <row r="128" spans="1:36" hidden="1" outlineLevel="1">
      <c r="B128" s="344">
        <v>1982</v>
      </c>
      <c r="C128" s="73">
        <v>379859</v>
      </c>
      <c r="D128" s="73">
        <v>321752</v>
      </c>
      <c r="E128" s="25">
        <v>263452</v>
      </c>
      <c r="G128" s="2">
        <v>2002</v>
      </c>
      <c r="H128" s="2">
        <v>1379305</v>
      </c>
    </row>
    <row r="129" spans="2:8" hidden="1" outlineLevel="1">
      <c r="B129" s="344">
        <v>1983</v>
      </c>
      <c r="C129" s="73">
        <v>411386</v>
      </c>
      <c r="D129" s="73">
        <v>339013</v>
      </c>
      <c r="E129" s="25">
        <v>275529</v>
      </c>
      <c r="G129" s="2">
        <v>2003</v>
      </c>
      <c r="H129" s="2">
        <v>1405861</v>
      </c>
    </row>
    <row r="130" spans="2:8" hidden="1" outlineLevel="1">
      <c r="B130" s="344">
        <v>1984</v>
      </c>
      <c r="C130" s="73">
        <v>449582</v>
      </c>
      <c r="D130" s="73">
        <v>367333</v>
      </c>
      <c r="E130" s="25">
        <v>299169</v>
      </c>
      <c r="G130" s="2">
        <v>2004</v>
      </c>
      <c r="H130" s="2">
        <v>1449988</v>
      </c>
    </row>
    <row r="131" spans="2:8" hidden="1" outlineLevel="1">
      <c r="B131" s="344">
        <v>1985</v>
      </c>
      <c r="C131" s="73">
        <v>485714</v>
      </c>
      <c r="D131" s="73">
        <v>397858</v>
      </c>
      <c r="E131" s="25">
        <v>322989</v>
      </c>
      <c r="G131" s="2">
        <v>2005</v>
      </c>
      <c r="H131" s="2">
        <v>1495853</v>
      </c>
    </row>
    <row r="132" spans="2:8" hidden="1" outlineLevel="1">
      <c r="B132" s="344">
        <v>1986</v>
      </c>
      <c r="C132" s="73">
        <v>512541</v>
      </c>
      <c r="D132" s="73">
        <v>425757</v>
      </c>
      <c r="E132" s="25">
        <v>340403</v>
      </c>
      <c r="G132" s="2">
        <v>2006</v>
      </c>
      <c r="H132" s="2">
        <v>1535071</v>
      </c>
    </row>
    <row r="133" spans="2:8" hidden="1" outlineLevel="1">
      <c r="B133" s="344">
        <v>1987</v>
      </c>
      <c r="C133" s="73">
        <v>558949</v>
      </c>
      <c r="D133" s="73">
        <v>457702</v>
      </c>
      <c r="E133" s="25">
        <v>362185</v>
      </c>
      <c r="G133" s="2">
        <v>2007</v>
      </c>
      <c r="H133" s="2">
        <v>1565900</v>
      </c>
    </row>
    <row r="134" spans="2:8" hidden="1" outlineLevel="1">
      <c r="B134" s="344">
        <v>1988</v>
      </c>
      <c r="C134" s="73">
        <v>613094</v>
      </c>
      <c r="D134" s="73">
        <v>502542</v>
      </c>
      <c r="E134" s="25">
        <v>395217</v>
      </c>
      <c r="G134" s="2">
        <v>2008</v>
      </c>
      <c r="H134" s="2">
        <v>1584306</v>
      </c>
    </row>
    <row r="135" spans="2:8" hidden="1" outlineLevel="1">
      <c r="B135" s="344">
        <v>1989</v>
      </c>
      <c r="C135" s="73">
        <v>657728</v>
      </c>
      <c r="D135" s="73">
        <v>546324</v>
      </c>
      <c r="E135" s="25">
        <v>432772</v>
      </c>
      <c r="G135" s="2">
        <v>2009</v>
      </c>
      <c r="H135" s="2">
        <v>1541348</v>
      </c>
    </row>
    <row r="136" spans="2:8" hidden="1" outlineLevel="1">
      <c r="B136" s="344">
        <v>1990</v>
      </c>
      <c r="C136" s="73">
        <v>679921</v>
      </c>
      <c r="D136" s="73">
        <v>586566</v>
      </c>
      <c r="E136" s="25">
        <v>457400</v>
      </c>
      <c r="G136" s="2">
        <v>2010</v>
      </c>
      <c r="H136" s="2">
        <v>1593357</v>
      </c>
    </row>
    <row r="137" spans="2:8" hidden="1" outlineLevel="1">
      <c r="B137" s="344">
        <v>1991</v>
      </c>
      <c r="C137" s="73">
        <v>685367</v>
      </c>
      <c r="D137" s="73">
        <v>605322</v>
      </c>
      <c r="E137" s="25">
        <v>472509</v>
      </c>
      <c r="G137" s="2">
        <v>2011</v>
      </c>
      <c r="H137" s="2">
        <v>1633640</v>
      </c>
    </row>
    <row r="138" spans="2:8" hidden="1" outlineLevel="1">
      <c r="B138" s="344">
        <v>1992</v>
      </c>
      <c r="C138" s="73">
        <v>700480</v>
      </c>
      <c r="D138" s="73">
        <v>620653</v>
      </c>
      <c r="E138" s="25">
        <v>483370</v>
      </c>
      <c r="G138" s="2">
        <v>2012</v>
      </c>
      <c r="H138" s="2">
        <v>1661559</v>
      </c>
    </row>
    <row r="139" spans="2:8" hidden="1" outlineLevel="1">
      <c r="B139" s="344">
        <v>1993</v>
      </c>
      <c r="C139" s="73">
        <v>727184</v>
      </c>
      <c r="D139" s="73">
        <v>633059</v>
      </c>
      <c r="E139" s="25">
        <v>494944</v>
      </c>
      <c r="G139" s="2">
        <v>2013</v>
      </c>
      <c r="H139" s="2">
        <v>1677994</v>
      </c>
    </row>
    <row r="140" spans="2:8" hidden="1" outlineLevel="1">
      <c r="B140" s="344">
        <v>1994</v>
      </c>
      <c r="C140" s="73">
        <v>770873</v>
      </c>
      <c r="D140" s="73">
        <v>646348</v>
      </c>
      <c r="E140" s="25">
        <v>501678</v>
      </c>
    </row>
    <row r="141" spans="2:8" hidden="1" outlineLevel="1">
      <c r="B141" s="344">
        <v>1995</v>
      </c>
      <c r="C141" s="73">
        <v>810426</v>
      </c>
      <c r="D141" s="73">
        <v>672111</v>
      </c>
      <c r="E141" s="25">
        <v>519588</v>
      </c>
      <c r="G141" s="2" t="s">
        <v>395</v>
      </c>
    </row>
    <row r="142" spans="2:8" hidden="1" outlineLevel="1">
      <c r="B142" s="344">
        <v>1996</v>
      </c>
      <c r="C142" s="73">
        <v>836864</v>
      </c>
      <c r="D142" s="73">
        <v>687203</v>
      </c>
      <c r="E142" s="25">
        <v>527783</v>
      </c>
    </row>
    <row r="143" spans="2:8" hidden="1" outlineLevel="1">
      <c r="B143" s="344">
        <v>1997</v>
      </c>
      <c r="C143" s="73">
        <v>882733</v>
      </c>
      <c r="D143" s="73">
        <v>715495</v>
      </c>
      <c r="E143" s="25">
        <v>546166</v>
      </c>
    </row>
    <row r="144" spans="2:8" hidden="1" outlineLevel="1">
      <c r="B144" s="344">
        <v>1998</v>
      </c>
      <c r="C144" s="73">
        <v>914973</v>
      </c>
      <c r="D144" s="73">
        <v>748321</v>
      </c>
      <c r="E144" s="25">
        <v>568766</v>
      </c>
    </row>
    <row r="145" spans="2:5" hidden="1" outlineLevel="1">
      <c r="B145" s="344">
        <v>1999</v>
      </c>
      <c r="C145" s="73">
        <v>982441</v>
      </c>
      <c r="D145" s="73">
        <v>783060</v>
      </c>
      <c r="E145" s="25">
        <v>596227</v>
      </c>
    </row>
    <row r="146" spans="2:5" hidden="1" outlineLevel="1">
      <c r="B146" s="344">
        <v>2000</v>
      </c>
      <c r="C146" s="73">
        <v>1076577</v>
      </c>
      <c r="D146" s="73">
        <v>840382</v>
      </c>
      <c r="E146" s="25">
        <v>639567</v>
      </c>
    </row>
    <row r="147" spans="2:5" hidden="1" outlineLevel="1">
      <c r="B147" s="344">
        <v>2001</v>
      </c>
      <c r="C147" s="73">
        <v>1108048</v>
      </c>
      <c r="D147" s="73">
        <v>876471</v>
      </c>
      <c r="E147" s="25">
        <v>669196</v>
      </c>
    </row>
    <row r="148" spans="2:5" hidden="1" outlineLevel="1">
      <c r="B148" s="344">
        <v>2002</v>
      </c>
      <c r="C148" s="73">
        <v>1152905</v>
      </c>
      <c r="D148" s="73">
        <v>898843</v>
      </c>
      <c r="E148" s="25">
        <v>694010</v>
      </c>
    </row>
    <row r="149" spans="2:5" hidden="1" outlineLevel="1">
      <c r="B149" s="344">
        <v>2003</v>
      </c>
      <c r="C149" s="73">
        <v>1213175</v>
      </c>
      <c r="D149" s="73">
        <v>931773</v>
      </c>
      <c r="E149" s="25">
        <v>720855</v>
      </c>
    </row>
    <row r="150" spans="2:5" hidden="1" outlineLevel="1">
      <c r="B150" s="344">
        <v>2004</v>
      </c>
      <c r="C150" s="73">
        <v>1290906</v>
      </c>
      <c r="D150" s="73">
        <v>984164</v>
      </c>
      <c r="E150" s="25">
        <v>760462</v>
      </c>
    </row>
    <row r="151" spans="2:5" hidden="1" outlineLevel="1">
      <c r="B151" s="344">
        <v>2005</v>
      </c>
      <c r="C151" s="73">
        <v>1373845</v>
      </c>
      <c r="D151" s="73">
        <v>1035586</v>
      </c>
      <c r="E151" s="25">
        <v>794269</v>
      </c>
    </row>
    <row r="152" spans="2:5" hidden="1" outlineLevel="1">
      <c r="B152" s="344">
        <v>2006</v>
      </c>
      <c r="C152" s="73">
        <v>1450405</v>
      </c>
      <c r="D152" s="73">
        <v>1106832</v>
      </c>
      <c r="E152" s="25">
        <v>853190</v>
      </c>
    </row>
    <row r="153" spans="2:5" hidden="1" outlineLevel="1">
      <c r="B153" s="333">
        <v>2007</v>
      </c>
      <c r="C153" s="73">
        <v>1529589</v>
      </c>
      <c r="D153" s="73">
        <v>1174683</v>
      </c>
      <c r="E153" s="25">
        <v>901634</v>
      </c>
    </row>
    <row r="154" spans="2:5" hidden="1" outlineLevel="1">
      <c r="B154" s="333">
        <v>2008</v>
      </c>
      <c r="C154" s="73">
        <v>1603418</v>
      </c>
      <c r="D154" s="73">
        <v>1228362</v>
      </c>
      <c r="E154" s="25">
        <v>953568</v>
      </c>
    </row>
    <row r="155" spans="2:5" hidden="1" outlineLevel="1">
      <c r="B155" s="333">
        <v>2009</v>
      </c>
      <c r="C155" s="73">
        <v>1528985</v>
      </c>
      <c r="D155" s="73">
        <v>1228702</v>
      </c>
      <c r="E155" s="25">
        <v>966269</v>
      </c>
    </row>
    <row r="156" spans="2:5" hidden="1" outlineLevel="1">
      <c r="B156" s="333">
        <v>2010</v>
      </c>
      <c r="C156" s="73">
        <v>1624608</v>
      </c>
      <c r="D156" s="73">
        <v>1279922</v>
      </c>
      <c r="E156" s="25">
        <v>1013778</v>
      </c>
    </row>
    <row r="157" spans="2:5" hidden="1" outlineLevel="1">
      <c r="B157" s="333">
        <v>2011</v>
      </c>
      <c r="C157" s="330">
        <v>1720748</v>
      </c>
      <c r="D157" s="73">
        <v>1331610</v>
      </c>
      <c r="E157" s="25">
        <v>1046922</v>
      </c>
    </row>
    <row r="158" spans="2:5" hidden="1" outlineLevel="1">
      <c r="C158" s="406"/>
      <c r="D158" s="407"/>
      <c r="E158" s="405"/>
    </row>
    <row r="159" spans="2:5" hidden="1" outlineLevel="1"/>
    <row r="160" spans="2:5" hidden="1" outlineLevel="1">
      <c r="B160" s="2" t="s">
        <v>386</v>
      </c>
      <c r="C160" s="2" t="s">
        <v>401</v>
      </c>
    </row>
    <row r="161" spans="2:4" hidden="1" outlineLevel="1">
      <c r="C161" s="2" t="s">
        <v>402</v>
      </c>
      <c r="D161" s="2" t="s">
        <v>403</v>
      </c>
    </row>
    <row r="162" spans="2:4" hidden="1" outlineLevel="1">
      <c r="B162" s="2">
        <v>1981</v>
      </c>
      <c r="C162" s="2">
        <v>303555</v>
      </c>
      <c r="D162" s="2" t="s">
        <v>404</v>
      </c>
    </row>
    <row r="163" spans="2:4" hidden="1" outlineLevel="1">
      <c r="B163" s="2">
        <v>1982</v>
      </c>
      <c r="C163" s="2">
        <v>334323</v>
      </c>
      <c r="D163" s="2" t="s">
        <v>404</v>
      </c>
    </row>
    <row r="164" spans="2:4" hidden="1" outlineLevel="1">
      <c r="B164" s="2">
        <v>1983</v>
      </c>
      <c r="C164" s="2">
        <v>349756</v>
      </c>
      <c r="D164" s="2" t="s">
        <v>404</v>
      </c>
    </row>
    <row r="165" spans="2:4" hidden="1" outlineLevel="1">
      <c r="B165" s="2">
        <v>1984</v>
      </c>
      <c r="C165" s="2">
        <v>379105</v>
      </c>
      <c r="D165" s="2" t="s">
        <v>404</v>
      </c>
    </row>
    <row r="166" spans="2:4" hidden="1" outlineLevel="1">
      <c r="B166" s="2">
        <v>1985</v>
      </c>
      <c r="C166" s="2">
        <v>409945</v>
      </c>
      <c r="D166" s="2" t="s">
        <v>404</v>
      </c>
    </row>
    <row r="167" spans="2:4" hidden="1" outlineLevel="1">
      <c r="B167" s="2">
        <v>1986</v>
      </c>
      <c r="C167" s="2">
        <v>438171</v>
      </c>
      <c r="D167" s="2" t="s">
        <v>404</v>
      </c>
    </row>
    <row r="168" spans="2:4" hidden="1" outlineLevel="1">
      <c r="B168" s="2">
        <v>1987</v>
      </c>
      <c r="C168" s="2">
        <v>471251</v>
      </c>
      <c r="D168" s="2" t="s">
        <v>404</v>
      </c>
    </row>
    <row r="169" spans="2:4" hidden="1" outlineLevel="1">
      <c r="B169" s="2">
        <v>1988</v>
      </c>
      <c r="C169" s="2">
        <v>517914</v>
      </c>
      <c r="D169" s="2" t="s">
        <v>404</v>
      </c>
    </row>
    <row r="170" spans="2:4" hidden="1" outlineLevel="1">
      <c r="B170" s="2">
        <v>1989</v>
      </c>
      <c r="C170" s="2">
        <v>565110</v>
      </c>
      <c r="D170" s="2" t="s">
        <v>404</v>
      </c>
    </row>
    <row r="171" spans="2:4" hidden="1" outlineLevel="1">
      <c r="B171" s="2">
        <v>1990</v>
      </c>
      <c r="C171" s="2">
        <v>606745</v>
      </c>
      <c r="D171" s="2">
        <v>426359</v>
      </c>
    </row>
    <row r="172" spans="2:4" hidden="1" outlineLevel="1">
      <c r="B172" s="2">
        <v>1991</v>
      </c>
      <c r="C172" s="2">
        <v>626576</v>
      </c>
      <c r="D172" s="2">
        <v>441913</v>
      </c>
    </row>
    <row r="173" spans="2:4" hidden="1" outlineLevel="1">
      <c r="B173" s="2">
        <v>1992</v>
      </c>
      <c r="C173" s="2">
        <v>640863</v>
      </c>
      <c r="D173" s="2">
        <v>454709</v>
      </c>
    </row>
    <row r="174" spans="2:4" hidden="1" outlineLevel="1">
      <c r="B174" s="2">
        <v>1993</v>
      </c>
      <c r="C174" s="2">
        <v>653941</v>
      </c>
      <c r="D174" s="2">
        <v>470714</v>
      </c>
    </row>
    <row r="175" spans="2:4" hidden="1" outlineLevel="1">
      <c r="B175" s="2">
        <v>1994</v>
      </c>
      <c r="C175" s="2">
        <v>667749</v>
      </c>
      <c r="D175" s="2">
        <v>477625</v>
      </c>
    </row>
    <row r="176" spans="2:4" hidden="1" outlineLevel="1">
      <c r="B176" s="2">
        <v>1995</v>
      </c>
      <c r="C176" s="2">
        <v>693417</v>
      </c>
      <c r="D176" s="2">
        <v>490618</v>
      </c>
    </row>
    <row r="177" spans="2:4" hidden="1" outlineLevel="1">
      <c r="B177" s="2">
        <v>1996</v>
      </c>
      <c r="C177" s="2">
        <v>707588</v>
      </c>
      <c r="D177" s="2">
        <v>499016</v>
      </c>
    </row>
    <row r="178" spans="2:4" hidden="1" outlineLevel="1">
      <c r="B178" s="2">
        <v>1997</v>
      </c>
      <c r="C178" s="2">
        <v>732469</v>
      </c>
      <c r="D178" s="2">
        <v>517213</v>
      </c>
    </row>
    <row r="179" spans="2:4" hidden="1" outlineLevel="1">
      <c r="B179" s="2">
        <v>1998</v>
      </c>
      <c r="C179" s="2">
        <v>767422</v>
      </c>
      <c r="D179" s="2">
        <v>539305</v>
      </c>
    </row>
    <row r="180" spans="2:4" hidden="1" outlineLevel="1">
      <c r="B180" s="2">
        <v>1999</v>
      </c>
      <c r="C180" s="2">
        <v>803026</v>
      </c>
      <c r="D180" s="2">
        <v>567386</v>
      </c>
    </row>
    <row r="181" spans="2:4" hidden="1" outlineLevel="1">
      <c r="B181" s="2">
        <v>2000</v>
      </c>
      <c r="C181" s="2">
        <v>860570</v>
      </c>
      <c r="D181" s="2">
        <v>604741</v>
      </c>
    </row>
    <row r="182" spans="2:4" hidden="1" outlineLevel="1">
      <c r="B182" s="2">
        <v>2001</v>
      </c>
      <c r="C182" s="2">
        <v>893979</v>
      </c>
      <c r="D182" s="2">
        <v>631482</v>
      </c>
    </row>
    <row r="183" spans="2:4" hidden="1" outlineLevel="1">
      <c r="B183" s="2">
        <v>2002</v>
      </c>
      <c r="C183" s="2">
        <v>916635</v>
      </c>
      <c r="D183" s="2">
        <v>659717</v>
      </c>
    </row>
    <row r="184" spans="2:4" hidden="1" outlineLevel="1">
      <c r="B184" s="2">
        <v>2003</v>
      </c>
      <c r="C184" s="2">
        <v>951551</v>
      </c>
      <c r="D184" s="2">
        <v>686996</v>
      </c>
    </row>
    <row r="185" spans="2:4" hidden="1" outlineLevel="1">
      <c r="B185" s="2">
        <v>2004</v>
      </c>
      <c r="C185" s="2">
        <v>1002002</v>
      </c>
      <c r="D185" s="2">
        <v>722083</v>
      </c>
    </row>
    <row r="186" spans="2:4" hidden="1" outlineLevel="1">
      <c r="B186" s="2">
        <v>2005</v>
      </c>
      <c r="C186" s="2">
        <v>1056803</v>
      </c>
      <c r="D186" s="2">
        <v>755776</v>
      </c>
    </row>
    <row r="187" spans="2:4" hidden="1" outlineLevel="1">
      <c r="B187" s="2">
        <v>2006</v>
      </c>
      <c r="C187" s="2">
        <v>1136886</v>
      </c>
      <c r="D187" s="2">
        <v>813504</v>
      </c>
    </row>
    <row r="188" spans="2:4" hidden="1" outlineLevel="1">
      <c r="B188" s="2">
        <v>2007</v>
      </c>
      <c r="C188" s="2">
        <v>1209167</v>
      </c>
      <c r="D188" s="2">
        <v>856507</v>
      </c>
    </row>
    <row r="189" spans="2:4" hidden="1" outlineLevel="1">
      <c r="B189" s="2">
        <v>2008</v>
      </c>
      <c r="C189" s="2">
        <v>1261802</v>
      </c>
      <c r="D189" s="2">
        <v>904074</v>
      </c>
    </row>
    <row r="190" spans="2:4" hidden="1" outlineLevel="1">
      <c r="B190" s="2">
        <v>2009</v>
      </c>
      <c r="C190" s="2">
        <v>1261723</v>
      </c>
      <c r="D190" s="2">
        <v>921915</v>
      </c>
    </row>
    <row r="191" spans="2:4" hidden="1" outlineLevel="1">
      <c r="B191" s="2">
        <v>2010</v>
      </c>
      <c r="C191" s="2">
        <v>1301618</v>
      </c>
      <c r="D191" s="2">
        <v>956311</v>
      </c>
    </row>
    <row r="192" spans="2:4" hidden="1" outlineLevel="1">
      <c r="B192" s="2">
        <v>2011</v>
      </c>
      <c r="C192" s="2">
        <v>1364846</v>
      </c>
      <c r="D192" s="2">
        <v>1000372</v>
      </c>
    </row>
    <row r="193" spans="2:4" hidden="1" outlineLevel="1">
      <c r="B193" s="2">
        <v>2012</v>
      </c>
      <c r="C193" s="2">
        <v>1423718</v>
      </c>
      <c r="D193" s="2">
        <v>1039386</v>
      </c>
    </row>
    <row r="194" spans="2:4" collapsed="1"/>
  </sheetData>
  <mergeCells count="4">
    <mergeCell ref="A76:I77"/>
    <mergeCell ref="A78:H79"/>
    <mergeCell ref="A1:E1"/>
    <mergeCell ref="A74:L75"/>
  </mergeCells>
  <pageMargins left="0.35433070866141736" right="0.39370078740157483" top="0.35433070866141736" bottom="0.59055118110236227" header="0.27559055118110237" footer="0.51181102362204722"/>
  <pageSetup scale="55" orientation="landscape" r:id="rId1"/>
  <headerFooter alignWithMargins="0"/>
  <colBreaks count="1" manualBreakCount="1">
    <brk id="16" max="55" man="1"/>
  </colBreaks>
  <ignoredErrors>
    <ignoredError sqref="A72" twoDigitTextYear="1"/>
  </ignoredErrors>
</worksheet>
</file>

<file path=xl/worksheets/sheet20.xml><?xml version="1.0" encoding="utf-8"?>
<worksheet xmlns="http://schemas.openxmlformats.org/spreadsheetml/2006/main" xmlns:r="http://schemas.openxmlformats.org/officeDocument/2006/relationships">
  <sheetPr>
    <pageSetUpPr fitToPage="1"/>
  </sheetPr>
  <dimension ref="A1:R73"/>
  <sheetViews>
    <sheetView zoomScaleSheetLayoutView="100" workbookViewId="0">
      <pane ySplit="4" topLeftCell="A41" activePane="bottomLeft" state="frozen"/>
      <selection activeCell="D87" sqref="D87"/>
      <selection pane="bottomLeft" activeCell="D87" sqref="D87"/>
    </sheetView>
  </sheetViews>
  <sheetFormatPr defaultRowHeight="15.75" outlineLevelCol="1"/>
  <cols>
    <col min="1" max="1" width="8.140625" style="1" customWidth="1"/>
    <col min="2" max="6" width="11.7109375" style="1" customWidth="1"/>
    <col min="7" max="7" width="12.28515625" style="1" customWidth="1"/>
    <col min="8" max="10" width="11.7109375" style="1" customWidth="1"/>
    <col min="11" max="11" width="12.7109375" style="1" customWidth="1"/>
    <col min="12" max="12" width="9.140625" style="36" customWidth="1"/>
    <col min="13" max="17" width="9.140625" style="36" hidden="1" customWidth="1" outlineLevel="1"/>
    <col min="18" max="18" width="9.140625" style="36" collapsed="1"/>
    <col min="19" max="256" width="9.140625" style="36"/>
    <col min="257" max="257" width="8.140625" style="36" customWidth="1"/>
    <col min="258" max="262" width="11.7109375" style="36" customWidth="1"/>
    <col min="263" max="263" width="12.28515625" style="36" customWidth="1"/>
    <col min="264" max="266" width="11.7109375" style="36" customWidth="1"/>
    <col min="267" max="267" width="12.7109375" style="36" customWidth="1"/>
    <col min="268" max="512" width="9.140625" style="36"/>
    <col min="513" max="513" width="8.140625" style="36" customWidth="1"/>
    <col min="514" max="518" width="11.7109375" style="36" customWidth="1"/>
    <col min="519" max="519" width="12.28515625" style="36" customWidth="1"/>
    <col min="520" max="522" width="11.7109375" style="36" customWidth="1"/>
    <col min="523" max="523" width="12.7109375" style="36" customWidth="1"/>
    <col min="524" max="768" width="9.140625" style="36"/>
    <col min="769" max="769" width="8.140625" style="36" customWidth="1"/>
    <col min="770" max="774" width="11.7109375" style="36" customWidth="1"/>
    <col min="775" max="775" width="12.28515625" style="36" customWidth="1"/>
    <col min="776" max="778" width="11.7109375" style="36" customWidth="1"/>
    <col min="779" max="779" width="12.7109375" style="36" customWidth="1"/>
    <col min="780" max="1024" width="9.140625" style="36"/>
    <col min="1025" max="1025" width="8.140625" style="36" customWidth="1"/>
    <col min="1026" max="1030" width="11.7109375" style="36" customWidth="1"/>
    <col min="1031" max="1031" width="12.28515625" style="36" customWidth="1"/>
    <col min="1032" max="1034" width="11.7109375" style="36" customWidth="1"/>
    <col min="1035" max="1035" width="12.7109375" style="36" customWidth="1"/>
    <col min="1036" max="1280" width="9.140625" style="36"/>
    <col min="1281" max="1281" width="8.140625" style="36" customWidth="1"/>
    <col min="1282" max="1286" width="11.7109375" style="36" customWidth="1"/>
    <col min="1287" max="1287" width="12.28515625" style="36" customWidth="1"/>
    <col min="1288" max="1290" width="11.7109375" style="36" customWidth="1"/>
    <col min="1291" max="1291" width="12.7109375" style="36" customWidth="1"/>
    <col min="1292" max="1536" width="9.140625" style="36"/>
    <col min="1537" max="1537" width="8.140625" style="36" customWidth="1"/>
    <col min="1538" max="1542" width="11.7109375" style="36" customWidth="1"/>
    <col min="1543" max="1543" width="12.28515625" style="36" customWidth="1"/>
    <col min="1544" max="1546" width="11.7109375" style="36" customWidth="1"/>
    <col min="1547" max="1547" width="12.7109375" style="36" customWidth="1"/>
    <col min="1548" max="1792" width="9.140625" style="36"/>
    <col min="1793" max="1793" width="8.140625" style="36" customWidth="1"/>
    <col min="1794" max="1798" width="11.7109375" style="36" customWidth="1"/>
    <col min="1799" max="1799" width="12.28515625" style="36" customWidth="1"/>
    <col min="1800" max="1802" width="11.7109375" style="36" customWidth="1"/>
    <col min="1803" max="1803" width="12.7109375" style="36" customWidth="1"/>
    <col min="1804" max="2048" width="9.140625" style="36"/>
    <col min="2049" max="2049" width="8.140625" style="36" customWidth="1"/>
    <col min="2050" max="2054" width="11.7109375" style="36" customWidth="1"/>
    <col min="2055" max="2055" width="12.28515625" style="36" customWidth="1"/>
    <col min="2056" max="2058" width="11.7109375" style="36" customWidth="1"/>
    <col min="2059" max="2059" width="12.7109375" style="36" customWidth="1"/>
    <col min="2060" max="2304" width="9.140625" style="36"/>
    <col min="2305" max="2305" width="8.140625" style="36" customWidth="1"/>
    <col min="2306" max="2310" width="11.7109375" style="36" customWidth="1"/>
    <col min="2311" max="2311" width="12.28515625" style="36" customWidth="1"/>
    <col min="2312" max="2314" width="11.7109375" style="36" customWidth="1"/>
    <col min="2315" max="2315" width="12.7109375" style="36" customWidth="1"/>
    <col min="2316" max="2560" width="9.140625" style="36"/>
    <col min="2561" max="2561" width="8.140625" style="36" customWidth="1"/>
    <col min="2562" max="2566" width="11.7109375" style="36" customWidth="1"/>
    <col min="2567" max="2567" width="12.28515625" style="36" customWidth="1"/>
    <col min="2568" max="2570" width="11.7109375" style="36" customWidth="1"/>
    <col min="2571" max="2571" width="12.7109375" style="36" customWidth="1"/>
    <col min="2572" max="2816" width="9.140625" style="36"/>
    <col min="2817" max="2817" width="8.140625" style="36" customWidth="1"/>
    <col min="2818" max="2822" width="11.7109375" style="36" customWidth="1"/>
    <col min="2823" max="2823" width="12.28515625" style="36" customWidth="1"/>
    <col min="2824" max="2826" width="11.7109375" style="36" customWidth="1"/>
    <col min="2827" max="2827" width="12.7109375" style="36" customWidth="1"/>
    <col min="2828" max="3072" width="9.140625" style="36"/>
    <col min="3073" max="3073" width="8.140625" style="36" customWidth="1"/>
    <col min="3074" max="3078" width="11.7109375" style="36" customWidth="1"/>
    <col min="3079" max="3079" width="12.28515625" style="36" customWidth="1"/>
    <col min="3080" max="3082" width="11.7109375" style="36" customWidth="1"/>
    <col min="3083" max="3083" width="12.7109375" style="36" customWidth="1"/>
    <col min="3084" max="3328" width="9.140625" style="36"/>
    <col min="3329" max="3329" width="8.140625" style="36" customWidth="1"/>
    <col min="3330" max="3334" width="11.7109375" style="36" customWidth="1"/>
    <col min="3335" max="3335" width="12.28515625" style="36" customWidth="1"/>
    <col min="3336" max="3338" width="11.7109375" style="36" customWidth="1"/>
    <col min="3339" max="3339" width="12.7109375" style="36" customWidth="1"/>
    <col min="3340" max="3584" width="9.140625" style="36"/>
    <col min="3585" max="3585" width="8.140625" style="36" customWidth="1"/>
    <col min="3586" max="3590" width="11.7109375" style="36" customWidth="1"/>
    <col min="3591" max="3591" width="12.28515625" style="36" customWidth="1"/>
    <col min="3592" max="3594" width="11.7109375" style="36" customWidth="1"/>
    <col min="3595" max="3595" width="12.7109375" style="36" customWidth="1"/>
    <col min="3596" max="3840" width="9.140625" style="36"/>
    <col min="3841" max="3841" width="8.140625" style="36" customWidth="1"/>
    <col min="3842" max="3846" width="11.7109375" style="36" customWidth="1"/>
    <col min="3847" max="3847" width="12.28515625" style="36" customWidth="1"/>
    <col min="3848" max="3850" width="11.7109375" style="36" customWidth="1"/>
    <col min="3851" max="3851" width="12.7109375" style="36" customWidth="1"/>
    <col min="3852" max="4096" width="9.140625" style="36"/>
    <col min="4097" max="4097" width="8.140625" style="36" customWidth="1"/>
    <col min="4098" max="4102" width="11.7109375" style="36" customWidth="1"/>
    <col min="4103" max="4103" width="12.28515625" style="36" customWidth="1"/>
    <col min="4104" max="4106" width="11.7109375" style="36" customWidth="1"/>
    <col min="4107" max="4107" width="12.7109375" style="36" customWidth="1"/>
    <col min="4108" max="4352" width="9.140625" style="36"/>
    <col min="4353" max="4353" width="8.140625" style="36" customWidth="1"/>
    <col min="4354" max="4358" width="11.7109375" style="36" customWidth="1"/>
    <col min="4359" max="4359" width="12.28515625" style="36" customWidth="1"/>
    <col min="4360" max="4362" width="11.7109375" style="36" customWidth="1"/>
    <col min="4363" max="4363" width="12.7109375" style="36" customWidth="1"/>
    <col min="4364" max="4608" width="9.140625" style="36"/>
    <col min="4609" max="4609" width="8.140625" style="36" customWidth="1"/>
    <col min="4610" max="4614" width="11.7109375" style="36" customWidth="1"/>
    <col min="4615" max="4615" width="12.28515625" style="36" customWidth="1"/>
    <col min="4616" max="4618" width="11.7109375" style="36" customWidth="1"/>
    <col min="4619" max="4619" width="12.7109375" style="36" customWidth="1"/>
    <col min="4620" max="4864" width="9.140625" style="36"/>
    <col min="4865" max="4865" width="8.140625" style="36" customWidth="1"/>
    <col min="4866" max="4870" width="11.7109375" style="36" customWidth="1"/>
    <col min="4871" max="4871" width="12.28515625" style="36" customWidth="1"/>
    <col min="4872" max="4874" width="11.7109375" style="36" customWidth="1"/>
    <col min="4875" max="4875" width="12.7109375" style="36" customWidth="1"/>
    <col min="4876" max="5120" width="9.140625" style="36"/>
    <col min="5121" max="5121" width="8.140625" style="36" customWidth="1"/>
    <col min="5122" max="5126" width="11.7109375" style="36" customWidth="1"/>
    <col min="5127" max="5127" width="12.28515625" style="36" customWidth="1"/>
    <col min="5128" max="5130" width="11.7109375" style="36" customWidth="1"/>
    <col min="5131" max="5131" width="12.7109375" style="36" customWidth="1"/>
    <col min="5132" max="5376" width="9.140625" style="36"/>
    <col min="5377" max="5377" width="8.140625" style="36" customWidth="1"/>
    <col min="5378" max="5382" width="11.7109375" style="36" customWidth="1"/>
    <col min="5383" max="5383" width="12.28515625" style="36" customWidth="1"/>
    <col min="5384" max="5386" width="11.7109375" style="36" customWidth="1"/>
    <col min="5387" max="5387" width="12.7109375" style="36" customWidth="1"/>
    <col min="5388" max="5632" width="9.140625" style="36"/>
    <col min="5633" max="5633" width="8.140625" style="36" customWidth="1"/>
    <col min="5634" max="5638" width="11.7109375" style="36" customWidth="1"/>
    <col min="5639" max="5639" width="12.28515625" style="36" customWidth="1"/>
    <col min="5640" max="5642" width="11.7109375" style="36" customWidth="1"/>
    <col min="5643" max="5643" width="12.7109375" style="36" customWidth="1"/>
    <col min="5644" max="5888" width="9.140625" style="36"/>
    <col min="5889" max="5889" width="8.140625" style="36" customWidth="1"/>
    <col min="5890" max="5894" width="11.7109375" style="36" customWidth="1"/>
    <col min="5895" max="5895" width="12.28515625" style="36" customWidth="1"/>
    <col min="5896" max="5898" width="11.7109375" style="36" customWidth="1"/>
    <col min="5899" max="5899" width="12.7109375" style="36" customWidth="1"/>
    <col min="5900" max="6144" width="9.140625" style="36"/>
    <col min="6145" max="6145" width="8.140625" style="36" customWidth="1"/>
    <col min="6146" max="6150" width="11.7109375" style="36" customWidth="1"/>
    <col min="6151" max="6151" width="12.28515625" style="36" customWidth="1"/>
    <col min="6152" max="6154" width="11.7109375" style="36" customWidth="1"/>
    <col min="6155" max="6155" width="12.7109375" style="36" customWidth="1"/>
    <col min="6156" max="6400" width="9.140625" style="36"/>
    <col min="6401" max="6401" width="8.140625" style="36" customWidth="1"/>
    <col min="6402" max="6406" width="11.7109375" style="36" customWidth="1"/>
    <col min="6407" max="6407" width="12.28515625" style="36" customWidth="1"/>
    <col min="6408" max="6410" width="11.7109375" style="36" customWidth="1"/>
    <col min="6411" max="6411" width="12.7109375" style="36" customWidth="1"/>
    <col min="6412" max="6656" width="9.140625" style="36"/>
    <col min="6657" max="6657" width="8.140625" style="36" customWidth="1"/>
    <col min="6658" max="6662" width="11.7109375" style="36" customWidth="1"/>
    <col min="6663" max="6663" width="12.28515625" style="36" customWidth="1"/>
    <col min="6664" max="6666" width="11.7109375" style="36" customWidth="1"/>
    <col min="6667" max="6667" width="12.7109375" style="36" customWidth="1"/>
    <col min="6668" max="6912" width="9.140625" style="36"/>
    <col min="6913" max="6913" width="8.140625" style="36" customWidth="1"/>
    <col min="6914" max="6918" width="11.7109375" style="36" customWidth="1"/>
    <col min="6919" max="6919" width="12.28515625" style="36" customWidth="1"/>
    <col min="6920" max="6922" width="11.7109375" style="36" customWidth="1"/>
    <col min="6923" max="6923" width="12.7109375" style="36" customWidth="1"/>
    <col min="6924" max="7168" width="9.140625" style="36"/>
    <col min="7169" max="7169" width="8.140625" style="36" customWidth="1"/>
    <col min="7170" max="7174" width="11.7109375" style="36" customWidth="1"/>
    <col min="7175" max="7175" width="12.28515625" style="36" customWidth="1"/>
    <col min="7176" max="7178" width="11.7109375" style="36" customWidth="1"/>
    <col min="7179" max="7179" width="12.7109375" style="36" customWidth="1"/>
    <col min="7180" max="7424" width="9.140625" style="36"/>
    <col min="7425" max="7425" width="8.140625" style="36" customWidth="1"/>
    <col min="7426" max="7430" width="11.7109375" style="36" customWidth="1"/>
    <col min="7431" max="7431" width="12.28515625" style="36" customWidth="1"/>
    <col min="7432" max="7434" width="11.7109375" style="36" customWidth="1"/>
    <col min="7435" max="7435" width="12.7109375" style="36" customWidth="1"/>
    <col min="7436" max="7680" width="9.140625" style="36"/>
    <col min="7681" max="7681" width="8.140625" style="36" customWidth="1"/>
    <col min="7682" max="7686" width="11.7109375" style="36" customWidth="1"/>
    <col min="7687" max="7687" width="12.28515625" style="36" customWidth="1"/>
    <col min="7688" max="7690" width="11.7109375" style="36" customWidth="1"/>
    <col min="7691" max="7691" width="12.7109375" style="36" customWidth="1"/>
    <col min="7692" max="7936" width="9.140625" style="36"/>
    <col min="7937" max="7937" width="8.140625" style="36" customWidth="1"/>
    <col min="7938" max="7942" width="11.7109375" style="36" customWidth="1"/>
    <col min="7943" max="7943" width="12.28515625" style="36" customWidth="1"/>
    <col min="7944" max="7946" width="11.7109375" style="36" customWidth="1"/>
    <col min="7947" max="7947" width="12.7109375" style="36" customWidth="1"/>
    <col min="7948" max="8192" width="9.140625" style="36"/>
    <col min="8193" max="8193" width="8.140625" style="36" customWidth="1"/>
    <col min="8194" max="8198" width="11.7109375" style="36" customWidth="1"/>
    <col min="8199" max="8199" width="12.28515625" style="36" customWidth="1"/>
    <col min="8200" max="8202" width="11.7109375" style="36" customWidth="1"/>
    <col min="8203" max="8203" width="12.7109375" style="36" customWidth="1"/>
    <col min="8204" max="8448" width="9.140625" style="36"/>
    <col min="8449" max="8449" width="8.140625" style="36" customWidth="1"/>
    <col min="8450" max="8454" width="11.7109375" style="36" customWidth="1"/>
    <col min="8455" max="8455" width="12.28515625" style="36" customWidth="1"/>
    <col min="8456" max="8458" width="11.7109375" style="36" customWidth="1"/>
    <col min="8459" max="8459" width="12.7109375" style="36" customWidth="1"/>
    <col min="8460" max="8704" width="9.140625" style="36"/>
    <col min="8705" max="8705" width="8.140625" style="36" customWidth="1"/>
    <col min="8706" max="8710" width="11.7109375" style="36" customWidth="1"/>
    <col min="8711" max="8711" width="12.28515625" style="36" customWidth="1"/>
    <col min="8712" max="8714" width="11.7109375" style="36" customWidth="1"/>
    <col min="8715" max="8715" width="12.7109375" style="36" customWidth="1"/>
    <col min="8716" max="8960" width="9.140625" style="36"/>
    <col min="8961" max="8961" width="8.140625" style="36" customWidth="1"/>
    <col min="8962" max="8966" width="11.7109375" style="36" customWidth="1"/>
    <col min="8967" max="8967" width="12.28515625" style="36" customWidth="1"/>
    <col min="8968" max="8970" width="11.7109375" style="36" customWidth="1"/>
    <col min="8971" max="8971" width="12.7109375" style="36" customWidth="1"/>
    <col min="8972" max="9216" width="9.140625" style="36"/>
    <col min="9217" max="9217" width="8.140625" style="36" customWidth="1"/>
    <col min="9218" max="9222" width="11.7109375" style="36" customWidth="1"/>
    <col min="9223" max="9223" width="12.28515625" style="36" customWidth="1"/>
    <col min="9224" max="9226" width="11.7109375" style="36" customWidth="1"/>
    <col min="9227" max="9227" width="12.7109375" style="36" customWidth="1"/>
    <col min="9228" max="9472" width="9.140625" style="36"/>
    <col min="9473" max="9473" width="8.140625" style="36" customWidth="1"/>
    <col min="9474" max="9478" width="11.7109375" style="36" customWidth="1"/>
    <col min="9479" max="9479" width="12.28515625" style="36" customWidth="1"/>
    <col min="9480" max="9482" width="11.7109375" style="36" customWidth="1"/>
    <col min="9483" max="9483" width="12.7109375" style="36" customWidth="1"/>
    <col min="9484" max="9728" width="9.140625" style="36"/>
    <col min="9729" max="9729" width="8.140625" style="36" customWidth="1"/>
    <col min="9730" max="9734" width="11.7109375" style="36" customWidth="1"/>
    <col min="9735" max="9735" width="12.28515625" style="36" customWidth="1"/>
    <col min="9736" max="9738" width="11.7109375" style="36" customWidth="1"/>
    <col min="9739" max="9739" width="12.7109375" style="36" customWidth="1"/>
    <col min="9740" max="9984" width="9.140625" style="36"/>
    <col min="9985" max="9985" width="8.140625" style="36" customWidth="1"/>
    <col min="9986" max="9990" width="11.7109375" style="36" customWidth="1"/>
    <col min="9991" max="9991" width="12.28515625" style="36" customWidth="1"/>
    <col min="9992" max="9994" width="11.7109375" style="36" customWidth="1"/>
    <col min="9995" max="9995" width="12.7109375" style="36" customWidth="1"/>
    <col min="9996" max="10240" width="9.140625" style="36"/>
    <col min="10241" max="10241" width="8.140625" style="36" customWidth="1"/>
    <col min="10242" max="10246" width="11.7109375" style="36" customWidth="1"/>
    <col min="10247" max="10247" width="12.28515625" style="36" customWidth="1"/>
    <col min="10248" max="10250" width="11.7109375" style="36" customWidth="1"/>
    <col min="10251" max="10251" width="12.7109375" style="36" customWidth="1"/>
    <col min="10252" max="10496" width="9.140625" style="36"/>
    <col min="10497" max="10497" width="8.140625" style="36" customWidth="1"/>
    <col min="10498" max="10502" width="11.7109375" style="36" customWidth="1"/>
    <col min="10503" max="10503" width="12.28515625" style="36" customWidth="1"/>
    <col min="10504" max="10506" width="11.7109375" style="36" customWidth="1"/>
    <col min="10507" max="10507" width="12.7109375" style="36" customWidth="1"/>
    <col min="10508" max="10752" width="9.140625" style="36"/>
    <col min="10753" max="10753" width="8.140625" style="36" customWidth="1"/>
    <col min="10754" max="10758" width="11.7109375" style="36" customWidth="1"/>
    <col min="10759" max="10759" width="12.28515625" style="36" customWidth="1"/>
    <col min="10760" max="10762" width="11.7109375" style="36" customWidth="1"/>
    <col min="10763" max="10763" width="12.7109375" style="36" customWidth="1"/>
    <col min="10764" max="11008" width="9.140625" style="36"/>
    <col min="11009" max="11009" width="8.140625" style="36" customWidth="1"/>
    <col min="11010" max="11014" width="11.7109375" style="36" customWidth="1"/>
    <col min="11015" max="11015" width="12.28515625" style="36" customWidth="1"/>
    <col min="11016" max="11018" width="11.7109375" style="36" customWidth="1"/>
    <col min="11019" max="11019" width="12.7109375" style="36" customWidth="1"/>
    <col min="11020" max="11264" width="9.140625" style="36"/>
    <col min="11265" max="11265" width="8.140625" style="36" customWidth="1"/>
    <col min="11266" max="11270" width="11.7109375" style="36" customWidth="1"/>
    <col min="11271" max="11271" width="12.28515625" style="36" customWidth="1"/>
    <col min="11272" max="11274" width="11.7109375" style="36" customWidth="1"/>
    <col min="11275" max="11275" width="12.7109375" style="36" customWidth="1"/>
    <col min="11276" max="11520" width="9.140625" style="36"/>
    <col min="11521" max="11521" width="8.140625" style="36" customWidth="1"/>
    <col min="11522" max="11526" width="11.7109375" style="36" customWidth="1"/>
    <col min="11527" max="11527" width="12.28515625" style="36" customWidth="1"/>
    <col min="11528" max="11530" width="11.7109375" style="36" customWidth="1"/>
    <col min="11531" max="11531" width="12.7109375" style="36" customWidth="1"/>
    <col min="11532" max="11776" width="9.140625" style="36"/>
    <col min="11777" max="11777" width="8.140625" style="36" customWidth="1"/>
    <col min="11778" max="11782" width="11.7109375" style="36" customWidth="1"/>
    <col min="11783" max="11783" width="12.28515625" style="36" customWidth="1"/>
    <col min="11784" max="11786" width="11.7109375" style="36" customWidth="1"/>
    <col min="11787" max="11787" width="12.7109375" style="36" customWidth="1"/>
    <col min="11788" max="12032" width="9.140625" style="36"/>
    <col min="12033" max="12033" width="8.140625" style="36" customWidth="1"/>
    <col min="12034" max="12038" width="11.7109375" style="36" customWidth="1"/>
    <col min="12039" max="12039" width="12.28515625" style="36" customWidth="1"/>
    <col min="12040" max="12042" width="11.7109375" style="36" customWidth="1"/>
    <col min="12043" max="12043" width="12.7109375" style="36" customWidth="1"/>
    <col min="12044" max="12288" width="9.140625" style="36"/>
    <col min="12289" max="12289" width="8.140625" style="36" customWidth="1"/>
    <col min="12290" max="12294" width="11.7109375" style="36" customWidth="1"/>
    <col min="12295" max="12295" width="12.28515625" style="36" customWidth="1"/>
    <col min="12296" max="12298" width="11.7109375" style="36" customWidth="1"/>
    <col min="12299" max="12299" width="12.7109375" style="36" customWidth="1"/>
    <col min="12300" max="12544" width="9.140625" style="36"/>
    <col min="12545" max="12545" width="8.140625" style="36" customWidth="1"/>
    <col min="12546" max="12550" width="11.7109375" style="36" customWidth="1"/>
    <col min="12551" max="12551" width="12.28515625" style="36" customWidth="1"/>
    <col min="12552" max="12554" width="11.7109375" style="36" customWidth="1"/>
    <col min="12555" max="12555" width="12.7109375" style="36" customWidth="1"/>
    <col min="12556" max="12800" width="9.140625" style="36"/>
    <col min="12801" max="12801" width="8.140625" style="36" customWidth="1"/>
    <col min="12802" max="12806" width="11.7109375" style="36" customWidth="1"/>
    <col min="12807" max="12807" width="12.28515625" style="36" customWidth="1"/>
    <col min="12808" max="12810" width="11.7109375" style="36" customWidth="1"/>
    <col min="12811" max="12811" width="12.7109375" style="36" customWidth="1"/>
    <col min="12812" max="13056" width="9.140625" style="36"/>
    <col min="13057" max="13057" width="8.140625" style="36" customWidth="1"/>
    <col min="13058" max="13062" width="11.7109375" style="36" customWidth="1"/>
    <col min="13063" max="13063" width="12.28515625" style="36" customWidth="1"/>
    <col min="13064" max="13066" width="11.7109375" style="36" customWidth="1"/>
    <col min="13067" max="13067" width="12.7109375" style="36" customWidth="1"/>
    <col min="13068" max="13312" width="9.140625" style="36"/>
    <col min="13313" max="13313" width="8.140625" style="36" customWidth="1"/>
    <col min="13314" max="13318" width="11.7109375" style="36" customWidth="1"/>
    <col min="13319" max="13319" width="12.28515625" style="36" customWidth="1"/>
    <col min="13320" max="13322" width="11.7109375" style="36" customWidth="1"/>
    <col min="13323" max="13323" width="12.7109375" style="36" customWidth="1"/>
    <col min="13324" max="13568" width="9.140625" style="36"/>
    <col min="13569" max="13569" width="8.140625" style="36" customWidth="1"/>
    <col min="13570" max="13574" width="11.7109375" style="36" customWidth="1"/>
    <col min="13575" max="13575" width="12.28515625" style="36" customWidth="1"/>
    <col min="13576" max="13578" width="11.7109375" style="36" customWidth="1"/>
    <col min="13579" max="13579" width="12.7109375" style="36" customWidth="1"/>
    <col min="13580" max="13824" width="9.140625" style="36"/>
    <col min="13825" max="13825" width="8.140625" style="36" customWidth="1"/>
    <col min="13826" max="13830" width="11.7109375" style="36" customWidth="1"/>
    <col min="13831" max="13831" width="12.28515625" style="36" customWidth="1"/>
    <col min="13832" max="13834" width="11.7109375" style="36" customWidth="1"/>
    <col min="13835" max="13835" width="12.7109375" style="36" customWidth="1"/>
    <col min="13836" max="14080" width="9.140625" style="36"/>
    <col min="14081" max="14081" width="8.140625" style="36" customWidth="1"/>
    <col min="14082" max="14086" width="11.7109375" style="36" customWidth="1"/>
    <col min="14087" max="14087" width="12.28515625" style="36" customWidth="1"/>
    <col min="14088" max="14090" width="11.7109375" style="36" customWidth="1"/>
    <col min="14091" max="14091" width="12.7109375" style="36" customWidth="1"/>
    <col min="14092" max="14336" width="9.140625" style="36"/>
    <col min="14337" max="14337" width="8.140625" style="36" customWidth="1"/>
    <col min="14338" max="14342" width="11.7109375" style="36" customWidth="1"/>
    <col min="14343" max="14343" width="12.28515625" style="36" customWidth="1"/>
    <col min="14344" max="14346" width="11.7109375" style="36" customWidth="1"/>
    <col min="14347" max="14347" width="12.7109375" style="36" customWidth="1"/>
    <col min="14348" max="14592" width="9.140625" style="36"/>
    <col min="14593" max="14593" width="8.140625" style="36" customWidth="1"/>
    <col min="14594" max="14598" width="11.7109375" style="36" customWidth="1"/>
    <col min="14599" max="14599" width="12.28515625" style="36" customWidth="1"/>
    <col min="14600" max="14602" width="11.7109375" style="36" customWidth="1"/>
    <col min="14603" max="14603" width="12.7109375" style="36" customWidth="1"/>
    <col min="14604" max="14848" width="9.140625" style="36"/>
    <col min="14849" max="14849" width="8.140625" style="36" customWidth="1"/>
    <col min="14850" max="14854" width="11.7109375" style="36" customWidth="1"/>
    <col min="14855" max="14855" width="12.28515625" style="36" customWidth="1"/>
    <col min="14856" max="14858" width="11.7109375" style="36" customWidth="1"/>
    <col min="14859" max="14859" width="12.7109375" style="36" customWidth="1"/>
    <col min="14860" max="15104" width="9.140625" style="36"/>
    <col min="15105" max="15105" width="8.140625" style="36" customWidth="1"/>
    <col min="15106" max="15110" width="11.7109375" style="36" customWidth="1"/>
    <col min="15111" max="15111" width="12.28515625" style="36" customWidth="1"/>
    <col min="15112" max="15114" width="11.7109375" style="36" customWidth="1"/>
    <col min="15115" max="15115" width="12.7109375" style="36" customWidth="1"/>
    <col min="15116" max="15360" width="9.140625" style="36"/>
    <col min="15361" max="15361" width="8.140625" style="36" customWidth="1"/>
    <col min="15362" max="15366" width="11.7109375" style="36" customWidth="1"/>
    <col min="15367" max="15367" width="12.28515625" style="36" customWidth="1"/>
    <col min="15368" max="15370" width="11.7109375" style="36" customWidth="1"/>
    <col min="15371" max="15371" width="12.7109375" style="36" customWidth="1"/>
    <col min="15372" max="15616" width="9.140625" style="36"/>
    <col min="15617" max="15617" width="8.140625" style="36" customWidth="1"/>
    <col min="15618" max="15622" width="11.7109375" style="36" customWidth="1"/>
    <col min="15623" max="15623" width="12.28515625" style="36" customWidth="1"/>
    <col min="15624" max="15626" width="11.7109375" style="36" customWidth="1"/>
    <col min="15627" max="15627" width="12.7109375" style="36" customWidth="1"/>
    <col min="15628" max="15872" width="9.140625" style="36"/>
    <col min="15873" max="15873" width="8.140625" style="36" customWidth="1"/>
    <col min="15874" max="15878" width="11.7109375" style="36" customWidth="1"/>
    <col min="15879" max="15879" width="12.28515625" style="36" customWidth="1"/>
    <col min="15880" max="15882" width="11.7109375" style="36" customWidth="1"/>
    <col min="15883" max="15883" width="12.7109375" style="36" customWidth="1"/>
    <col min="15884" max="16128" width="9.140625" style="36"/>
    <col min="16129" max="16129" width="8.140625" style="36" customWidth="1"/>
    <col min="16130" max="16134" width="11.7109375" style="36" customWidth="1"/>
    <col min="16135" max="16135" width="12.28515625" style="36" customWidth="1"/>
    <col min="16136" max="16138" width="11.7109375" style="36" customWidth="1"/>
    <col min="16139" max="16139" width="12.7109375" style="36" customWidth="1"/>
    <col min="16140" max="16384" width="9.140625" style="36"/>
  </cols>
  <sheetData>
    <row r="1" spans="1:14">
      <c r="A1" s="48" t="s">
        <v>485</v>
      </c>
    </row>
    <row r="3" spans="1:14" ht="67.900000000000006" customHeight="1">
      <c r="A3" s="56"/>
      <c r="B3" s="340" t="s">
        <v>277</v>
      </c>
      <c r="C3" s="527" t="s">
        <v>365</v>
      </c>
      <c r="D3" s="527" t="s">
        <v>306</v>
      </c>
      <c r="E3" s="527" t="s">
        <v>280</v>
      </c>
      <c r="F3" s="527" t="s">
        <v>281</v>
      </c>
      <c r="G3" s="527" t="s">
        <v>282</v>
      </c>
      <c r="H3" s="526" t="s">
        <v>307</v>
      </c>
      <c r="I3" s="527" t="s">
        <v>308</v>
      </c>
      <c r="J3" s="527" t="s">
        <v>285</v>
      </c>
      <c r="K3" s="527" t="s">
        <v>286</v>
      </c>
    </row>
    <row r="4" spans="1:14" ht="12.75">
      <c r="A4" s="368"/>
      <c r="B4" s="252" t="s">
        <v>26</v>
      </c>
      <c r="C4" s="252" t="s">
        <v>27</v>
      </c>
      <c r="D4" s="252" t="s">
        <v>28</v>
      </c>
      <c r="E4" s="252" t="s">
        <v>29</v>
      </c>
      <c r="F4" s="252" t="s">
        <v>30</v>
      </c>
      <c r="G4" s="252" t="s">
        <v>309</v>
      </c>
      <c r="H4" s="252" t="s">
        <v>288</v>
      </c>
      <c r="I4" s="252" t="s">
        <v>289</v>
      </c>
      <c r="J4" s="252" t="s">
        <v>290</v>
      </c>
      <c r="K4" s="252" t="s">
        <v>310</v>
      </c>
    </row>
    <row r="5" spans="1:14" ht="12.75">
      <c r="A5" s="356">
        <v>1976</v>
      </c>
      <c r="B5" s="21">
        <f>'T2'!B20</f>
        <v>218086</v>
      </c>
      <c r="C5" s="275">
        <v>156150</v>
      </c>
      <c r="D5" s="276">
        <v>134067</v>
      </c>
      <c r="E5" s="275">
        <v>96158</v>
      </c>
      <c r="F5" s="275">
        <v>88752</v>
      </c>
      <c r="G5" s="275">
        <v>7406</v>
      </c>
      <c r="H5" s="277">
        <f>C5/B5*100</f>
        <v>71.60019441871556</v>
      </c>
      <c r="I5" s="255">
        <f t="shared" ref="I5:I39" si="0">F5/C5*100</f>
        <v>56.837656099903946</v>
      </c>
      <c r="J5" s="256">
        <f t="shared" ref="J5:J39" si="1">E5/C5*100</f>
        <v>61.580531540185724</v>
      </c>
      <c r="K5" s="61">
        <f t="shared" ref="K5:K39" si="2">G5/E5*100</f>
        <v>7.7019072776056072</v>
      </c>
      <c r="M5" s="36">
        <v>22083</v>
      </c>
      <c r="N5" s="278"/>
    </row>
    <row r="6" spans="1:14" ht="12.75">
      <c r="A6" s="344">
        <v>1977</v>
      </c>
      <c r="B6" s="21">
        <f>'T2'!B21</f>
        <v>220289</v>
      </c>
      <c r="C6" s="275">
        <v>159033</v>
      </c>
      <c r="D6" s="275">
        <v>136436</v>
      </c>
      <c r="E6" s="275">
        <v>99009</v>
      </c>
      <c r="F6" s="275">
        <v>92017</v>
      </c>
      <c r="G6" s="275">
        <v>6991</v>
      </c>
      <c r="H6" s="277">
        <f t="shared" ref="H6:H39" si="3">C6/B6*100</f>
        <v>72.192892064515249</v>
      </c>
      <c r="I6" s="255">
        <f t="shared" si="0"/>
        <v>57.860318298717871</v>
      </c>
      <c r="J6" s="256">
        <f t="shared" si="1"/>
        <v>62.256890079417481</v>
      </c>
      <c r="K6" s="61">
        <f t="shared" si="2"/>
        <v>7.0609742548657195</v>
      </c>
      <c r="L6" s="549"/>
      <c r="M6" s="36">
        <v>22597</v>
      </c>
    </row>
    <row r="7" spans="1:14" ht="12.75">
      <c r="A7" s="344">
        <v>1978</v>
      </c>
      <c r="B7" s="21">
        <f>'T2'!B22</f>
        <v>222629</v>
      </c>
      <c r="C7" s="275">
        <v>161910</v>
      </c>
      <c r="D7" s="275">
        <v>138744</v>
      </c>
      <c r="E7" s="275">
        <v>102251</v>
      </c>
      <c r="F7" s="275">
        <v>96048</v>
      </c>
      <c r="G7" s="275">
        <v>6202</v>
      </c>
      <c r="H7" s="277">
        <f t="shared" si="3"/>
        <v>72.726374371712581</v>
      </c>
      <c r="I7" s="255">
        <f t="shared" si="0"/>
        <v>59.321845469705394</v>
      </c>
      <c r="J7" s="256">
        <f t="shared" si="1"/>
        <v>63.152986226916184</v>
      </c>
      <c r="K7" s="61">
        <f t="shared" si="2"/>
        <v>6.0654663524073111</v>
      </c>
      <c r="L7" s="549"/>
      <c r="M7" s="36">
        <v>23166</v>
      </c>
    </row>
    <row r="8" spans="1:14" ht="12.75">
      <c r="A8" s="344">
        <v>1979</v>
      </c>
      <c r="B8" s="21">
        <f>'T2'!B23</f>
        <v>225106</v>
      </c>
      <c r="C8" s="275">
        <v>164863</v>
      </c>
      <c r="D8" s="275">
        <v>141096</v>
      </c>
      <c r="E8" s="275">
        <v>104962</v>
      </c>
      <c r="F8" s="275">
        <v>98824</v>
      </c>
      <c r="G8" s="275">
        <v>6137</v>
      </c>
      <c r="H8" s="277">
        <f t="shared" si="3"/>
        <v>73.237941236572993</v>
      </c>
      <c r="I8" s="255">
        <f t="shared" si="0"/>
        <v>59.943104274458179</v>
      </c>
      <c r="J8" s="256">
        <f t="shared" si="1"/>
        <v>63.666195568441672</v>
      </c>
      <c r="K8" s="61">
        <f t="shared" si="2"/>
        <v>5.8468779177226047</v>
      </c>
      <c r="L8" s="549"/>
      <c r="M8" s="36">
        <v>23767</v>
      </c>
    </row>
    <row r="9" spans="1:14" ht="12.75">
      <c r="A9" s="344">
        <v>1980</v>
      </c>
      <c r="B9" s="21">
        <f>'T2'!B24</f>
        <v>227726</v>
      </c>
      <c r="C9" s="275">
        <v>167745</v>
      </c>
      <c r="D9" s="275">
        <v>143395</v>
      </c>
      <c r="E9" s="275">
        <v>106940</v>
      </c>
      <c r="F9" s="275">
        <v>99303</v>
      </c>
      <c r="G9" s="275">
        <v>7637</v>
      </c>
      <c r="H9" s="277">
        <f t="shared" si="3"/>
        <v>73.660890719548931</v>
      </c>
      <c r="I9" s="255">
        <f t="shared" si="0"/>
        <v>59.198783868371642</v>
      </c>
      <c r="J9" s="256">
        <f t="shared" si="1"/>
        <v>63.751527616322392</v>
      </c>
      <c r="K9" s="61">
        <f t="shared" si="2"/>
        <v>7.1413876940340373</v>
      </c>
      <c r="L9" s="549"/>
      <c r="M9" s="36">
        <v>24350</v>
      </c>
    </row>
    <row r="10" spans="1:14" ht="12.75">
      <c r="A10" s="344">
        <v>1981</v>
      </c>
      <c r="B10" s="21">
        <f>'T2'!B25</f>
        <v>230008</v>
      </c>
      <c r="C10" s="275">
        <v>170130</v>
      </c>
      <c r="D10" s="275">
        <v>145280</v>
      </c>
      <c r="E10" s="275">
        <v>108670</v>
      </c>
      <c r="F10" s="275">
        <v>100397</v>
      </c>
      <c r="G10" s="275">
        <v>8273</v>
      </c>
      <c r="H10" s="277">
        <f t="shared" si="3"/>
        <v>73.966992452436443</v>
      </c>
      <c r="I10" s="255">
        <f t="shared" si="0"/>
        <v>59.011932051960272</v>
      </c>
      <c r="J10" s="256">
        <f t="shared" si="1"/>
        <v>63.874684065126665</v>
      </c>
      <c r="K10" s="61">
        <f t="shared" si="2"/>
        <v>7.6129566577712344</v>
      </c>
      <c r="L10" s="549"/>
      <c r="M10" s="36">
        <v>24850</v>
      </c>
    </row>
    <row r="11" spans="1:14" ht="12.75">
      <c r="A11" s="344">
        <v>1982</v>
      </c>
      <c r="B11" s="21">
        <f>'T2'!B26</f>
        <v>232218</v>
      </c>
      <c r="C11" s="275">
        <v>172271</v>
      </c>
      <c r="D11" s="275">
        <v>146884</v>
      </c>
      <c r="E11" s="275">
        <v>110204</v>
      </c>
      <c r="F11" s="275">
        <v>99526</v>
      </c>
      <c r="G11" s="275">
        <v>10678</v>
      </c>
      <c r="H11" s="277">
        <f t="shared" si="3"/>
        <v>74.18503302930867</v>
      </c>
      <c r="I11" s="255">
        <f t="shared" si="0"/>
        <v>57.77292753858746</v>
      </c>
      <c r="J11" s="256">
        <f t="shared" si="1"/>
        <v>63.971301031514308</v>
      </c>
      <c r="K11" s="61">
        <f t="shared" si="2"/>
        <v>9.6893034735581285</v>
      </c>
      <c r="L11" s="549"/>
      <c r="M11" s="36">
        <v>25387</v>
      </c>
    </row>
    <row r="12" spans="1:14" ht="12.75">
      <c r="A12" s="344">
        <v>1983</v>
      </c>
      <c r="B12" s="21">
        <f>'T2'!B27</f>
        <v>234333</v>
      </c>
      <c r="C12" s="275">
        <v>174215</v>
      </c>
      <c r="D12" s="275">
        <v>148323</v>
      </c>
      <c r="E12" s="275">
        <v>111550</v>
      </c>
      <c r="F12" s="275">
        <v>100834</v>
      </c>
      <c r="G12" s="275">
        <v>10717</v>
      </c>
      <c r="H12" s="277">
        <f t="shared" si="3"/>
        <v>74.345055967362683</v>
      </c>
      <c r="I12" s="255">
        <f t="shared" si="0"/>
        <v>57.879057486439166</v>
      </c>
      <c r="J12" s="256">
        <f t="shared" si="1"/>
        <v>64.030077777458885</v>
      </c>
      <c r="K12" s="61">
        <f t="shared" si="2"/>
        <v>9.6073509636934098</v>
      </c>
      <c r="L12" s="549"/>
      <c r="M12" s="36">
        <v>25892</v>
      </c>
    </row>
    <row r="13" spans="1:14" ht="12.75">
      <c r="A13" s="344">
        <v>1984</v>
      </c>
      <c r="B13" s="21">
        <f>'T2'!B28</f>
        <v>236394</v>
      </c>
      <c r="C13" s="275">
        <v>176383</v>
      </c>
      <c r="D13" s="275">
        <v>149950</v>
      </c>
      <c r="E13" s="275">
        <v>113544</v>
      </c>
      <c r="F13" s="275">
        <v>105005</v>
      </c>
      <c r="G13" s="275">
        <v>8539</v>
      </c>
      <c r="H13" s="277">
        <f t="shared" si="3"/>
        <v>74.613991894887349</v>
      </c>
      <c r="I13" s="255">
        <f t="shared" si="0"/>
        <v>59.532381238554734</v>
      </c>
      <c r="J13" s="256">
        <f t="shared" si="1"/>
        <v>64.373550739016792</v>
      </c>
      <c r="K13" s="61">
        <f t="shared" si="2"/>
        <v>7.5204326076234773</v>
      </c>
      <c r="L13" s="549"/>
      <c r="M13" s="36">
        <v>26433</v>
      </c>
    </row>
    <row r="14" spans="1:14" ht="12.75">
      <c r="A14" s="344">
        <v>1985</v>
      </c>
      <c r="B14" s="21">
        <f>'T2'!B29</f>
        <v>238506</v>
      </c>
      <c r="C14" s="275">
        <v>178206</v>
      </c>
      <c r="D14" s="275">
        <v>151209</v>
      </c>
      <c r="E14" s="275">
        <v>115461</v>
      </c>
      <c r="F14" s="275">
        <v>107150</v>
      </c>
      <c r="G14" s="275">
        <v>8312</v>
      </c>
      <c r="H14" s="277">
        <f t="shared" si="3"/>
        <v>74.717617166863732</v>
      </c>
      <c r="I14" s="255">
        <f t="shared" si="0"/>
        <v>60.127043982806413</v>
      </c>
      <c r="J14" s="256">
        <f t="shared" si="1"/>
        <v>64.790747786269819</v>
      </c>
      <c r="K14" s="61">
        <f t="shared" si="2"/>
        <v>7.1989676167710304</v>
      </c>
      <c r="L14" s="549"/>
      <c r="M14" s="36">
        <v>26997</v>
      </c>
    </row>
    <row r="15" spans="1:14" ht="12.75">
      <c r="A15" s="344">
        <v>1986</v>
      </c>
      <c r="B15" s="21">
        <f>'T2'!B30</f>
        <v>240683</v>
      </c>
      <c r="C15" s="275">
        <v>180587</v>
      </c>
      <c r="D15" s="275">
        <v>153090</v>
      </c>
      <c r="E15" s="275">
        <v>117834</v>
      </c>
      <c r="F15" s="275">
        <v>109597</v>
      </c>
      <c r="G15" s="275">
        <v>8237</v>
      </c>
      <c r="H15" s="277">
        <f t="shared" si="3"/>
        <v>75.031057449009694</v>
      </c>
      <c r="I15" s="255">
        <f t="shared" si="0"/>
        <v>60.68930764672983</v>
      </c>
      <c r="J15" s="256">
        <f t="shared" si="1"/>
        <v>65.250544059096171</v>
      </c>
      <c r="K15" s="61">
        <f t="shared" si="2"/>
        <v>6.9903423460121861</v>
      </c>
      <c r="L15" s="549"/>
      <c r="M15" s="36">
        <v>27497</v>
      </c>
    </row>
    <row r="16" spans="1:14" ht="12.75">
      <c r="A16" s="344">
        <v>1987</v>
      </c>
      <c r="B16" s="21">
        <f>'T2'!B31</f>
        <v>242843</v>
      </c>
      <c r="C16" s="275">
        <v>182753</v>
      </c>
      <c r="D16" s="275">
        <v>154645</v>
      </c>
      <c r="E16" s="275">
        <v>119865</v>
      </c>
      <c r="F16" s="275">
        <v>112440</v>
      </c>
      <c r="G16" s="275">
        <v>7425</v>
      </c>
      <c r="H16" s="277">
        <f t="shared" si="3"/>
        <v>75.255617827155817</v>
      </c>
      <c r="I16" s="255">
        <f t="shared" si="0"/>
        <v>61.525665789344089</v>
      </c>
      <c r="J16" s="256">
        <f t="shared" si="1"/>
        <v>65.588526590534769</v>
      </c>
      <c r="K16" s="61">
        <f t="shared" si="2"/>
        <v>6.1944687773745466</v>
      </c>
      <c r="L16" s="549"/>
      <c r="M16" s="36">
        <v>28108</v>
      </c>
    </row>
    <row r="17" spans="1:17" ht="12.75">
      <c r="A17" s="344">
        <v>1988</v>
      </c>
      <c r="B17" s="21">
        <f>'T2'!B32</f>
        <v>245061</v>
      </c>
      <c r="C17" s="275">
        <v>184613</v>
      </c>
      <c r="D17" s="275">
        <v>156001</v>
      </c>
      <c r="E17" s="275">
        <v>121669</v>
      </c>
      <c r="F17" s="275">
        <v>114968</v>
      </c>
      <c r="G17" s="275">
        <v>6701</v>
      </c>
      <c r="H17" s="277">
        <f t="shared" si="3"/>
        <v>75.333488396766526</v>
      </c>
      <c r="I17" s="255">
        <f t="shared" si="0"/>
        <v>62.275137720528896</v>
      </c>
      <c r="J17" s="256">
        <f t="shared" si="1"/>
        <v>65.904892938200447</v>
      </c>
      <c r="K17" s="61">
        <f t="shared" si="2"/>
        <v>5.5075656083307996</v>
      </c>
      <c r="L17" s="549"/>
      <c r="M17" s="36">
        <v>28612</v>
      </c>
      <c r="O17" s="36" t="s">
        <v>446</v>
      </c>
      <c r="P17" s="36" t="s">
        <v>447</v>
      </c>
      <c r="Q17" s="36" t="s">
        <v>448</v>
      </c>
    </row>
    <row r="18" spans="1:17" ht="12.75">
      <c r="A18" s="344">
        <v>1989</v>
      </c>
      <c r="B18" s="21">
        <f>'T2'!B33</f>
        <v>247387</v>
      </c>
      <c r="C18" s="275">
        <v>186393</v>
      </c>
      <c r="D18" s="275">
        <v>157220</v>
      </c>
      <c r="E18" s="275">
        <v>123869</v>
      </c>
      <c r="F18" s="275">
        <v>117342</v>
      </c>
      <c r="G18" s="275">
        <v>6528</v>
      </c>
      <c r="H18" s="277">
        <f t="shared" si="3"/>
        <v>75.344702834021192</v>
      </c>
      <c r="I18" s="255">
        <f t="shared" si="0"/>
        <v>62.954080893595787</v>
      </c>
      <c r="J18" s="256">
        <f t="shared" si="1"/>
        <v>66.455821838802962</v>
      </c>
      <c r="K18" s="61">
        <f t="shared" si="2"/>
        <v>5.2700837174757202</v>
      </c>
      <c r="L18" s="549"/>
      <c r="M18" s="36">
        <v>29173</v>
      </c>
      <c r="O18" s="36">
        <f>C18/$C$18*100</f>
        <v>100</v>
      </c>
      <c r="P18" s="36">
        <f>E18/$E$18*100</f>
        <v>100</v>
      </c>
      <c r="Q18" s="36">
        <f>F18/$F$18*100</f>
        <v>100</v>
      </c>
    </row>
    <row r="19" spans="1:17" ht="12.75">
      <c r="A19" s="344">
        <v>1990</v>
      </c>
      <c r="B19" s="21">
        <f>'T2'!B34</f>
        <v>250181</v>
      </c>
      <c r="C19" s="275">
        <v>189164</v>
      </c>
      <c r="D19" s="275">
        <v>159917</v>
      </c>
      <c r="E19" s="275">
        <v>125840</v>
      </c>
      <c r="F19" s="275">
        <v>118793</v>
      </c>
      <c r="G19" s="275">
        <v>7047</v>
      </c>
      <c r="H19" s="277">
        <f t="shared" si="3"/>
        <v>75.610857738996955</v>
      </c>
      <c r="I19" s="255">
        <f t="shared" si="0"/>
        <v>62.798946945507609</v>
      </c>
      <c r="J19" s="256">
        <f t="shared" si="1"/>
        <v>66.524285804910022</v>
      </c>
      <c r="K19" s="61">
        <f t="shared" si="2"/>
        <v>5.5999682136045772</v>
      </c>
      <c r="L19" s="549"/>
      <c r="M19" s="36">
        <v>29247</v>
      </c>
      <c r="O19" s="36">
        <f>C19/$C$18*100</f>
        <v>101.48664381173114</v>
      </c>
      <c r="P19" s="36">
        <f t="shared" ref="P19:P40" si="4">E19/$E$18*100</f>
        <v>101.59119715182976</v>
      </c>
      <c r="Q19" s="36">
        <f t="shared" ref="Q19:Q40" si="5">F19/$F$18*100</f>
        <v>101.23655639072113</v>
      </c>
    </row>
    <row r="20" spans="1:17" ht="12.75">
      <c r="A20" s="344">
        <v>1991</v>
      </c>
      <c r="B20" s="21">
        <f>'T2'!B35</f>
        <v>253530</v>
      </c>
      <c r="C20" s="275">
        <v>190925</v>
      </c>
      <c r="D20" s="275">
        <v>161225</v>
      </c>
      <c r="E20" s="275">
        <v>126346</v>
      </c>
      <c r="F20" s="275">
        <v>117718</v>
      </c>
      <c r="G20" s="275">
        <v>8628</v>
      </c>
      <c r="H20" s="277">
        <f t="shared" si="3"/>
        <v>75.306669822111786</v>
      </c>
      <c r="I20" s="255">
        <f t="shared" si="0"/>
        <v>61.656671467853876</v>
      </c>
      <c r="J20" s="256">
        <f t="shared" si="1"/>
        <v>66.175723451617131</v>
      </c>
      <c r="K20" s="61">
        <f t="shared" si="2"/>
        <v>6.8288667626992536</v>
      </c>
      <c r="L20" s="549"/>
      <c r="M20" s="36">
        <v>29700</v>
      </c>
      <c r="O20" s="36">
        <f>C20/$C$18*100</f>
        <v>102.43142178086086</v>
      </c>
      <c r="P20" s="36">
        <f t="shared" si="4"/>
        <v>101.99969322429341</v>
      </c>
      <c r="Q20" s="36">
        <f t="shared" si="5"/>
        <v>100.32043087726474</v>
      </c>
    </row>
    <row r="21" spans="1:17" ht="12.75">
      <c r="A21" s="344">
        <v>1992</v>
      </c>
      <c r="B21" s="21">
        <f>'T2'!B36</f>
        <v>256922</v>
      </c>
      <c r="C21" s="275">
        <v>192805</v>
      </c>
      <c r="D21" s="275">
        <v>162626</v>
      </c>
      <c r="E21" s="275">
        <v>128105</v>
      </c>
      <c r="F21" s="275">
        <v>118492</v>
      </c>
      <c r="G21" s="275">
        <v>9613</v>
      </c>
      <c r="H21" s="277">
        <f t="shared" si="3"/>
        <v>75.044176831878943</v>
      </c>
      <c r="I21" s="255">
        <f t="shared" si="0"/>
        <v>61.456912424470325</v>
      </c>
      <c r="J21" s="256">
        <f t="shared" si="1"/>
        <v>66.442778973574335</v>
      </c>
      <c r="K21" s="61">
        <f t="shared" si="2"/>
        <v>7.5040006244877251</v>
      </c>
      <c r="L21" s="549"/>
      <c r="M21" s="36">
        <v>30179</v>
      </c>
      <c r="O21" s="36">
        <f>C21/$C$18*100</f>
        <v>103.44004334926741</v>
      </c>
      <c r="P21" s="36">
        <f t="shared" si="4"/>
        <v>103.41974182402376</v>
      </c>
      <c r="Q21" s="36">
        <f t="shared" si="5"/>
        <v>100.98004124695335</v>
      </c>
    </row>
    <row r="22" spans="1:17" ht="12.75">
      <c r="A22" s="344">
        <v>1993</v>
      </c>
      <c r="B22" s="21">
        <f>'T2'!B37</f>
        <v>260282</v>
      </c>
      <c r="C22" s="275">
        <v>194838</v>
      </c>
      <c r="D22" s="275">
        <v>164204</v>
      </c>
      <c r="E22" s="275">
        <v>129200</v>
      </c>
      <c r="F22" s="275">
        <v>120259</v>
      </c>
      <c r="G22" s="275">
        <v>8940</v>
      </c>
      <c r="H22" s="277">
        <f t="shared" si="3"/>
        <v>74.856501794207816</v>
      </c>
      <c r="I22" s="255">
        <f t="shared" si="0"/>
        <v>61.722559254354906</v>
      </c>
      <c r="J22" s="256">
        <f t="shared" si="1"/>
        <v>66.311499810098653</v>
      </c>
      <c r="K22" s="61">
        <f t="shared" si="2"/>
        <v>6.9195046439628483</v>
      </c>
      <c r="L22" s="549"/>
      <c r="M22" s="36">
        <v>30634</v>
      </c>
      <c r="O22" s="36">
        <f t="shared" ref="O22:O43" si="6">C22/$C$18*100</f>
        <v>104.53074954531554</v>
      </c>
      <c r="P22" s="36">
        <f t="shared" si="4"/>
        <v>104.30374024170696</v>
      </c>
      <c r="Q22" s="36">
        <f t="shared" si="5"/>
        <v>102.48589592814167</v>
      </c>
    </row>
    <row r="23" spans="1:17" ht="12.75">
      <c r="A23" s="344">
        <v>1994</v>
      </c>
      <c r="B23" s="21">
        <f>'T2'!B38</f>
        <v>263455</v>
      </c>
      <c r="C23" s="275">
        <v>196814</v>
      </c>
      <c r="D23" s="275">
        <v>165802</v>
      </c>
      <c r="E23" s="275">
        <v>131056</v>
      </c>
      <c r="F23" s="275">
        <v>123060</v>
      </c>
      <c r="G23" s="275">
        <v>7996</v>
      </c>
      <c r="H23" s="277">
        <f t="shared" si="3"/>
        <v>74.70497807974796</v>
      </c>
      <c r="I23" s="255">
        <f t="shared" si="0"/>
        <v>62.526039814240853</v>
      </c>
      <c r="J23" s="256">
        <f t="shared" si="1"/>
        <v>66.588758929750938</v>
      </c>
      <c r="K23" s="61">
        <f t="shared" si="2"/>
        <v>6.1012086436332558</v>
      </c>
      <c r="L23" s="549"/>
      <c r="M23" s="36">
        <v>31012</v>
      </c>
      <c r="O23" s="36">
        <f t="shared" si="6"/>
        <v>105.59087519381092</v>
      </c>
      <c r="P23" s="36">
        <f t="shared" si="4"/>
        <v>105.80209737706771</v>
      </c>
      <c r="Q23" s="36">
        <f t="shared" si="5"/>
        <v>104.87293552180805</v>
      </c>
    </row>
    <row r="24" spans="1:17" ht="12.75">
      <c r="A24" s="344">
        <v>1995</v>
      </c>
      <c r="B24" s="21">
        <f>'T2'!B39</f>
        <v>266588</v>
      </c>
      <c r="C24" s="275">
        <v>198584</v>
      </c>
      <c r="D24" s="275">
        <v>167136</v>
      </c>
      <c r="E24" s="275">
        <v>132304</v>
      </c>
      <c r="F24" s="275">
        <v>124900</v>
      </c>
      <c r="G24" s="275">
        <v>7404</v>
      </c>
      <c r="H24" s="277">
        <f t="shared" si="3"/>
        <v>74.490974837577085</v>
      </c>
      <c r="I24" s="255">
        <f t="shared" si="0"/>
        <v>62.895298714901507</v>
      </c>
      <c r="J24" s="256">
        <f t="shared" si="1"/>
        <v>66.623695766023445</v>
      </c>
      <c r="K24" s="61">
        <f t="shared" si="2"/>
        <v>5.5962026847260855</v>
      </c>
      <c r="L24" s="549"/>
      <c r="M24" s="36">
        <v>31448</v>
      </c>
      <c r="O24" s="36">
        <f t="shared" si="6"/>
        <v>106.54048167044901</v>
      </c>
      <c r="P24" s="36">
        <f t="shared" si="4"/>
        <v>106.80961338187925</v>
      </c>
      <c r="Q24" s="36">
        <f t="shared" si="5"/>
        <v>106.44100151693341</v>
      </c>
    </row>
    <row r="25" spans="1:17" ht="12.75">
      <c r="A25" s="344">
        <v>1996</v>
      </c>
      <c r="B25" s="21">
        <f>'T2'!B40</f>
        <v>269714</v>
      </c>
      <c r="C25" s="275">
        <v>200591</v>
      </c>
      <c r="D25" s="275">
        <v>168840</v>
      </c>
      <c r="E25" s="275">
        <v>133943</v>
      </c>
      <c r="F25" s="275">
        <v>126708</v>
      </c>
      <c r="G25" s="275">
        <v>7236</v>
      </c>
      <c r="H25" s="277">
        <f t="shared" si="3"/>
        <v>74.371741919218138</v>
      </c>
      <c r="I25" s="255">
        <f t="shared" si="0"/>
        <v>63.167340508796514</v>
      </c>
      <c r="J25" s="256">
        <f t="shared" si="1"/>
        <v>66.774182291329126</v>
      </c>
      <c r="K25" s="61">
        <f t="shared" si="2"/>
        <v>5.4022979924296157</v>
      </c>
      <c r="L25" s="549"/>
      <c r="M25" s="36">
        <v>31751</v>
      </c>
      <c r="O25" s="36">
        <f t="shared" si="6"/>
        <v>107.61723884480641</v>
      </c>
      <c r="P25" s="36">
        <f t="shared" si="4"/>
        <v>108.1327854426854</v>
      </c>
      <c r="Q25" s="36">
        <f t="shared" si="5"/>
        <v>107.98179679910007</v>
      </c>
    </row>
    <row r="26" spans="1:17" ht="12.75">
      <c r="A26" s="344">
        <v>1997</v>
      </c>
      <c r="B26" s="21">
        <f>'T2'!B41</f>
        <v>272958</v>
      </c>
      <c r="C26" s="275">
        <v>203133</v>
      </c>
      <c r="D26" s="275">
        <v>171144</v>
      </c>
      <c r="E26" s="275">
        <v>136297</v>
      </c>
      <c r="F26" s="275">
        <v>129558</v>
      </c>
      <c r="G26" s="275">
        <v>6739</v>
      </c>
      <c r="H26" s="277">
        <f t="shared" si="3"/>
        <v>74.419141406370215</v>
      </c>
      <c r="I26" s="255">
        <f t="shared" si="0"/>
        <v>63.779888053639731</v>
      </c>
      <c r="J26" s="256">
        <f t="shared" si="1"/>
        <v>67.097418932423579</v>
      </c>
      <c r="K26" s="61">
        <f>G26/E26*100</f>
        <v>4.9443494721087031</v>
      </c>
      <c r="L26" s="549"/>
      <c r="M26" s="36">
        <v>31989</v>
      </c>
      <c r="O26" s="36">
        <f t="shared" si="6"/>
        <v>108.98102396549227</v>
      </c>
      <c r="P26" s="36">
        <f t="shared" si="4"/>
        <v>110.03318021458153</v>
      </c>
      <c r="Q26" s="36">
        <f t="shared" si="5"/>
        <v>110.41059467198447</v>
      </c>
    </row>
    <row r="27" spans="1:17" ht="12.75">
      <c r="A27" s="344">
        <v>1998</v>
      </c>
      <c r="B27" s="21">
        <f>'T2'!B42</f>
        <v>276154</v>
      </c>
      <c r="C27" s="275">
        <v>205220</v>
      </c>
      <c r="D27" s="275">
        <v>172983</v>
      </c>
      <c r="E27" s="275">
        <v>137673</v>
      </c>
      <c r="F27" s="275">
        <v>131463</v>
      </c>
      <c r="G27" s="275">
        <v>6210</v>
      </c>
      <c r="H27" s="277">
        <f t="shared" si="3"/>
        <v>74.313607624731119</v>
      </c>
      <c r="I27" s="255">
        <f t="shared" si="0"/>
        <v>64.059545853230688</v>
      </c>
      <c r="J27" s="256">
        <f t="shared" si="1"/>
        <v>67.085566708897773</v>
      </c>
      <c r="K27" s="61">
        <f t="shared" si="2"/>
        <v>4.5106883702686797</v>
      </c>
      <c r="L27" s="549"/>
      <c r="M27" s="36">
        <v>32237</v>
      </c>
      <c r="O27" s="36">
        <f t="shared" si="6"/>
        <v>110.10070120659037</v>
      </c>
      <c r="P27" s="36">
        <f t="shared" si="4"/>
        <v>111.14403119424554</v>
      </c>
      <c r="Q27" s="36">
        <f t="shared" si="5"/>
        <v>112.03405430280718</v>
      </c>
    </row>
    <row r="28" spans="1:17" ht="12.75">
      <c r="A28" s="344">
        <v>1999</v>
      </c>
      <c r="B28" s="21">
        <f>'T2'!B43</f>
        <v>279328</v>
      </c>
      <c r="C28" s="275">
        <v>207753</v>
      </c>
      <c r="D28" s="275">
        <v>175269</v>
      </c>
      <c r="E28" s="275">
        <v>139368</v>
      </c>
      <c r="F28" s="275">
        <v>133488</v>
      </c>
      <c r="G28" s="275">
        <v>5880</v>
      </c>
      <c r="H28" s="277">
        <f t="shared" si="3"/>
        <v>74.37600240577386</v>
      </c>
      <c r="I28" s="255">
        <f t="shared" si="0"/>
        <v>64.253223780162017</v>
      </c>
      <c r="J28" s="255">
        <f t="shared" si="1"/>
        <v>67.083507819381666</v>
      </c>
      <c r="K28" s="61">
        <f t="shared" si="2"/>
        <v>4.2190459789908727</v>
      </c>
      <c r="L28" s="549"/>
      <c r="M28" s="36">
        <v>32484</v>
      </c>
      <c r="O28" s="36">
        <f t="shared" si="6"/>
        <v>111.4596578197679</v>
      </c>
      <c r="P28" s="36">
        <f t="shared" si="4"/>
        <v>112.51241230654966</v>
      </c>
      <c r="Q28" s="36">
        <f t="shared" si="5"/>
        <v>113.75977910722503</v>
      </c>
    </row>
    <row r="29" spans="1:17" ht="12.75">
      <c r="A29" s="344">
        <v>2000</v>
      </c>
      <c r="B29" s="21">
        <f>'T2'!B44</f>
        <v>282398</v>
      </c>
      <c r="C29" s="275">
        <v>212577</v>
      </c>
      <c r="D29" s="275">
        <v>179111</v>
      </c>
      <c r="E29" s="275">
        <v>142583</v>
      </c>
      <c r="F29" s="275">
        <v>136891</v>
      </c>
      <c r="G29" s="275">
        <v>5692</v>
      </c>
      <c r="H29" s="277">
        <f t="shared" si="3"/>
        <v>75.275674756903371</v>
      </c>
      <c r="I29" s="255">
        <f t="shared" si="0"/>
        <v>64.395960052122291</v>
      </c>
      <c r="J29" s="255">
        <f t="shared" si="1"/>
        <v>67.07357804466146</v>
      </c>
      <c r="K29" s="61">
        <f t="shared" si="2"/>
        <v>3.9920607646072819</v>
      </c>
      <c r="L29" s="549"/>
      <c r="M29" s="36">
        <v>33466</v>
      </c>
      <c r="O29" s="36">
        <f t="shared" si="6"/>
        <v>114.04773784423234</v>
      </c>
      <c r="P29" s="36">
        <f t="shared" si="4"/>
        <v>115.10789624522681</v>
      </c>
      <c r="Q29" s="36">
        <f t="shared" si="5"/>
        <v>116.65984898842699</v>
      </c>
    </row>
    <row r="30" spans="1:17" ht="12.75">
      <c r="A30" s="344">
        <v>2001</v>
      </c>
      <c r="B30" s="21">
        <f>'T2'!B45</f>
        <v>285225</v>
      </c>
      <c r="C30" s="275">
        <v>215092</v>
      </c>
      <c r="D30" s="275">
        <v>181420</v>
      </c>
      <c r="E30" s="275">
        <v>143734</v>
      </c>
      <c r="F30" s="275">
        <v>136933</v>
      </c>
      <c r="G30" s="275">
        <v>6801</v>
      </c>
      <c r="H30" s="277">
        <f t="shared" si="3"/>
        <v>75.41134192304321</v>
      </c>
      <c r="I30" s="255">
        <f t="shared" si="0"/>
        <v>63.662525802912242</v>
      </c>
      <c r="J30" s="255">
        <f t="shared" si="1"/>
        <v>66.824428616591973</v>
      </c>
      <c r="K30" s="61">
        <f t="shared" si="2"/>
        <v>4.7316570887890128</v>
      </c>
      <c r="L30" s="549"/>
      <c r="M30" s="36">
        <v>33672</v>
      </c>
      <c r="O30" s="36">
        <f t="shared" si="6"/>
        <v>115.39703744239323</v>
      </c>
      <c r="P30" s="36">
        <f t="shared" si="4"/>
        <v>116.03710371440796</v>
      </c>
      <c r="Q30" s="36">
        <f t="shared" si="5"/>
        <v>116.69564179918528</v>
      </c>
    </row>
    <row r="31" spans="1:17" ht="12.75">
      <c r="A31" s="344">
        <v>2002</v>
      </c>
      <c r="B31" s="21">
        <f>'T2'!B46</f>
        <v>287955</v>
      </c>
      <c r="C31" s="275">
        <v>217570</v>
      </c>
      <c r="D31" s="275">
        <v>183762</v>
      </c>
      <c r="E31" s="275">
        <v>144863</v>
      </c>
      <c r="F31" s="275">
        <v>136485</v>
      </c>
      <c r="G31" s="275">
        <v>8378</v>
      </c>
      <c r="H31" s="277">
        <f t="shared" si="3"/>
        <v>75.556944661492238</v>
      </c>
      <c r="I31" s="255">
        <f t="shared" si="0"/>
        <v>62.731534678494285</v>
      </c>
      <c r="J31" s="255">
        <f t="shared" si="1"/>
        <v>66.582249391000602</v>
      </c>
      <c r="K31" s="61">
        <f t="shared" si="2"/>
        <v>5.7833953459475502</v>
      </c>
      <c r="L31" s="549"/>
      <c r="M31" s="36">
        <v>33808</v>
      </c>
      <c r="O31" s="36">
        <f t="shared" si="6"/>
        <v>116.72648650968654</v>
      </c>
      <c r="P31" s="36">
        <f t="shared" si="4"/>
        <v>116.94855048478634</v>
      </c>
      <c r="Q31" s="36">
        <f t="shared" si="5"/>
        <v>116.31385181776346</v>
      </c>
    </row>
    <row r="32" spans="1:17" ht="12.75">
      <c r="A32" s="344">
        <v>2003</v>
      </c>
      <c r="B32" s="21">
        <f>'T2'!B47</f>
        <v>290626</v>
      </c>
      <c r="C32" s="275">
        <v>221168</v>
      </c>
      <c r="D32" s="275">
        <v>186915</v>
      </c>
      <c r="E32" s="275">
        <v>146510</v>
      </c>
      <c r="F32" s="275">
        <v>137736</v>
      </c>
      <c r="G32" s="275">
        <v>8774</v>
      </c>
      <c r="H32" s="277">
        <f t="shared" si="3"/>
        <v>76.100555352927827</v>
      </c>
      <c r="I32" s="255">
        <f t="shared" si="0"/>
        <v>62.276640381972072</v>
      </c>
      <c r="J32" s="255">
        <f t="shared" si="1"/>
        <v>66.243760399334434</v>
      </c>
      <c r="K32" s="61">
        <f t="shared" si="2"/>
        <v>5.9886697153777897</v>
      </c>
      <c r="L32" s="549"/>
      <c r="M32" s="36">
        <v>34253</v>
      </c>
      <c r="O32" s="36">
        <f t="shared" si="6"/>
        <v>118.65681651134967</v>
      </c>
      <c r="P32" s="36">
        <f t="shared" si="4"/>
        <v>118.2781809815208</v>
      </c>
      <c r="Q32" s="36">
        <f t="shared" si="5"/>
        <v>117.37996625249272</v>
      </c>
    </row>
    <row r="33" spans="1:17" ht="12.75">
      <c r="A33" s="344">
        <v>2004</v>
      </c>
      <c r="B33" s="21">
        <f>'T2'!B48</f>
        <v>293262</v>
      </c>
      <c r="C33" s="275">
        <v>223357</v>
      </c>
      <c r="D33" s="275">
        <v>188748</v>
      </c>
      <c r="E33" s="275">
        <v>147401</v>
      </c>
      <c r="F33" s="275">
        <v>139252</v>
      </c>
      <c r="G33" s="275">
        <v>8149</v>
      </c>
      <c r="H33" s="277">
        <f t="shared" si="3"/>
        <v>76.162953263634563</v>
      </c>
      <c r="I33" s="255">
        <f t="shared" si="0"/>
        <v>62.345035078372291</v>
      </c>
      <c r="J33" s="255">
        <f t="shared" si="1"/>
        <v>65.99345442497885</v>
      </c>
      <c r="K33" s="61">
        <f t="shared" si="2"/>
        <v>5.5284563876771529</v>
      </c>
      <c r="L33" s="549"/>
      <c r="M33" s="36">
        <v>34609</v>
      </c>
      <c r="O33" s="36">
        <f t="shared" si="6"/>
        <v>119.83121683754219</v>
      </c>
      <c r="P33" s="36">
        <f t="shared" si="4"/>
        <v>118.99748928303289</v>
      </c>
      <c r="Q33" s="36">
        <f t="shared" si="5"/>
        <v>118.67191627891123</v>
      </c>
    </row>
    <row r="34" spans="1:17" ht="12.75">
      <c r="A34" s="344">
        <v>2005</v>
      </c>
      <c r="B34" s="21">
        <f>'T2'!B49</f>
        <v>295993</v>
      </c>
      <c r="C34" s="275">
        <v>226082</v>
      </c>
      <c r="D34" s="275">
        <v>191014</v>
      </c>
      <c r="E34" s="275">
        <v>149320</v>
      </c>
      <c r="F34" s="275">
        <v>141730</v>
      </c>
      <c r="G34" s="275">
        <v>7591</v>
      </c>
      <c r="H34" s="279">
        <f t="shared" si="3"/>
        <v>76.380860358184151</v>
      </c>
      <c r="I34" s="255">
        <f t="shared" si="0"/>
        <v>62.689643580647726</v>
      </c>
      <c r="J34" s="255">
        <f t="shared" si="1"/>
        <v>66.046832565175478</v>
      </c>
      <c r="K34" s="61">
        <f t="shared" si="2"/>
        <v>5.0837128315028135</v>
      </c>
      <c r="L34" s="549"/>
      <c r="M34" s="36">
        <v>35068</v>
      </c>
      <c r="O34" s="36">
        <f t="shared" si="6"/>
        <v>121.29318161089742</v>
      </c>
      <c r="P34" s="36">
        <f t="shared" si="4"/>
        <v>120.54670660132882</v>
      </c>
      <c r="Q34" s="36">
        <f t="shared" si="5"/>
        <v>120.7836921136507</v>
      </c>
    </row>
    <row r="35" spans="1:17" ht="12.75">
      <c r="A35" s="344">
        <v>2006</v>
      </c>
      <c r="B35" s="21">
        <f>'T2'!B50</f>
        <v>298818</v>
      </c>
      <c r="C35" s="275">
        <v>228815</v>
      </c>
      <c r="D35" s="275">
        <v>193202</v>
      </c>
      <c r="E35" s="275">
        <v>151428</v>
      </c>
      <c r="F35" s="275">
        <v>144427</v>
      </c>
      <c r="G35" s="275">
        <v>7001</v>
      </c>
      <c r="H35" s="279">
        <f t="shared" si="3"/>
        <v>76.573365727633544</v>
      </c>
      <c r="I35" s="255">
        <f t="shared" si="0"/>
        <v>63.119550728754668</v>
      </c>
      <c r="J35" s="255">
        <f t="shared" si="1"/>
        <v>66.179227760417803</v>
      </c>
      <c r="K35" s="61">
        <f t="shared" si="2"/>
        <v>4.6233193332805032</v>
      </c>
      <c r="L35" s="549"/>
      <c r="M35" s="36">
        <v>35613</v>
      </c>
      <c r="O35" s="36">
        <f t="shared" si="6"/>
        <v>122.75943839092669</v>
      </c>
      <c r="P35" s="36">
        <f t="shared" si="4"/>
        <v>122.24850446843037</v>
      </c>
      <c r="Q35" s="36">
        <f t="shared" si="5"/>
        <v>123.0821018902013</v>
      </c>
    </row>
    <row r="36" spans="1:17" ht="12.75">
      <c r="A36" s="344">
        <v>2007</v>
      </c>
      <c r="B36" s="21">
        <f>'T2'!B51</f>
        <v>301696</v>
      </c>
      <c r="C36" s="280">
        <v>231867</v>
      </c>
      <c r="D36" s="275">
        <v>195639</v>
      </c>
      <c r="E36" s="280">
        <v>153124</v>
      </c>
      <c r="F36" s="280">
        <v>146047</v>
      </c>
      <c r="G36" s="280">
        <v>7078</v>
      </c>
      <c r="H36" s="279">
        <f t="shared" si="3"/>
        <v>76.854515803988122</v>
      </c>
      <c r="I36" s="255">
        <f t="shared" si="0"/>
        <v>62.987402260778815</v>
      </c>
      <c r="J36" s="255">
        <f t="shared" si="1"/>
        <v>66.039583036827139</v>
      </c>
      <c r="K36" s="61">
        <f t="shared" si="2"/>
        <v>4.6223975340247119</v>
      </c>
      <c r="L36" s="549"/>
      <c r="M36" s="36">
        <v>36228</v>
      </c>
      <c r="O36" s="36">
        <f t="shared" si="6"/>
        <v>124.39683893708455</v>
      </c>
      <c r="P36" s="36">
        <f t="shared" si="4"/>
        <v>123.61769288522552</v>
      </c>
      <c r="Q36" s="36">
        <f t="shared" si="5"/>
        <v>124.46268173373558</v>
      </c>
    </row>
    <row r="37" spans="1:17" ht="12.75">
      <c r="A37" s="344">
        <v>2008</v>
      </c>
      <c r="B37" s="21">
        <f>'T2'!B52</f>
        <v>304543</v>
      </c>
      <c r="C37" s="281">
        <v>233788</v>
      </c>
      <c r="D37" s="275">
        <v>196627</v>
      </c>
      <c r="E37" s="281">
        <v>154287</v>
      </c>
      <c r="F37" s="281">
        <v>145362</v>
      </c>
      <c r="G37" s="281">
        <v>8924</v>
      </c>
      <c r="H37" s="279">
        <f t="shared" si="3"/>
        <v>76.766827672939456</v>
      </c>
      <c r="I37" s="255">
        <f t="shared" si="0"/>
        <v>62.176843978305129</v>
      </c>
      <c r="J37" s="255">
        <f t="shared" si="1"/>
        <v>65.994405187605864</v>
      </c>
      <c r="K37" s="61">
        <f t="shared" si="2"/>
        <v>5.7840258738584591</v>
      </c>
      <c r="L37" s="549"/>
      <c r="M37" s="36">
        <v>37161</v>
      </c>
      <c r="O37" s="36">
        <f t="shared" si="6"/>
        <v>125.4274570396957</v>
      </c>
      <c r="P37" s="36">
        <f t="shared" si="4"/>
        <v>124.5565880082991</v>
      </c>
      <c r="Q37" s="36">
        <f t="shared" si="5"/>
        <v>123.87891803446335</v>
      </c>
    </row>
    <row r="38" spans="1:17" s="38" customFormat="1" ht="12.75">
      <c r="A38" s="345">
        <v>2009</v>
      </c>
      <c r="B38" s="194">
        <f>'T2'!B53</f>
        <v>307240</v>
      </c>
      <c r="C38" s="282">
        <v>235801</v>
      </c>
      <c r="D38" s="275">
        <v>197803</v>
      </c>
      <c r="E38" s="282">
        <v>154142</v>
      </c>
      <c r="F38" s="282">
        <v>139877</v>
      </c>
      <c r="G38" s="282">
        <v>14265</v>
      </c>
      <c r="H38" s="283">
        <f t="shared" si="3"/>
        <v>76.748144772816033</v>
      </c>
      <c r="I38" s="259">
        <f t="shared" si="0"/>
        <v>59.319935029961698</v>
      </c>
      <c r="J38" s="259">
        <f t="shared" si="1"/>
        <v>65.369527694963125</v>
      </c>
      <c r="K38" s="90">
        <f t="shared" si="2"/>
        <v>9.2544536855626642</v>
      </c>
      <c r="L38" s="549"/>
      <c r="M38" s="38">
        <v>37998</v>
      </c>
      <c r="O38" s="36">
        <f t="shared" si="6"/>
        <v>126.50743321905867</v>
      </c>
      <c r="P38" s="36">
        <f t="shared" si="4"/>
        <v>124.43952885709903</v>
      </c>
      <c r="Q38" s="36">
        <f t="shared" si="5"/>
        <v>119.20454739138586</v>
      </c>
    </row>
    <row r="39" spans="1:17" s="38" customFormat="1" ht="12.75">
      <c r="A39" s="345">
        <v>2010</v>
      </c>
      <c r="B39" s="194">
        <f>'T2'!B54</f>
        <v>309808</v>
      </c>
      <c r="C39" s="282">
        <v>237830</v>
      </c>
      <c r="D39" s="275">
        <v>199124</v>
      </c>
      <c r="E39" s="282">
        <v>153889</v>
      </c>
      <c r="F39" s="282">
        <v>139064</v>
      </c>
      <c r="G39" s="282">
        <v>14825</v>
      </c>
      <c r="H39" s="283">
        <f t="shared" si="3"/>
        <v>76.766900790166815</v>
      </c>
      <c r="I39" s="259">
        <f t="shared" si="0"/>
        <v>58.472017827860235</v>
      </c>
      <c r="J39" s="259">
        <f t="shared" si="1"/>
        <v>64.705461884539375</v>
      </c>
      <c r="K39" s="90">
        <f t="shared" si="2"/>
        <v>9.6335670515761365</v>
      </c>
      <c r="L39" s="549"/>
      <c r="M39" s="38">
        <v>38706</v>
      </c>
      <c r="O39" s="36">
        <f t="shared" si="6"/>
        <v>127.59599341176975</v>
      </c>
      <c r="P39" s="36">
        <f t="shared" si="4"/>
        <v>124.23528082086722</v>
      </c>
      <c r="Q39" s="36">
        <f t="shared" si="5"/>
        <v>118.51170084027885</v>
      </c>
    </row>
    <row r="40" spans="1:17" s="38" customFormat="1" ht="12.75">
      <c r="A40" s="345">
        <v>2011</v>
      </c>
      <c r="B40" s="194">
        <f>'T2'!B55</f>
        <v>312172</v>
      </c>
      <c r="C40" s="282">
        <v>239618</v>
      </c>
      <c r="D40" s="275">
        <v>199889</v>
      </c>
      <c r="E40" s="282">
        <v>153617</v>
      </c>
      <c r="F40" s="282">
        <v>139869</v>
      </c>
      <c r="G40" s="282">
        <v>13747</v>
      </c>
      <c r="H40" s="283">
        <f>C40/B40*100</f>
        <v>76.758325538485195</v>
      </c>
      <c r="I40" s="259">
        <f>F40/C40*100</f>
        <v>58.371658222671087</v>
      </c>
      <c r="J40" s="259">
        <f>E40/C40*100</f>
        <v>64.109123688537579</v>
      </c>
      <c r="K40" s="90">
        <f>G40/E40*100</f>
        <v>8.9488793558004645</v>
      </c>
      <c r="L40" s="549"/>
      <c r="M40" s="38">
        <v>39729</v>
      </c>
      <c r="O40" s="36">
        <f t="shared" si="6"/>
        <v>128.55525690342449</v>
      </c>
      <c r="P40" s="36">
        <f t="shared" si="4"/>
        <v>124.01569399930573</v>
      </c>
      <c r="Q40" s="36">
        <f t="shared" si="5"/>
        <v>119.19772971314619</v>
      </c>
    </row>
    <row r="41" spans="1:17" s="38" customFormat="1" ht="12.75">
      <c r="A41" s="505">
        <v>2012</v>
      </c>
      <c r="B41" s="623">
        <f>'T2'!B56</f>
        <v>314499</v>
      </c>
      <c r="C41" s="624">
        <v>243284</v>
      </c>
      <c r="D41" s="280">
        <v>201415</v>
      </c>
      <c r="E41" s="624">
        <v>154975</v>
      </c>
      <c r="F41" s="624">
        <v>142469</v>
      </c>
      <c r="G41" s="624">
        <v>12506</v>
      </c>
      <c r="H41" s="283">
        <f>C41/B41*100</f>
        <v>77.35604882686431</v>
      </c>
      <c r="I41" s="259">
        <f>F41/C41*100</f>
        <v>58.560776705414256</v>
      </c>
      <c r="J41" s="259">
        <f>E41/C41*100</f>
        <v>63.701270942602065</v>
      </c>
      <c r="K41" s="90">
        <f>G41/E41*100</f>
        <v>8.0696886594612032</v>
      </c>
      <c r="L41" s="549"/>
      <c r="M41" s="38">
        <v>41869</v>
      </c>
      <c r="O41" s="36">
        <f t="shared" si="6"/>
        <v>130.52206896181724</v>
      </c>
      <c r="P41" s="36">
        <f>E41/$E$18*100</f>
        <v>125.11201349813108</v>
      </c>
      <c r="Q41" s="36">
        <f>F41/$F$18*100</f>
        <v>121.41347514104072</v>
      </c>
    </row>
    <row r="42" spans="1:17" s="38" customFormat="1" ht="12.75">
      <c r="A42" s="505">
        <v>2013</v>
      </c>
      <c r="B42" s="623">
        <f>'T2'!B57</f>
        <v>316839</v>
      </c>
      <c r="C42" s="624">
        <v>245679</v>
      </c>
      <c r="D42" s="280">
        <v>202267</v>
      </c>
      <c r="E42" s="282">
        <v>155389</v>
      </c>
      <c r="F42" s="284">
        <v>143929</v>
      </c>
      <c r="G42" s="282">
        <v>11460</v>
      </c>
      <c r="H42" s="550">
        <f>C42/B42*100</f>
        <v>77.540643670760218</v>
      </c>
      <c r="I42" s="259">
        <f>F42/C42*100</f>
        <v>58.584168773073806</v>
      </c>
      <c r="J42" s="654">
        <f>E42/C42*100</f>
        <v>63.248792123054876</v>
      </c>
      <c r="K42" s="91">
        <f>G42/E42*100</f>
        <v>7.3750394172045635</v>
      </c>
      <c r="L42" s="549"/>
      <c r="M42" s="38">
        <v>43412</v>
      </c>
      <c r="O42" s="36">
        <f t="shared" si="6"/>
        <v>131.80698845986706</v>
      </c>
      <c r="P42" s="36">
        <f>E42/$E$18*100</f>
        <v>125.44623755741952</v>
      </c>
      <c r="Q42" s="36">
        <f>F42/$F$18*100</f>
        <v>122.65770141978149</v>
      </c>
    </row>
    <row r="43" spans="1:17" s="38" customFormat="1" ht="12.75">
      <c r="A43" s="646">
        <v>2014</v>
      </c>
      <c r="B43" s="545">
        <f>'T2'!B58</f>
        <v>319173</v>
      </c>
      <c r="C43" s="658">
        <v>247947</v>
      </c>
      <c r="D43" s="657">
        <v>202988</v>
      </c>
      <c r="E43" s="656">
        <v>155922</v>
      </c>
      <c r="F43" s="656">
        <v>146305</v>
      </c>
      <c r="G43" s="656">
        <v>9617</v>
      </c>
      <c r="H43" s="655">
        <f>C43/B43*100</f>
        <v>77.684202611123126</v>
      </c>
      <c r="I43" s="650">
        <f>F43/C43*100</f>
        <v>59.006561886209553</v>
      </c>
      <c r="J43" s="650">
        <f>E43/C43*100</f>
        <v>62.885213372212611</v>
      </c>
      <c r="K43" s="346">
        <f>G43/E43*100</f>
        <v>6.1678275034953369</v>
      </c>
      <c r="M43" s="286"/>
      <c r="O43" s="38">
        <f t="shared" si="6"/>
        <v>133.02377235196602</v>
      </c>
      <c r="P43" s="285">
        <f>E43/$E$18*100</f>
        <v>125.87653085114113</v>
      </c>
      <c r="Q43" s="38">
        <f>F43/$F$18*100</f>
        <v>124.68255185696511</v>
      </c>
    </row>
    <row r="45" spans="1:17">
      <c r="O45" s="265"/>
    </row>
    <row r="46" spans="1:17" ht="12.75">
      <c r="A46" s="203" t="s">
        <v>369</v>
      </c>
      <c r="B46" s="287"/>
      <c r="C46" s="288"/>
      <c r="D46" s="288"/>
      <c r="E46" s="288"/>
      <c r="F46" s="288"/>
      <c r="G46" s="262"/>
      <c r="H46" s="289"/>
      <c r="I46" s="290"/>
      <c r="J46" s="290"/>
      <c r="K46" s="60"/>
      <c r="O46" s="265"/>
    </row>
    <row r="47" spans="1:17" ht="12.75">
      <c r="A47" s="348" t="s">
        <v>43</v>
      </c>
      <c r="B47" s="351">
        <f t="shared" ref="B47:K47" si="7">(POWER(B18/B10,1/8)-1)*100</f>
        <v>0.91465540431414638</v>
      </c>
      <c r="C47" s="342">
        <f t="shared" si="7"/>
        <v>1.147717527942671</v>
      </c>
      <c r="D47" s="352">
        <f t="shared" si="7"/>
        <v>0.99217957845987304</v>
      </c>
      <c r="E47" s="342">
        <f t="shared" si="7"/>
        <v>1.6498215508994774</v>
      </c>
      <c r="F47" s="352">
        <f t="shared" si="7"/>
        <v>1.96863221419874</v>
      </c>
      <c r="G47" s="342">
        <f t="shared" si="7"/>
        <v>-2.9177931221246234</v>
      </c>
      <c r="H47" s="352">
        <f t="shared" si="7"/>
        <v>0.23094972944688319</v>
      </c>
      <c r="I47" s="342">
        <f t="shared" si="7"/>
        <v>0.81159981294613992</v>
      </c>
      <c r="J47" s="342">
        <f t="shared" si="7"/>
        <v>0.49640667652051107</v>
      </c>
      <c r="K47" s="353">
        <f t="shared" si="7"/>
        <v>-4.4934802671905754</v>
      </c>
    </row>
    <row r="48" spans="1:17" ht="12.75">
      <c r="A48" s="349" t="s">
        <v>44</v>
      </c>
      <c r="B48" s="58">
        <f t="shared" ref="B48:K48" si="8">(POWER(B29/B18,1/11)-1)*100</f>
        <v>1.2105734851499239</v>
      </c>
      <c r="C48" s="61">
        <f t="shared" si="8"/>
        <v>1.2021403865839941</v>
      </c>
      <c r="D48" s="60">
        <f t="shared" si="8"/>
        <v>1.1921375024371406</v>
      </c>
      <c r="E48" s="61">
        <f t="shared" si="8"/>
        <v>1.2873037874009841</v>
      </c>
      <c r="F48" s="60">
        <f t="shared" si="8"/>
        <v>1.4106962731592843</v>
      </c>
      <c r="G48" s="61">
        <f t="shared" si="8"/>
        <v>-1.2380804533628331</v>
      </c>
      <c r="H48" s="60">
        <f t="shared" si="8"/>
        <v>-8.3322307892763625E-3</v>
      </c>
      <c r="I48" s="61">
        <f t="shared" si="8"/>
        <v>0.20607853329843717</v>
      </c>
      <c r="J48" s="61">
        <f t="shared" si="8"/>
        <v>8.4151778303964697E-2</v>
      </c>
      <c r="K48" s="59">
        <f t="shared" si="8"/>
        <v>-2.4932880492746889</v>
      </c>
      <c r="O48" s="265"/>
    </row>
    <row r="49" spans="1:15" ht="12.75">
      <c r="A49" s="490" t="s">
        <v>49</v>
      </c>
      <c r="B49" s="419">
        <f t="shared" ref="B49:K49" si="9">(((B37/B29)^(1/8))-1)*100</f>
        <v>0.94815261524316963</v>
      </c>
      <c r="C49" s="419">
        <f t="shared" si="9"/>
        <v>1.1959758519830999</v>
      </c>
      <c r="D49" s="419">
        <f t="shared" si="9"/>
        <v>1.1731127168553623</v>
      </c>
      <c r="E49" s="419">
        <f t="shared" si="9"/>
        <v>0.99100598749790603</v>
      </c>
      <c r="F49" s="419">
        <f t="shared" si="9"/>
        <v>0.75335094418806925</v>
      </c>
      <c r="G49" s="419">
        <f t="shared" si="9"/>
        <v>5.7820145879750706</v>
      </c>
      <c r="H49" s="419">
        <f t="shared" si="9"/>
        <v>0.24549556412833962</v>
      </c>
      <c r="I49" s="419">
        <f t="shared" si="9"/>
        <v>-0.43739378376315141</v>
      </c>
      <c r="J49" s="419">
        <f t="shared" si="9"/>
        <v>-0.2025474459429133</v>
      </c>
      <c r="K49" s="419">
        <f t="shared" si="9"/>
        <v>4.7439953227817799</v>
      </c>
      <c r="L49" s="55"/>
      <c r="O49" s="265"/>
    </row>
    <row r="50" spans="1:15" ht="12.75">
      <c r="A50" s="33"/>
      <c r="B50" s="60"/>
      <c r="C50" s="60"/>
      <c r="D50" s="60"/>
      <c r="E50" s="60"/>
      <c r="F50" s="60"/>
      <c r="G50" s="60"/>
      <c r="H50" s="60"/>
      <c r="I50" s="60"/>
      <c r="J50" s="60"/>
      <c r="K50" s="60"/>
      <c r="O50" s="265"/>
    </row>
    <row r="51" spans="1:15" ht="12.75">
      <c r="A51" s="162" t="s">
        <v>368</v>
      </c>
      <c r="B51" s="60"/>
      <c r="C51" s="60"/>
      <c r="D51" s="60"/>
      <c r="E51" s="60"/>
      <c r="F51" s="60"/>
      <c r="G51" s="60"/>
      <c r="H51" s="60"/>
      <c r="I51" s="60"/>
      <c r="J51" s="60"/>
      <c r="K51" s="60"/>
      <c r="O51" s="265"/>
    </row>
    <row r="52" spans="1:15" s="38" customFormat="1" ht="12.75">
      <c r="A52" s="362" t="s">
        <v>483</v>
      </c>
      <c r="B52" s="497">
        <f>(((B43/B5)^(1/37))-1)*100</f>
        <v>1.0346231468707057</v>
      </c>
      <c r="C52" s="497">
        <f t="shared" ref="C52:K52" si="10">(((C43/C5)^(1/37))-1)*100</f>
        <v>1.2575658194102113</v>
      </c>
      <c r="D52" s="497">
        <f t="shared" si="10"/>
        <v>1.1274083931193335</v>
      </c>
      <c r="E52" s="497">
        <f t="shared" si="10"/>
        <v>1.3149575712740225</v>
      </c>
      <c r="F52" s="497">
        <f t="shared" si="10"/>
        <v>1.3601056598061323</v>
      </c>
      <c r="G52" s="497">
        <f t="shared" si="10"/>
        <v>0.70855761823640506</v>
      </c>
      <c r="H52" s="497">
        <f t="shared" si="10"/>
        <v>0.22065967645112927</v>
      </c>
      <c r="I52" s="497">
        <f t="shared" si="10"/>
        <v>0.10126634939933155</v>
      </c>
      <c r="J52" s="497">
        <f t="shared" si="10"/>
        <v>5.6678976429447303E-2</v>
      </c>
      <c r="K52" s="497">
        <f t="shared" si="10"/>
        <v>-0.59852954348919019</v>
      </c>
      <c r="L52" s="36"/>
    </row>
    <row r="53" spans="1:15" ht="12.75">
      <c r="A53" s="363" t="s">
        <v>373</v>
      </c>
      <c r="B53" s="90">
        <f t="shared" ref="B53:K53" si="11">(((B29/B5)^(1/24))-1)*100</f>
        <v>1.0826012694292064</v>
      </c>
      <c r="C53" s="90">
        <f t="shared" si="11"/>
        <v>1.2936596015885593</v>
      </c>
      <c r="D53" s="90">
        <f t="shared" si="11"/>
        <v>1.2142548114362217</v>
      </c>
      <c r="E53" s="90">
        <f t="shared" si="11"/>
        <v>1.6549264016004983</v>
      </c>
      <c r="F53" s="90">
        <f t="shared" si="11"/>
        <v>1.82197840615963</v>
      </c>
      <c r="G53" s="90">
        <f t="shared" si="11"/>
        <v>-1.0907939003670264</v>
      </c>
      <c r="H53" s="90">
        <f t="shared" si="11"/>
        <v>0.20879788362073715</v>
      </c>
      <c r="I53" s="90">
        <f t="shared" si="11"/>
        <v>0.52157144548736767</v>
      </c>
      <c r="J53" s="90">
        <f t="shared" si="11"/>
        <v>0.35665292520072889</v>
      </c>
      <c r="K53" s="90">
        <f t="shared" si="11"/>
        <v>-2.7010204022185902</v>
      </c>
      <c r="O53" s="265"/>
    </row>
    <row r="54" spans="1:15" ht="12.75" hidden="1">
      <c r="A54" s="365" t="s">
        <v>454</v>
      </c>
      <c r="B54" s="90">
        <f t="shared" ref="B54:K54" si="12">(((B42/B29)^(1/12))-1)*100</f>
        <v>0.96358230376867304</v>
      </c>
      <c r="C54" s="90">
        <f t="shared" si="12"/>
        <v>1.2133144082030034</v>
      </c>
      <c r="D54" s="90">
        <f t="shared" si="12"/>
        <v>1.0183408341209121</v>
      </c>
      <c r="E54" s="90">
        <f t="shared" si="12"/>
        <v>0.71930267667674741</v>
      </c>
      <c r="F54" s="90">
        <f t="shared" si="12"/>
        <v>0.41866675168016343</v>
      </c>
      <c r="G54" s="90">
        <f t="shared" si="12"/>
        <v>6.0050716345368071</v>
      </c>
      <c r="H54" s="90">
        <f t="shared" si="12"/>
        <v>0.2473486961694471</v>
      </c>
      <c r="I54" s="90">
        <f t="shared" si="12"/>
        <v>-0.78512166227256985</v>
      </c>
      <c r="J54" s="90">
        <f t="shared" si="12"/>
        <v>-0.48808966924437369</v>
      </c>
      <c r="K54" s="91">
        <f t="shared" si="12"/>
        <v>5.2480198108878273</v>
      </c>
      <c r="L54" s="38"/>
      <c r="O54" s="265"/>
    </row>
    <row r="55" spans="1:15" ht="12.75" hidden="1">
      <c r="A55" s="496" t="s">
        <v>455</v>
      </c>
      <c r="B55" s="347">
        <f t="shared" ref="B55:K55" si="13">(((B42/B37)^(1/4))-1)*100</f>
        <v>0.99444875635532615</v>
      </c>
      <c r="C55" s="347">
        <f t="shared" si="13"/>
        <v>1.2480004333302652</v>
      </c>
      <c r="D55" s="347">
        <f t="shared" si="13"/>
        <v>0.70950700393452859</v>
      </c>
      <c r="E55" s="347">
        <f t="shared" si="13"/>
        <v>0.17808703684234484</v>
      </c>
      <c r="F55" s="347">
        <f t="shared" si="13"/>
        <v>-0.24737004749136871</v>
      </c>
      <c r="G55" s="347">
        <f t="shared" si="13"/>
        <v>6.4525977659284584</v>
      </c>
      <c r="H55" s="347">
        <f t="shared" si="13"/>
        <v>0.25105506302292024</v>
      </c>
      <c r="I55" s="347">
        <f t="shared" si="13"/>
        <v>-1.4769382846294365</v>
      </c>
      <c r="J55" s="347">
        <f t="shared" si="13"/>
        <v>-1.0567254581905772</v>
      </c>
      <c r="K55" s="346">
        <f t="shared" si="13"/>
        <v>6.2633565030828731</v>
      </c>
    </row>
    <row r="56" spans="1:15" ht="12.75" hidden="1">
      <c r="A56" s="344" t="s">
        <v>45</v>
      </c>
      <c r="B56" s="58">
        <f t="shared" ref="B56:K56" si="14">(POWER(B25/B18,1/7)-1)*100</f>
        <v>1.2420534343054568</v>
      </c>
      <c r="C56" s="60">
        <f t="shared" si="14"/>
        <v>1.0542421130188551</v>
      </c>
      <c r="D56" s="60">
        <f t="shared" si="14"/>
        <v>1.0238547829572564</v>
      </c>
      <c r="E56" s="60">
        <f t="shared" si="14"/>
        <v>1.1232585707249498</v>
      </c>
      <c r="F56" s="59">
        <f t="shared" si="14"/>
        <v>1.1030749094604664</v>
      </c>
      <c r="G56" s="61">
        <f t="shared" si="14"/>
        <v>1.4818427292823788</v>
      </c>
      <c r="H56" s="61">
        <f t="shared" si="14"/>
        <v>-0.18550722245916917</v>
      </c>
      <c r="I56" s="61">
        <f t="shared" si="14"/>
        <v>4.8323351321566399E-2</v>
      </c>
      <c r="J56" s="61">
        <f t="shared" si="14"/>
        <v>6.829644779180466E-2</v>
      </c>
      <c r="K56" s="59">
        <f t="shared" si="14"/>
        <v>0.35460107162845755</v>
      </c>
    </row>
    <row r="57" spans="1:15" ht="12.75" hidden="1">
      <c r="A57" s="344" t="s">
        <v>46</v>
      </c>
      <c r="B57" s="58">
        <f t="shared" ref="B57:K57" si="15">(POWER(B37/B25,1/12)-1)*100</f>
        <v>1.01722351471496</v>
      </c>
      <c r="C57" s="60">
        <f t="shared" si="15"/>
        <v>1.2844010812109508</v>
      </c>
      <c r="D57" s="60">
        <f t="shared" si="15"/>
        <v>1.2777359376244579</v>
      </c>
      <c r="E57" s="60">
        <f t="shared" si="15"/>
        <v>1.1853044460160334</v>
      </c>
      <c r="F57" s="59">
        <f t="shared" si="15"/>
        <v>1.1510909492300492</v>
      </c>
      <c r="G57" s="61">
        <f t="shared" si="15"/>
        <v>1.7626521188809585</v>
      </c>
      <c r="H57" s="61">
        <f t="shared" si="15"/>
        <v>0.26448714110327565</v>
      </c>
      <c r="I57" s="61">
        <f t="shared" si="15"/>
        <v>-0.13161960830869734</v>
      </c>
      <c r="J57" s="61">
        <f t="shared" si="15"/>
        <v>-9.7839977466473993E-2</v>
      </c>
      <c r="K57" s="59">
        <f t="shared" si="15"/>
        <v>0.57058450930782545</v>
      </c>
    </row>
    <row r="58" spans="1:15" ht="12.75" hidden="1">
      <c r="A58" s="349" t="s">
        <v>47</v>
      </c>
      <c r="B58" s="58">
        <f t="shared" ref="B58:K58" si="16">(((B37/B18)^(1/19))-1)*100</f>
        <v>1.0999974430430548</v>
      </c>
      <c r="C58" s="60">
        <f t="shared" si="16"/>
        <v>1.1995447472989529</v>
      </c>
      <c r="D58" s="60">
        <f t="shared" si="16"/>
        <v>1.1841266304079889</v>
      </c>
      <c r="E58" s="60">
        <f t="shared" si="16"/>
        <v>1.1624410114549288</v>
      </c>
      <c r="F58" s="59">
        <f t="shared" si="16"/>
        <v>1.133398176809175</v>
      </c>
      <c r="G58" s="61">
        <f t="shared" si="16"/>
        <v>1.6591057401103448</v>
      </c>
      <c r="H58" s="61">
        <f t="shared" si="16"/>
        <v>9.8464200567338622E-2</v>
      </c>
      <c r="I58" s="61">
        <f t="shared" si="16"/>
        <v>-6.5362517840317214E-2</v>
      </c>
      <c r="J58" s="61">
        <f t="shared" si="16"/>
        <v>-3.6663935531200398E-2</v>
      </c>
      <c r="K58" s="59">
        <f t="shared" si="16"/>
        <v>0.49095763574860118</v>
      </c>
    </row>
    <row r="59" spans="1:15" s="38" customFormat="1" ht="12.75" hidden="1">
      <c r="A59" s="349" t="s">
        <v>48</v>
      </c>
      <c r="B59" s="58">
        <f t="shared" ref="B59:K59" si="17">(POWER(B29/B25,1/4)-1)*100</f>
        <v>1.1555071253843696</v>
      </c>
      <c r="C59" s="60">
        <f t="shared" si="17"/>
        <v>1.4614834055641568</v>
      </c>
      <c r="D59" s="60">
        <f t="shared" si="17"/>
        <v>1.4873070639862762</v>
      </c>
      <c r="E59" s="60">
        <f t="shared" si="17"/>
        <v>1.575023525401309</v>
      </c>
      <c r="F59" s="59">
        <f t="shared" si="17"/>
        <v>1.9512875850027589</v>
      </c>
      <c r="G59" s="61">
        <f t="shared" si="17"/>
        <v>-5.8237087969354784</v>
      </c>
      <c r="H59" s="61">
        <f t="shared" si="17"/>
        <v>0.30248108963608633</v>
      </c>
      <c r="I59" s="61">
        <f t="shared" si="17"/>
        <v>0.4827488845996486</v>
      </c>
      <c r="J59" s="61">
        <f t="shared" si="17"/>
        <v>0.11190465191930343</v>
      </c>
      <c r="K59" s="59">
        <f t="shared" si="17"/>
        <v>-7.2840074907652319</v>
      </c>
      <c r="L59" s="36"/>
    </row>
    <row r="60" spans="1:15" s="38" customFormat="1" ht="12.75" hidden="1">
      <c r="A60" s="349" t="s">
        <v>49</v>
      </c>
      <c r="B60" s="58">
        <f t="shared" ref="B60:K60" si="18">(((B37/B29)^(1/8))-1)*100</f>
        <v>0.94815261524316963</v>
      </c>
      <c r="C60" s="60">
        <f t="shared" si="18"/>
        <v>1.1959758519830999</v>
      </c>
      <c r="D60" s="60">
        <f t="shared" si="18"/>
        <v>1.1731127168553623</v>
      </c>
      <c r="E60" s="60">
        <f t="shared" si="18"/>
        <v>0.99100598749790603</v>
      </c>
      <c r="F60" s="59">
        <f t="shared" si="18"/>
        <v>0.75335094418806925</v>
      </c>
      <c r="G60" s="61">
        <f t="shared" si="18"/>
        <v>5.7820145879750706</v>
      </c>
      <c r="H60" s="61">
        <f t="shared" si="18"/>
        <v>0.24549556412833962</v>
      </c>
      <c r="I60" s="61">
        <f t="shared" si="18"/>
        <v>-0.43739378376315141</v>
      </c>
      <c r="J60" s="61">
        <f t="shared" si="18"/>
        <v>-0.2025474459429133</v>
      </c>
      <c r="K60" s="59">
        <f t="shared" si="18"/>
        <v>4.7439953227817799</v>
      </c>
      <c r="L60" s="36"/>
    </row>
    <row r="61" spans="1:15" s="38" customFormat="1" ht="12.75" hidden="1">
      <c r="A61" s="333" t="s">
        <v>357</v>
      </c>
      <c r="B61" s="209">
        <f t="shared" ref="B61:K61" si="19">(((B40/B18)^(1/22))-1)*100</f>
        <v>1.0628834694438094</v>
      </c>
      <c r="C61" s="92">
        <f t="shared" si="19"/>
        <v>1.1483095813728639</v>
      </c>
      <c r="D61" s="92">
        <f t="shared" si="19"/>
        <v>1.0974147832151893</v>
      </c>
      <c r="E61" s="92">
        <f t="shared" si="19"/>
        <v>0.98315578621457345</v>
      </c>
      <c r="F61" s="91">
        <f t="shared" si="19"/>
        <v>0.80143773966439014</v>
      </c>
      <c r="G61" s="90">
        <f t="shared" si="19"/>
        <v>3.4430371105330204</v>
      </c>
      <c r="H61" s="90">
        <f t="shared" si="19"/>
        <v>8.452768117870324E-2</v>
      </c>
      <c r="I61" s="90">
        <f t="shared" si="19"/>
        <v>-0.34293389888974124</v>
      </c>
      <c r="J61" s="90">
        <f t="shared" si="19"/>
        <v>-0.16327884849663965</v>
      </c>
      <c r="K61" s="91">
        <f t="shared" si="19"/>
        <v>2.4359323148170464</v>
      </c>
    </row>
    <row r="62" spans="1:15" ht="12.75">
      <c r="A62" s="333" t="s">
        <v>358</v>
      </c>
      <c r="B62" s="90">
        <f t="shared" ref="B62:K62" si="20">(POWER(B40/B25,1/15)-1)*100</f>
        <v>0.97937936531562464</v>
      </c>
      <c r="C62" s="90">
        <f t="shared" si="20"/>
        <v>1.1922376945759927</v>
      </c>
      <c r="D62" s="90">
        <f t="shared" si="20"/>
        <v>1.1317611111850034</v>
      </c>
      <c r="E62" s="90">
        <f t="shared" si="20"/>
        <v>0.91784093107138975</v>
      </c>
      <c r="F62" s="91">
        <f t="shared" si="20"/>
        <v>0.66098186427507866</v>
      </c>
      <c r="G62" s="90">
        <f t="shared" si="20"/>
        <v>4.3711875515649812</v>
      </c>
      <c r="H62" s="90">
        <f t="shared" si="20"/>
        <v>0.21079385771454184</v>
      </c>
      <c r="I62" s="90">
        <f t="shared" si="20"/>
        <v>-0.52499662267018188</v>
      </c>
      <c r="J62" s="90">
        <f t="shared" si="20"/>
        <v>-0.2711638459194865</v>
      </c>
      <c r="K62" s="91">
        <f t="shared" si="20"/>
        <v>3.4219386667737828</v>
      </c>
      <c r="L62" s="38"/>
    </row>
    <row r="63" spans="1:15" ht="12.75">
      <c r="A63" s="350" t="s">
        <v>359</v>
      </c>
      <c r="B63" s="347">
        <f t="shared" ref="B63:K63" si="21">(((B40/B29)^(1/11))-1)*100</f>
        <v>0.91540896818433914</v>
      </c>
      <c r="C63" s="347">
        <f t="shared" si="21"/>
        <v>1.0945074095046525</v>
      </c>
      <c r="D63" s="347">
        <f t="shared" si="21"/>
        <v>1.0027807308971903</v>
      </c>
      <c r="E63" s="347">
        <f t="shared" si="21"/>
        <v>0.67992108810928098</v>
      </c>
      <c r="F63" s="346">
        <f t="shared" si="21"/>
        <v>0.19583952972783703</v>
      </c>
      <c r="G63" s="347">
        <f t="shared" si="21"/>
        <v>8.3460302895202343</v>
      </c>
      <c r="H63" s="347">
        <f t="shared" si="21"/>
        <v>0.17747382996462502</v>
      </c>
      <c r="I63" s="347">
        <f t="shared" si="21"/>
        <v>-0.88893838330559305</v>
      </c>
      <c r="J63" s="347">
        <f t="shared" si="21"/>
        <v>-0.41009777090658117</v>
      </c>
      <c r="K63" s="346">
        <f t="shared" si="21"/>
        <v>7.6143377135764689</v>
      </c>
      <c r="L63" s="38"/>
    </row>
    <row r="64" spans="1:15" ht="12.75">
      <c r="A64" s="30"/>
      <c r="B64" s="171"/>
      <c r="C64" s="171"/>
      <c r="D64" s="171"/>
      <c r="E64" s="171"/>
      <c r="F64" s="171"/>
      <c r="G64" s="171"/>
      <c r="H64" s="171"/>
      <c r="I64" s="171"/>
      <c r="J64" s="171"/>
      <c r="K64" s="171"/>
    </row>
    <row r="65" spans="1:11" ht="12.75" customHeight="1">
      <c r="A65" s="2" t="s">
        <v>363</v>
      </c>
      <c r="B65" s="2"/>
      <c r="C65" s="2"/>
      <c r="D65" s="2"/>
      <c r="E65" s="2"/>
      <c r="F65" s="2"/>
      <c r="G65" s="2"/>
      <c r="H65" s="2"/>
      <c r="I65" s="2"/>
      <c r="J65" s="2"/>
      <c r="K65" s="2"/>
    </row>
    <row r="66" spans="1:11" ht="12.75" customHeight="1">
      <c r="A66" s="291" t="s">
        <v>555</v>
      </c>
      <c r="B66" s="2"/>
      <c r="C66" s="2"/>
      <c r="D66" s="2"/>
      <c r="E66" s="2"/>
      <c r="F66" s="2"/>
      <c r="G66" s="2"/>
      <c r="H66" s="2"/>
      <c r="I66" s="2"/>
      <c r="J66" s="2"/>
      <c r="K66" s="2"/>
    </row>
    <row r="67" spans="1:11" ht="12.75" customHeight="1">
      <c r="A67" s="2" t="s">
        <v>311</v>
      </c>
      <c r="B67" s="2"/>
      <c r="C67" s="2"/>
      <c r="D67" s="2"/>
      <c r="E67" s="2"/>
      <c r="F67" s="2"/>
      <c r="G67" s="2"/>
      <c r="H67" s="2"/>
      <c r="I67" s="2"/>
      <c r="J67" s="2"/>
      <c r="K67" s="2"/>
    </row>
    <row r="68" spans="1:11" ht="12.75" customHeight="1">
      <c r="A68" s="2" t="s">
        <v>312</v>
      </c>
      <c r="B68" s="2"/>
      <c r="C68" s="2"/>
      <c r="D68" s="2"/>
      <c r="E68" s="2"/>
      <c r="F68" s="2"/>
      <c r="G68" s="2"/>
      <c r="H68" s="2"/>
      <c r="I68" s="2"/>
      <c r="J68" s="2"/>
      <c r="K68" s="2"/>
    </row>
    <row r="69" spans="1:11" ht="12.75" customHeight="1">
      <c r="A69" s="2" t="s">
        <v>313</v>
      </c>
    </row>
    <row r="70" spans="1:11" ht="12.75" customHeight="1">
      <c r="A70" s="2" t="s">
        <v>314</v>
      </c>
    </row>
    <row r="71" spans="1:11" ht="12.75" customHeight="1">
      <c r="A71" s="2" t="s">
        <v>315</v>
      </c>
    </row>
    <row r="72" spans="1:11" hidden="1">
      <c r="A72" s="2" t="s">
        <v>316</v>
      </c>
    </row>
    <row r="73" spans="1:11">
      <c r="A73" s="2"/>
    </row>
  </sheetData>
  <pageMargins left="0.35433070866141736" right="0.35433070866141736" top="0.98425196850393704" bottom="0.98425196850393704" header="0.51181102362204722" footer="0.51181102362204722"/>
  <pageSetup scale="77" orientation="portrait" r:id="rId1"/>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A1:L46"/>
  <sheetViews>
    <sheetView topLeftCell="A17" zoomScaleSheetLayoutView="100" workbookViewId="0">
      <selection activeCell="D87" sqref="D87"/>
    </sheetView>
  </sheetViews>
  <sheetFormatPr defaultRowHeight="12.75"/>
  <cols>
    <col min="1" max="1" width="9.140625" style="49"/>
    <col min="2" max="5" width="11.7109375" style="49" customWidth="1"/>
    <col min="6" max="6" width="12.42578125" style="49" customWidth="1"/>
    <col min="7" max="9" width="11.7109375" style="49" customWidth="1"/>
    <col min="10" max="10" width="13" style="49" customWidth="1"/>
    <col min="11" max="257" width="9.140625" style="49"/>
    <col min="258" max="261" width="11.7109375" style="49" customWidth="1"/>
    <col min="262" max="262" width="12.42578125" style="49" customWidth="1"/>
    <col min="263" max="265" width="11.7109375" style="49" customWidth="1"/>
    <col min="266" max="266" width="13" style="49" customWidth="1"/>
    <col min="267" max="513" width="9.140625" style="49"/>
    <col min="514" max="517" width="11.7109375" style="49" customWidth="1"/>
    <col min="518" max="518" width="12.42578125" style="49" customWidth="1"/>
    <col min="519" max="521" width="11.7109375" style="49" customWidth="1"/>
    <col min="522" max="522" width="13" style="49" customWidth="1"/>
    <col min="523" max="769" width="9.140625" style="49"/>
    <col min="770" max="773" width="11.7109375" style="49" customWidth="1"/>
    <col min="774" max="774" width="12.42578125" style="49" customWidth="1"/>
    <col min="775" max="777" width="11.7109375" style="49" customWidth="1"/>
    <col min="778" max="778" width="13" style="49" customWidth="1"/>
    <col min="779" max="1025" width="9.140625" style="49"/>
    <col min="1026" max="1029" width="11.7109375" style="49" customWidth="1"/>
    <col min="1030" max="1030" width="12.42578125" style="49" customWidth="1"/>
    <col min="1031" max="1033" width="11.7109375" style="49" customWidth="1"/>
    <col min="1034" max="1034" width="13" style="49" customWidth="1"/>
    <col min="1035" max="1281" width="9.140625" style="49"/>
    <col min="1282" max="1285" width="11.7109375" style="49" customWidth="1"/>
    <col min="1286" max="1286" width="12.42578125" style="49" customWidth="1"/>
    <col min="1287" max="1289" width="11.7109375" style="49" customWidth="1"/>
    <col min="1290" max="1290" width="13" style="49" customWidth="1"/>
    <col min="1291" max="1537" width="9.140625" style="49"/>
    <col min="1538" max="1541" width="11.7109375" style="49" customWidth="1"/>
    <col min="1542" max="1542" width="12.42578125" style="49" customWidth="1"/>
    <col min="1543" max="1545" width="11.7109375" style="49" customWidth="1"/>
    <col min="1546" max="1546" width="13" style="49" customWidth="1"/>
    <col min="1547" max="1793" width="9.140625" style="49"/>
    <col min="1794" max="1797" width="11.7109375" style="49" customWidth="1"/>
    <col min="1798" max="1798" width="12.42578125" style="49" customWidth="1"/>
    <col min="1799" max="1801" width="11.7109375" style="49" customWidth="1"/>
    <col min="1802" max="1802" width="13" style="49" customWidth="1"/>
    <col min="1803" max="2049" width="9.140625" style="49"/>
    <col min="2050" max="2053" width="11.7109375" style="49" customWidth="1"/>
    <col min="2054" max="2054" width="12.42578125" style="49" customWidth="1"/>
    <col min="2055" max="2057" width="11.7109375" style="49" customWidth="1"/>
    <col min="2058" max="2058" width="13" style="49" customWidth="1"/>
    <col min="2059" max="2305" width="9.140625" style="49"/>
    <col min="2306" max="2309" width="11.7109375" style="49" customWidth="1"/>
    <col min="2310" max="2310" width="12.42578125" style="49" customWidth="1"/>
    <col min="2311" max="2313" width="11.7109375" style="49" customWidth="1"/>
    <col min="2314" max="2314" width="13" style="49" customWidth="1"/>
    <col min="2315" max="2561" width="9.140625" style="49"/>
    <col min="2562" max="2565" width="11.7109375" style="49" customWidth="1"/>
    <col min="2566" max="2566" width="12.42578125" style="49" customWidth="1"/>
    <col min="2567" max="2569" width="11.7109375" style="49" customWidth="1"/>
    <col min="2570" max="2570" width="13" style="49" customWidth="1"/>
    <col min="2571" max="2817" width="9.140625" style="49"/>
    <col min="2818" max="2821" width="11.7109375" style="49" customWidth="1"/>
    <col min="2822" max="2822" width="12.42578125" style="49" customWidth="1"/>
    <col min="2823" max="2825" width="11.7109375" style="49" customWidth="1"/>
    <col min="2826" max="2826" width="13" style="49" customWidth="1"/>
    <col min="2827" max="3073" width="9.140625" style="49"/>
    <col min="3074" max="3077" width="11.7109375" style="49" customWidth="1"/>
    <col min="3078" max="3078" width="12.42578125" style="49" customWidth="1"/>
    <col min="3079" max="3081" width="11.7109375" style="49" customWidth="1"/>
    <col min="3082" max="3082" width="13" style="49" customWidth="1"/>
    <col min="3083" max="3329" width="9.140625" style="49"/>
    <col min="3330" max="3333" width="11.7109375" style="49" customWidth="1"/>
    <col min="3334" max="3334" width="12.42578125" style="49" customWidth="1"/>
    <col min="3335" max="3337" width="11.7109375" style="49" customWidth="1"/>
    <col min="3338" max="3338" width="13" style="49" customWidth="1"/>
    <col min="3339" max="3585" width="9.140625" style="49"/>
    <col min="3586" max="3589" width="11.7109375" style="49" customWidth="1"/>
    <col min="3590" max="3590" width="12.42578125" style="49" customWidth="1"/>
    <col min="3591" max="3593" width="11.7109375" style="49" customWidth="1"/>
    <col min="3594" max="3594" width="13" style="49" customWidth="1"/>
    <col min="3595" max="3841" width="9.140625" style="49"/>
    <col min="3842" max="3845" width="11.7109375" style="49" customWidth="1"/>
    <col min="3846" max="3846" width="12.42578125" style="49" customWidth="1"/>
    <col min="3847" max="3849" width="11.7109375" style="49" customWidth="1"/>
    <col min="3850" max="3850" width="13" style="49" customWidth="1"/>
    <col min="3851" max="4097" width="9.140625" style="49"/>
    <col min="4098" max="4101" width="11.7109375" style="49" customWidth="1"/>
    <col min="4102" max="4102" width="12.42578125" style="49" customWidth="1"/>
    <col min="4103" max="4105" width="11.7109375" style="49" customWidth="1"/>
    <col min="4106" max="4106" width="13" style="49" customWidth="1"/>
    <col min="4107" max="4353" width="9.140625" style="49"/>
    <col min="4354" max="4357" width="11.7109375" style="49" customWidth="1"/>
    <col min="4358" max="4358" width="12.42578125" style="49" customWidth="1"/>
    <col min="4359" max="4361" width="11.7109375" style="49" customWidth="1"/>
    <col min="4362" max="4362" width="13" style="49" customWidth="1"/>
    <col min="4363" max="4609" width="9.140625" style="49"/>
    <col min="4610" max="4613" width="11.7109375" style="49" customWidth="1"/>
    <col min="4614" max="4614" width="12.42578125" style="49" customWidth="1"/>
    <col min="4615" max="4617" width="11.7109375" style="49" customWidth="1"/>
    <col min="4618" max="4618" width="13" style="49" customWidth="1"/>
    <col min="4619" max="4865" width="9.140625" style="49"/>
    <col min="4866" max="4869" width="11.7109375" style="49" customWidth="1"/>
    <col min="4870" max="4870" width="12.42578125" style="49" customWidth="1"/>
    <col min="4871" max="4873" width="11.7109375" style="49" customWidth="1"/>
    <col min="4874" max="4874" width="13" style="49" customWidth="1"/>
    <col min="4875" max="5121" width="9.140625" style="49"/>
    <col min="5122" max="5125" width="11.7109375" style="49" customWidth="1"/>
    <col min="5126" max="5126" width="12.42578125" style="49" customWidth="1"/>
    <col min="5127" max="5129" width="11.7109375" style="49" customWidth="1"/>
    <col min="5130" max="5130" width="13" style="49" customWidth="1"/>
    <col min="5131" max="5377" width="9.140625" style="49"/>
    <col min="5378" max="5381" width="11.7109375" style="49" customWidth="1"/>
    <col min="5382" max="5382" width="12.42578125" style="49" customWidth="1"/>
    <col min="5383" max="5385" width="11.7109375" style="49" customWidth="1"/>
    <col min="5386" max="5386" width="13" style="49" customWidth="1"/>
    <col min="5387" max="5633" width="9.140625" style="49"/>
    <col min="5634" max="5637" width="11.7109375" style="49" customWidth="1"/>
    <col min="5638" max="5638" width="12.42578125" style="49" customWidth="1"/>
    <col min="5639" max="5641" width="11.7109375" style="49" customWidth="1"/>
    <col min="5642" max="5642" width="13" style="49" customWidth="1"/>
    <col min="5643" max="5889" width="9.140625" style="49"/>
    <col min="5890" max="5893" width="11.7109375" style="49" customWidth="1"/>
    <col min="5894" max="5894" width="12.42578125" style="49" customWidth="1"/>
    <col min="5895" max="5897" width="11.7109375" style="49" customWidth="1"/>
    <col min="5898" max="5898" width="13" style="49" customWidth="1"/>
    <col min="5899" max="6145" width="9.140625" style="49"/>
    <col min="6146" max="6149" width="11.7109375" style="49" customWidth="1"/>
    <col min="6150" max="6150" width="12.42578125" style="49" customWidth="1"/>
    <col min="6151" max="6153" width="11.7109375" style="49" customWidth="1"/>
    <col min="6154" max="6154" width="13" style="49" customWidth="1"/>
    <col min="6155" max="6401" width="9.140625" style="49"/>
    <col min="6402" max="6405" width="11.7109375" style="49" customWidth="1"/>
    <col min="6406" max="6406" width="12.42578125" style="49" customWidth="1"/>
    <col min="6407" max="6409" width="11.7109375" style="49" customWidth="1"/>
    <col min="6410" max="6410" width="13" style="49" customWidth="1"/>
    <col min="6411" max="6657" width="9.140625" style="49"/>
    <col min="6658" max="6661" width="11.7109375" style="49" customWidth="1"/>
    <col min="6662" max="6662" width="12.42578125" style="49" customWidth="1"/>
    <col min="6663" max="6665" width="11.7109375" style="49" customWidth="1"/>
    <col min="6666" max="6666" width="13" style="49" customWidth="1"/>
    <col min="6667" max="6913" width="9.140625" style="49"/>
    <col min="6914" max="6917" width="11.7109375" style="49" customWidth="1"/>
    <col min="6918" max="6918" width="12.42578125" style="49" customWidth="1"/>
    <col min="6919" max="6921" width="11.7109375" style="49" customWidth="1"/>
    <col min="6922" max="6922" width="13" style="49" customWidth="1"/>
    <col min="6923" max="7169" width="9.140625" style="49"/>
    <col min="7170" max="7173" width="11.7109375" style="49" customWidth="1"/>
    <col min="7174" max="7174" width="12.42578125" style="49" customWidth="1"/>
    <col min="7175" max="7177" width="11.7109375" style="49" customWidth="1"/>
    <col min="7178" max="7178" width="13" style="49" customWidth="1"/>
    <col min="7179" max="7425" width="9.140625" style="49"/>
    <col min="7426" max="7429" width="11.7109375" style="49" customWidth="1"/>
    <col min="7430" max="7430" width="12.42578125" style="49" customWidth="1"/>
    <col min="7431" max="7433" width="11.7109375" style="49" customWidth="1"/>
    <col min="7434" max="7434" width="13" style="49" customWidth="1"/>
    <col min="7435" max="7681" width="9.140625" style="49"/>
    <col min="7682" max="7685" width="11.7109375" style="49" customWidth="1"/>
    <col min="7686" max="7686" width="12.42578125" style="49" customWidth="1"/>
    <col min="7687" max="7689" width="11.7109375" style="49" customWidth="1"/>
    <col min="7690" max="7690" width="13" style="49" customWidth="1"/>
    <col min="7691" max="7937" width="9.140625" style="49"/>
    <col min="7938" max="7941" width="11.7109375" style="49" customWidth="1"/>
    <col min="7942" max="7942" width="12.42578125" style="49" customWidth="1"/>
    <col min="7943" max="7945" width="11.7109375" style="49" customWidth="1"/>
    <col min="7946" max="7946" width="13" style="49" customWidth="1"/>
    <col min="7947" max="8193" width="9.140625" style="49"/>
    <col min="8194" max="8197" width="11.7109375" style="49" customWidth="1"/>
    <col min="8198" max="8198" width="12.42578125" style="49" customWidth="1"/>
    <col min="8199" max="8201" width="11.7109375" style="49" customWidth="1"/>
    <col min="8202" max="8202" width="13" style="49" customWidth="1"/>
    <col min="8203" max="8449" width="9.140625" style="49"/>
    <col min="8450" max="8453" width="11.7109375" style="49" customWidth="1"/>
    <col min="8454" max="8454" width="12.42578125" style="49" customWidth="1"/>
    <col min="8455" max="8457" width="11.7109375" style="49" customWidth="1"/>
    <col min="8458" max="8458" width="13" style="49" customWidth="1"/>
    <col min="8459" max="8705" width="9.140625" style="49"/>
    <col min="8706" max="8709" width="11.7109375" style="49" customWidth="1"/>
    <col min="8710" max="8710" width="12.42578125" style="49" customWidth="1"/>
    <col min="8711" max="8713" width="11.7109375" style="49" customWidth="1"/>
    <col min="8714" max="8714" width="13" style="49" customWidth="1"/>
    <col min="8715" max="8961" width="9.140625" style="49"/>
    <col min="8962" max="8965" width="11.7109375" style="49" customWidth="1"/>
    <col min="8966" max="8966" width="12.42578125" style="49" customWidth="1"/>
    <col min="8967" max="8969" width="11.7109375" style="49" customWidth="1"/>
    <col min="8970" max="8970" width="13" style="49" customWidth="1"/>
    <col min="8971" max="9217" width="9.140625" style="49"/>
    <col min="9218" max="9221" width="11.7109375" style="49" customWidth="1"/>
    <col min="9222" max="9222" width="12.42578125" style="49" customWidth="1"/>
    <col min="9223" max="9225" width="11.7109375" style="49" customWidth="1"/>
    <col min="9226" max="9226" width="13" style="49" customWidth="1"/>
    <col min="9227" max="9473" width="9.140625" style="49"/>
    <col min="9474" max="9477" width="11.7109375" style="49" customWidth="1"/>
    <col min="9478" max="9478" width="12.42578125" style="49" customWidth="1"/>
    <col min="9479" max="9481" width="11.7109375" style="49" customWidth="1"/>
    <col min="9482" max="9482" width="13" style="49" customWidth="1"/>
    <col min="9483" max="9729" width="9.140625" style="49"/>
    <col min="9730" max="9733" width="11.7109375" style="49" customWidth="1"/>
    <col min="9734" max="9734" width="12.42578125" style="49" customWidth="1"/>
    <col min="9735" max="9737" width="11.7109375" style="49" customWidth="1"/>
    <col min="9738" max="9738" width="13" style="49" customWidth="1"/>
    <col min="9739" max="9985" width="9.140625" style="49"/>
    <col min="9986" max="9989" width="11.7109375" style="49" customWidth="1"/>
    <col min="9990" max="9990" width="12.42578125" style="49" customWidth="1"/>
    <col min="9991" max="9993" width="11.7109375" style="49" customWidth="1"/>
    <col min="9994" max="9994" width="13" style="49" customWidth="1"/>
    <col min="9995" max="10241" width="9.140625" style="49"/>
    <col min="10242" max="10245" width="11.7109375" style="49" customWidth="1"/>
    <col min="10246" max="10246" width="12.42578125" style="49" customWidth="1"/>
    <col min="10247" max="10249" width="11.7109375" style="49" customWidth="1"/>
    <col min="10250" max="10250" width="13" style="49" customWidth="1"/>
    <col min="10251" max="10497" width="9.140625" style="49"/>
    <col min="10498" max="10501" width="11.7109375" style="49" customWidth="1"/>
    <col min="10502" max="10502" width="12.42578125" style="49" customWidth="1"/>
    <col min="10503" max="10505" width="11.7109375" style="49" customWidth="1"/>
    <col min="10506" max="10506" width="13" style="49" customWidth="1"/>
    <col min="10507" max="10753" width="9.140625" style="49"/>
    <col min="10754" max="10757" width="11.7109375" style="49" customWidth="1"/>
    <col min="10758" max="10758" width="12.42578125" style="49" customWidth="1"/>
    <col min="10759" max="10761" width="11.7109375" style="49" customWidth="1"/>
    <col min="10762" max="10762" width="13" style="49" customWidth="1"/>
    <col min="10763" max="11009" width="9.140625" style="49"/>
    <col min="11010" max="11013" width="11.7109375" style="49" customWidth="1"/>
    <col min="11014" max="11014" width="12.42578125" style="49" customWidth="1"/>
    <col min="11015" max="11017" width="11.7109375" style="49" customWidth="1"/>
    <col min="11018" max="11018" width="13" style="49" customWidth="1"/>
    <col min="11019" max="11265" width="9.140625" style="49"/>
    <col min="11266" max="11269" width="11.7109375" style="49" customWidth="1"/>
    <col min="11270" max="11270" width="12.42578125" style="49" customWidth="1"/>
    <col min="11271" max="11273" width="11.7109375" style="49" customWidth="1"/>
    <col min="11274" max="11274" width="13" style="49" customWidth="1"/>
    <col min="11275" max="11521" width="9.140625" style="49"/>
    <col min="11522" max="11525" width="11.7109375" style="49" customWidth="1"/>
    <col min="11526" max="11526" width="12.42578125" style="49" customWidth="1"/>
    <col min="11527" max="11529" width="11.7109375" style="49" customWidth="1"/>
    <col min="11530" max="11530" width="13" style="49" customWidth="1"/>
    <col min="11531" max="11777" width="9.140625" style="49"/>
    <col min="11778" max="11781" width="11.7109375" style="49" customWidth="1"/>
    <col min="11782" max="11782" width="12.42578125" style="49" customWidth="1"/>
    <col min="11783" max="11785" width="11.7109375" style="49" customWidth="1"/>
    <col min="11786" max="11786" width="13" style="49" customWidth="1"/>
    <col min="11787" max="12033" width="9.140625" style="49"/>
    <col min="12034" max="12037" width="11.7109375" style="49" customWidth="1"/>
    <col min="12038" max="12038" width="12.42578125" style="49" customWidth="1"/>
    <col min="12039" max="12041" width="11.7109375" style="49" customWidth="1"/>
    <col min="12042" max="12042" width="13" style="49" customWidth="1"/>
    <col min="12043" max="12289" width="9.140625" style="49"/>
    <col min="12290" max="12293" width="11.7109375" style="49" customWidth="1"/>
    <col min="12294" max="12294" width="12.42578125" style="49" customWidth="1"/>
    <col min="12295" max="12297" width="11.7109375" style="49" customWidth="1"/>
    <col min="12298" max="12298" width="13" style="49" customWidth="1"/>
    <col min="12299" max="12545" width="9.140625" style="49"/>
    <col min="12546" max="12549" width="11.7109375" style="49" customWidth="1"/>
    <col min="12550" max="12550" width="12.42578125" style="49" customWidth="1"/>
    <col min="12551" max="12553" width="11.7109375" style="49" customWidth="1"/>
    <col min="12554" max="12554" width="13" style="49" customWidth="1"/>
    <col min="12555" max="12801" width="9.140625" style="49"/>
    <col min="12802" max="12805" width="11.7109375" style="49" customWidth="1"/>
    <col min="12806" max="12806" width="12.42578125" style="49" customWidth="1"/>
    <col min="12807" max="12809" width="11.7109375" style="49" customWidth="1"/>
    <col min="12810" max="12810" width="13" style="49" customWidth="1"/>
    <col min="12811" max="13057" width="9.140625" style="49"/>
    <col min="13058" max="13061" width="11.7109375" style="49" customWidth="1"/>
    <col min="13062" max="13062" width="12.42578125" style="49" customWidth="1"/>
    <col min="13063" max="13065" width="11.7109375" style="49" customWidth="1"/>
    <col min="13066" max="13066" width="13" style="49" customWidth="1"/>
    <col min="13067" max="13313" width="9.140625" style="49"/>
    <col min="13314" max="13317" width="11.7109375" style="49" customWidth="1"/>
    <col min="13318" max="13318" width="12.42578125" style="49" customWidth="1"/>
    <col min="13319" max="13321" width="11.7109375" style="49" customWidth="1"/>
    <col min="13322" max="13322" width="13" style="49" customWidth="1"/>
    <col min="13323" max="13569" width="9.140625" style="49"/>
    <col min="13570" max="13573" width="11.7109375" style="49" customWidth="1"/>
    <col min="13574" max="13574" width="12.42578125" style="49" customWidth="1"/>
    <col min="13575" max="13577" width="11.7109375" style="49" customWidth="1"/>
    <col min="13578" max="13578" width="13" style="49" customWidth="1"/>
    <col min="13579" max="13825" width="9.140625" style="49"/>
    <col min="13826" max="13829" width="11.7109375" style="49" customWidth="1"/>
    <col min="13830" max="13830" width="12.42578125" style="49" customWidth="1"/>
    <col min="13831" max="13833" width="11.7109375" style="49" customWidth="1"/>
    <col min="13834" max="13834" width="13" style="49" customWidth="1"/>
    <col min="13835" max="14081" width="9.140625" style="49"/>
    <col min="14082" max="14085" width="11.7109375" style="49" customWidth="1"/>
    <col min="14086" max="14086" width="12.42578125" style="49" customWidth="1"/>
    <col min="14087" max="14089" width="11.7109375" style="49" customWidth="1"/>
    <col min="14090" max="14090" width="13" style="49" customWidth="1"/>
    <col min="14091" max="14337" width="9.140625" style="49"/>
    <col min="14338" max="14341" width="11.7109375" style="49" customWidth="1"/>
    <col min="14342" max="14342" width="12.42578125" style="49" customWidth="1"/>
    <col min="14343" max="14345" width="11.7109375" style="49" customWidth="1"/>
    <col min="14346" max="14346" width="13" style="49" customWidth="1"/>
    <col min="14347" max="14593" width="9.140625" style="49"/>
    <col min="14594" max="14597" width="11.7109375" style="49" customWidth="1"/>
    <col min="14598" max="14598" width="12.42578125" style="49" customWidth="1"/>
    <col min="14599" max="14601" width="11.7109375" style="49" customWidth="1"/>
    <col min="14602" max="14602" width="13" style="49" customWidth="1"/>
    <col min="14603" max="14849" width="9.140625" style="49"/>
    <col min="14850" max="14853" width="11.7109375" style="49" customWidth="1"/>
    <col min="14854" max="14854" width="12.42578125" style="49" customWidth="1"/>
    <col min="14855" max="14857" width="11.7109375" style="49" customWidth="1"/>
    <col min="14858" max="14858" width="13" style="49" customWidth="1"/>
    <col min="14859" max="15105" width="9.140625" style="49"/>
    <col min="15106" max="15109" width="11.7109375" style="49" customWidth="1"/>
    <col min="15110" max="15110" width="12.42578125" style="49" customWidth="1"/>
    <col min="15111" max="15113" width="11.7109375" style="49" customWidth="1"/>
    <col min="15114" max="15114" width="13" style="49" customWidth="1"/>
    <col min="15115" max="15361" width="9.140625" style="49"/>
    <col min="15362" max="15365" width="11.7109375" style="49" customWidth="1"/>
    <col min="15366" max="15366" width="12.42578125" style="49" customWidth="1"/>
    <col min="15367" max="15369" width="11.7109375" style="49" customWidth="1"/>
    <col min="15370" max="15370" width="13" style="49" customWidth="1"/>
    <col min="15371" max="15617" width="9.140625" style="49"/>
    <col min="15618" max="15621" width="11.7109375" style="49" customWidth="1"/>
    <col min="15622" max="15622" width="12.42578125" style="49" customWidth="1"/>
    <col min="15623" max="15625" width="11.7109375" style="49" customWidth="1"/>
    <col min="15626" max="15626" width="13" style="49" customWidth="1"/>
    <col min="15627" max="15873" width="9.140625" style="49"/>
    <col min="15874" max="15877" width="11.7109375" style="49" customWidth="1"/>
    <col min="15878" max="15878" width="12.42578125" style="49" customWidth="1"/>
    <col min="15879" max="15881" width="11.7109375" style="49" customWidth="1"/>
    <col min="15882" max="15882" width="13" style="49" customWidth="1"/>
    <col min="15883" max="16129" width="9.140625" style="49"/>
    <col min="16130" max="16133" width="11.7109375" style="49" customWidth="1"/>
    <col min="16134" max="16134" width="12.42578125" style="49" customWidth="1"/>
    <col min="16135" max="16137" width="11.7109375" style="49" customWidth="1"/>
    <col min="16138" max="16138" width="13" style="49" customWidth="1"/>
    <col min="16139" max="16384" width="9.140625" style="49"/>
  </cols>
  <sheetData>
    <row r="1" spans="1:12" ht="15.75">
      <c r="A1" s="48" t="s">
        <v>515</v>
      </c>
      <c r="C1" s="2"/>
      <c r="D1" s="2"/>
      <c r="E1" s="2"/>
      <c r="F1" s="2"/>
      <c r="G1" s="2"/>
      <c r="H1" s="2"/>
      <c r="I1" s="2"/>
      <c r="J1" s="2"/>
    </row>
    <row r="2" spans="1:12">
      <c r="A2" s="2"/>
      <c r="B2" s="2"/>
      <c r="C2" s="2"/>
      <c r="D2" s="2"/>
      <c r="E2" s="2"/>
      <c r="F2" s="2"/>
      <c r="G2" s="2"/>
      <c r="H2" s="2"/>
      <c r="I2" s="2"/>
      <c r="J2" s="2"/>
      <c r="K2" s="155"/>
      <c r="L2" s="155"/>
    </row>
    <row r="3" spans="1:12" ht="63.75">
      <c r="A3" s="292"/>
      <c r="B3" s="340" t="s">
        <v>296</v>
      </c>
      <c r="C3" s="341" t="s">
        <v>364</v>
      </c>
      <c r="D3" s="341" t="s">
        <v>298</v>
      </c>
      <c r="E3" s="341" t="s">
        <v>299</v>
      </c>
      <c r="F3" s="341" t="s">
        <v>300</v>
      </c>
      <c r="G3" s="340" t="s">
        <v>317</v>
      </c>
      <c r="H3" s="341" t="s">
        <v>318</v>
      </c>
      <c r="I3" s="341" t="s">
        <v>303</v>
      </c>
      <c r="J3" s="341" t="s">
        <v>304</v>
      </c>
      <c r="K3" s="155"/>
      <c r="L3" s="155"/>
    </row>
    <row r="4" spans="1:12">
      <c r="A4" s="368"/>
      <c r="B4" s="366" t="s">
        <v>26</v>
      </c>
      <c r="C4" s="293" t="s">
        <v>27</v>
      </c>
      <c r="D4" s="294" t="s">
        <v>28</v>
      </c>
      <c r="E4" s="294" t="s">
        <v>29</v>
      </c>
      <c r="F4" s="269" t="s">
        <v>30</v>
      </c>
      <c r="G4" s="294" t="s">
        <v>61</v>
      </c>
      <c r="H4" s="271" t="s">
        <v>32</v>
      </c>
      <c r="I4" s="270" t="s">
        <v>62</v>
      </c>
      <c r="J4" s="367" t="s">
        <v>63</v>
      </c>
      <c r="K4" s="155"/>
      <c r="L4" s="155"/>
    </row>
    <row r="5" spans="1:12">
      <c r="A5" s="344">
        <v>1977</v>
      </c>
      <c r="B5" s="59">
        <f>('T9'!B6-'T9'!B5)/'T9'!B5*100</f>
        <v>1.0101519584017313</v>
      </c>
      <c r="C5" s="272">
        <f>('T9'!C6-'T9'!C5)/'T9'!C5*100</f>
        <v>1.8463016330451487</v>
      </c>
      <c r="D5" s="273">
        <f>('T9'!E6-'T9'!E5)/'T9'!E5*100</f>
        <v>2.9649119158052373</v>
      </c>
      <c r="E5" s="273">
        <f>('T9'!F6-'T9'!F5)/'T9'!F5*100</f>
        <v>3.6787903371191635</v>
      </c>
      <c r="F5" s="59">
        <f>('T9'!G6-'T9'!G5)/'T9'!G5*100</f>
        <v>-5.6035646772886842</v>
      </c>
      <c r="G5" s="59">
        <f>('T9'!H6-'T9'!H5)/'T9'!H5*100</f>
        <v>0.82778776037061086</v>
      </c>
      <c r="H5" s="59">
        <f>('T9'!I6-'T9'!I5)/'T9'!I5*100</f>
        <v>1.7992687752928889</v>
      </c>
      <c r="I5" s="59">
        <f>('T9'!J6-'T9'!J5)/'T9'!J5*100</f>
        <v>1.0983317654385365</v>
      </c>
      <c r="J5" s="61">
        <f>('T9'!K6-'T9'!K5)</f>
        <v>-0.64093302273988773</v>
      </c>
      <c r="K5" s="155"/>
      <c r="L5" s="155"/>
    </row>
    <row r="6" spans="1:12">
      <c r="A6" s="344">
        <v>1978</v>
      </c>
      <c r="B6" s="59">
        <f>('T9'!B7-'T9'!B6)/'T9'!B6*100</f>
        <v>1.0622409652774309</v>
      </c>
      <c r="C6" s="272">
        <f>('T9'!C7-'T9'!C6)/'T9'!C6*100</f>
        <v>1.8090584972930146</v>
      </c>
      <c r="D6" s="273">
        <f>('T9'!E7-'T9'!E6)/'T9'!E6*100</f>
        <v>3.274449797493157</v>
      </c>
      <c r="E6" s="273">
        <f>('T9'!F7-'T9'!F6)/'T9'!F6*100</f>
        <v>4.3807122596911441</v>
      </c>
      <c r="F6" s="59">
        <f>('T9'!G7-'T9'!G6)/'T9'!G6*100</f>
        <v>-11.285939064511515</v>
      </c>
      <c r="G6" s="59">
        <f>('T9'!H7-'T9'!H6)/'T9'!H6*100</f>
        <v>0.73896791213265822</v>
      </c>
      <c r="H6" s="273">
        <f>('T9'!I7-'T9'!I6)/'T9'!I6*100</f>
        <v>2.5259577098107826</v>
      </c>
      <c r="I6" s="272">
        <f>('T9'!J7-'T9'!J6)/'T9'!J6*100</f>
        <v>1.4393525702225174</v>
      </c>
      <c r="J6" s="61">
        <f>('T9'!K7-'T9'!K6)</f>
        <v>-0.99550790245840837</v>
      </c>
      <c r="K6" s="155"/>
      <c r="L6" s="155"/>
    </row>
    <row r="7" spans="1:12">
      <c r="A7" s="344">
        <v>1979</v>
      </c>
      <c r="B7" s="59">
        <f>('T9'!B8-'T9'!B7)/'T9'!B7*100</f>
        <v>1.112613361242246</v>
      </c>
      <c r="C7" s="272">
        <f>('T9'!C8-'T9'!C7)/'T9'!C7*100</f>
        <v>1.823852757704898</v>
      </c>
      <c r="D7" s="273">
        <f>('T9'!E8-'T9'!E7)/'T9'!E7*100</f>
        <v>2.6513188135079364</v>
      </c>
      <c r="E7" s="273">
        <f>('T9'!F8-'T9'!F7)/'T9'!F7*100</f>
        <v>2.8902215558887221</v>
      </c>
      <c r="F7" s="59">
        <f>('T9'!G8-'T9'!G7)/'T9'!G7*100</f>
        <v>-1.0480490164463077</v>
      </c>
      <c r="G7" s="59">
        <f>('T9'!H8-'T9'!H7)/'T9'!H7*100</f>
        <v>0.70341312801561884</v>
      </c>
      <c r="H7" s="273">
        <f>('T9'!I8-'T9'!I7)/'T9'!I7*100</f>
        <v>1.0472681688064649</v>
      </c>
      <c r="I7" s="272">
        <f>('T9'!J8-'T9'!J7)/'T9'!J7*100</f>
        <v>0.81264461458950887</v>
      </c>
      <c r="J7" s="61">
        <f>('T9'!K8-'T9'!K7)</f>
        <v>-0.21858843468470646</v>
      </c>
      <c r="K7" s="155"/>
      <c r="L7" s="155"/>
    </row>
    <row r="8" spans="1:12">
      <c r="A8" s="344">
        <v>1980</v>
      </c>
      <c r="B8" s="59">
        <f>('T9'!B9-'T9'!B8)/'T9'!B8*100</f>
        <v>1.1638961200501099</v>
      </c>
      <c r="C8" s="272">
        <f>('T9'!C9-'T9'!C8)/'T9'!C8*100</f>
        <v>1.748118134451029</v>
      </c>
      <c r="D8" s="273">
        <f>('T9'!E9-'T9'!E8)/'T9'!E8*100</f>
        <v>1.8844915302680971</v>
      </c>
      <c r="E8" s="273">
        <f>('T9'!F9-'T9'!F8)/'T9'!F8*100</f>
        <v>0.48470007285679589</v>
      </c>
      <c r="F8" s="59">
        <f>('T9'!G9-'T9'!G8)/'T9'!G8*100</f>
        <v>24.44190972788007</v>
      </c>
      <c r="G8" s="59">
        <f>('T9'!H9-'T9'!H8)/'T9'!H8*100</f>
        <v>0.57750050839049016</v>
      </c>
      <c r="H8" s="273">
        <f>('T9'!I9-'T9'!I8)/'T9'!I8*100</f>
        <v>-1.2417114780685337</v>
      </c>
      <c r="I8" s="272">
        <f>('T9'!J9-'T9'!J8)/'T9'!J8*100</f>
        <v>0.13403038632799488</v>
      </c>
      <c r="J8" s="61">
        <f>('T9'!K9-'T9'!K8)</f>
        <v>1.2945097763114326</v>
      </c>
      <c r="K8" s="155"/>
      <c r="L8" s="155"/>
    </row>
    <row r="9" spans="1:12">
      <c r="A9" s="344">
        <v>1981</v>
      </c>
      <c r="B9" s="59">
        <f>('T9'!B10-'T9'!B9)/'T9'!B9*100</f>
        <v>1.0020814487585958</v>
      </c>
      <c r="C9" s="272">
        <f>('T9'!C10-'T9'!C9)/'T9'!C9*100</f>
        <v>1.4218009478672986</v>
      </c>
      <c r="D9" s="273">
        <f>('T9'!E10-'T9'!E9)/'T9'!E9*100</f>
        <v>1.6177295679820463</v>
      </c>
      <c r="E9" s="273">
        <f>('T9'!F10-'T9'!F9)/'T9'!F9*100</f>
        <v>1.1016787005427833</v>
      </c>
      <c r="F9" s="59">
        <f>('T9'!G10-'T9'!G9)/'T9'!G9*100</f>
        <v>8.3278774387848635</v>
      </c>
      <c r="G9" s="59">
        <f>('T9'!H10-'T9'!H9)/'T9'!H9*100</f>
        <v>0.41555529657242635</v>
      </c>
      <c r="H9" s="273">
        <f>('T9'!I10-'T9'!I9)/'T9'!I9*100</f>
        <v>-0.31563455226856363</v>
      </c>
      <c r="I9" s="272">
        <f>('T9'!J10-'T9'!J9)/'T9'!J9*100</f>
        <v>0.19318195721594231</v>
      </c>
      <c r="J9" s="61">
        <f>('T9'!K10-'T9'!K9)</f>
        <v>0.47156896373719714</v>
      </c>
      <c r="K9" s="155"/>
      <c r="L9" s="155"/>
    </row>
    <row r="10" spans="1:12">
      <c r="A10" s="344">
        <v>1982</v>
      </c>
      <c r="B10" s="59">
        <f>('T9'!B11-'T9'!B10)/'T9'!B10*100</f>
        <v>0.96083614482974511</v>
      </c>
      <c r="C10" s="272">
        <f>('T9'!C11-'T9'!C10)/'T9'!C10*100</f>
        <v>1.2584494210309762</v>
      </c>
      <c r="D10" s="273">
        <f>('T9'!E11-'T9'!E10)/'T9'!E10*100</f>
        <v>1.4116131407012056</v>
      </c>
      <c r="E10" s="273">
        <f>('T9'!F11-'T9'!F10)/'T9'!F10*100</f>
        <v>-0.86755580346026284</v>
      </c>
      <c r="F10" s="59">
        <f>('T9'!G11-'T9'!G10)/'T9'!G10*100</f>
        <v>29.07047020427898</v>
      </c>
      <c r="G10" s="59">
        <f>('T9'!H11-'T9'!H10)/'T9'!H10*100</f>
        <v>0.29478091462544587</v>
      </c>
      <c r="H10" s="273">
        <f>('T9'!I11-'T9'!I10)/'T9'!I10*100</f>
        <v>-2.0995830339563586</v>
      </c>
      <c r="I10" s="272">
        <f>('T9'!J11-'T9'!J10)/'T9'!J10*100</f>
        <v>0.15126018672614039</v>
      </c>
      <c r="J10" s="61">
        <f>('T9'!K11-'T9'!K10)</f>
        <v>2.0763468157868941</v>
      </c>
      <c r="K10" s="155"/>
      <c r="L10" s="155"/>
    </row>
    <row r="11" spans="1:12">
      <c r="A11" s="344">
        <v>1983</v>
      </c>
      <c r="B11" s="59">
        <f>('T9'!B12-'T9'!B11)/'T9'!B11*100</f>
        <v>0.91078210991396014</v>
      </c>
      <c r="C11" s="272">
        <f>('T9'!C12-'T9'!C11)/'T9'!C11*100</f>
        <v>1.1284545860881983</v>
      </c>
      <c r="D11" s="273">
        <f>('T9'!E12-'T9'!E11)/'T9'!E11*100</f>
        <v>1.2213712750898336</v>
      </c>
      <c r="E11" s="273">
        <f>('T9'!F12-'T9'!F11)/'T9'!F11*100</f>
        <v>1.3142294475815366</v>
      </c>
      <c r="F11" s="59">
        <f>('T9'!G12-'T9'!G11)/'T9'!G11*100</f>
        <v>0.3652369357557595</v>
      </c>
      <c r="G11" s="59">
        <f>('T9'!H12-'T9'!H11)/'T9'!H11*100</f>
        <v>0.21570784768781015</v>
      </c>
      <c r="H11" s="273">
        <f>('T9'!I12-'T9'!I11)/'T9'!I11*100</f>
        <v>0.18370186932420871</v>
      </c>
      <c r="I11" s="272">
        <f>('T9'!J12-'T9'!J11)/'T9'!J11*100</f>
        <v>9.1879866435140733E-2</v>
      </c>
      <c r="J11" s="61">
        <f>('T9'!K12-'T9'!K11)</f>
        <v>-8.1952509864718692E-2</v>
      </c>
      <c r="K11" s="155"/>
      <c r="L11" s="155"/>
    </row>
    <row r="12" spans="1:12">
      <c r="A12" s="344">
        <v>1984</v>
      </c>
      <c r="B12" s="59">
        <f>('T9'!B13-'T9'!B12)/'T9'!B12*100</f>
        <v>0.8795176095556323</v>
      </c>
      <c r="C12" s="272">
        <f>('T9'!C13-'T9'!C12)/'T9'!C12*100</f>
        <v>1.2444393421921189</v>
      </c>
      <c r="D12" s="273">
        <f>('T9'!E13-'T9'!E12)/'T9'!E12*100</f>
        <v>1.7875392200806812</v>
      </c>
      <c r="E12" s="273">
        <f>('T9'!F13-'T9'!F12)/'T9'!F12*100</f>
        <v>4.1365015768490787</v>
      </c>
      <c r="F12" s="59">
        <f>('T9'!G13-'T9'!G12)/'T9'!G12*100</f>
        <v>-20.322851544275451</v>
      </c>
      <c r="G12" s="59">
        <f>('T9'!H13-'T9'!H12)/'T9'!H12*100</f>
        <v>0.36174016419158816</v>
      </c>
      <c r="H12" s="273">
        <f>('T9'!I13-'T9'!I12)/'T9'!I12*100</f>
        <v>2.856514642628615</v>
      </c>
      <c r="I12" s="272">
        <f>('T9'!J13-'T9'!J12)/'T9'!J12*100</f>
        <v>0.53642440159400118</v>
      </c>
      <c r="J12" s="61">
        <f>('T9'!K13-'T9'!K12)</f>
        <v>-2.0869183560699325</v>
      </c>
      <c r="K12" s="155"/>
      <c r="L12" s="155"/>
    </row>
    <row r="13" spans="1:12">
      <c r="A13" s="344">
        <v>1985</v>
      </c>
      <c r="B13" s="59">
        <f>('T9'!B14-'T9'!B13)/'T9'!B13*100</f>
        <v>0.89342369095662333</v>
      </c>
      <c r="C13" s="272">
        <f>('T9'!C14-'T9'!C13)/'T9'!C13*100</f>
        <v>1.0335463168219159</v>
      </c>
      <c r="D13" s="273">
        <f>('T9'!E14-'T9'!E13)/'T9'!E13*100</f>
        <v>1.6883322764743185</v>
      </c>
      <c r="E13" s="273">
        <f>('T9'!F14-'T9'!F13)/'T9'!F13*100</f>
        <v>2.0427598685776869</v>
      </c>
      <c r="F13" s="59">
        <f>('T9'!G14-'T9'!G13)/'T9'!G13*100</f>
        <v>-2.6583909122848111</v>
      </c>
      <c r="G13" s="59">
        <f>('T9'!H14-'T9'!H13)/'T9'!H13*100</f>
        <v>0.13888182275834549</v>
      </c>
      <c r="H13" s="273">
        <f>('T9'!I14-'T9'!I13)/'T9'!I13*100</f>
        <v>0.99888956544301521</v>
      </c>
      <c r="I13" s="272">
        <f>('T9'!J14-'T9'!J13)/'T9'!J13*100</f>
        <v>0.64808767337446749</v>
      </c>
      <c r="J13" s="61">
        <f>('T9'!K14-'T9'!K13)</f>
        <v>-0.32146499085244695</v>
      </c>
      <c r="K13" s="155"/>
      <c r="L13" s="155"/>
    </row>
    <row r="14" spans="1:12">
      <c r="A14" s="344">
        <v>1986</v>
      </c>
      <c r="B14" s="59">
        <f>('T9'!B15-'T9'!B14)/'T9'!B14*100</f>
        <v>0.91276529730908229</v>
      </c>
      <c r="C14" s="272">
        <f>('T9'!C15-'T9'!C14)/'T9'!C14*100</f>
        <v>1.3360941831363704</v>
      </c>
      <c r="D14" s="273">
        <f>('T9'!E15-'T9'!E14)/'T9'!E14*100</f>
        <v>2.0552394314963496</v>
      </c>
      <c r="E14" s="273">
        <f>('T9'!F15-'T9'!F14)/'T9'!F14*100</f>
        <v>2.2837144190387306</v>
      </c>
      <c r="F14" s="59">
        <f>('T9'!G15-'T9'!G14)/'T9'!G14*100</f>
        <v>-0.90230991337824829</v>
      </c>
      <c r="G14" s="59">
        <f>('T9'!H15-'T9'!H14)/'T9'!H14*100</f>
        <v>0.41949983689384596</v>
      </c>
      <c r="H14" s="273">
        <f>('T9'!I15-'T9'!I14)/'T9'!I14*100</f>
        <v>0.9351260708645498</v>
      </c>
      <c r="I14" s="272">
        <f>('T9'!J15-'T9'!J14)/'T9'!J14*100</f>
        <v>0.70966347593813484</v>
      </c>
      <c r="J14" s="61">
        <f>('T9'!K15-'T9'!K14)</f>
        <v>-0.20862527075884429</v>
      </c>
      <c r="K14" s="155"/>
      <c r="L14" s="155"/>
    </row>
    <row r="15" spans="1:12">
      <c r="A15" s="344">
        <v>1987</v>
      </c>
      <c r="B15" s="59">
        <f>('T9'!B16-'T9'!B15)/'T9'!B15*100</f>
        <v>0.8974460182065207</v>
      </c>
      <c r="C15" s="272">
        <f>('T9'!C16-'T9'!C15)/'T9'!C15*100</f>
        <v>1.1994218852962839</v>
      </c>
      <c r="D15" s="273">
        <f>('T9'!E16-'T9'!E15)/'T9'!E15*100</f>
        <v>1.7236111818320687</v>
      </c>
      <c r="E15" s="273">
        <f>('T9'!F16-'T9'!F15)/'T9'!F15*100</f>
        <v>2.5940491071835909</v>
      </c>
      <c r="F15" s="59">
        <f>('T9'!G16-'T9'!G15)/'T9'!G15*100</f>
        <v>-9.8579579944154414</v>
      </c>
      <c r="G15" s="59">
        <f>('T9'!H16-'T9'!H15)/'T9'!H15*100</f>
        <v>0.29928990178331361</v>
      </c>
      <c r="H15" s="273">
        <f>('T9'!I16-'T9'!I15)/'T9'!I15*100</f>
        <v>1.3780980127218916</v>
      </c>
      <c r="I15" s="272">
        <f>('T9'!J16-'T9'!J15)/'T9'!J15*100</f>
        <v>0.51797657216849247</v>
      </c>
      <c r="J15" s="61">
        <f>('T9'!K16-'T9'!K15)</f>
        <v>-0.79587356863763947</v>
      </c>
      <c r="K15" s="155"/>
      <c r="L15" s="155"/>
    </row>
    <row r="16" spans="1:12">
      <c r="A16" s="344">
        <v>1988</v>
      </c>
      <c r="B16" s="59">
        <f>('T9'!B17-'T9'!B16)/'T9'!B16*100</f>
        <v>0.91334730669609587</v>
      </c>
      <c r="C16" s="272">
        <f>('T9'!C17-'T9'!C16)/'T9'!C16*100</f>
        <v>1.0177671501972609</v>
      </c>
      <c r="D16" s="273">
        <f>('T9'!E17-'T9'!E16)/'T9'!E16*100</f>
        <v>1.5050264881324824</v>
      </c>
      <c r="E16" s="273">
        <f>('T9'!F17-'T9'!F16)/'T9'!F16*100</f>
        <v>2.248310209889719</v>
      </c>
      <c r="F16" s="59">
        <f>('T9'!G17-'T9'!G16)/'T9'!G16*100</f>
        <v>-9.7508417508417509</v>
      </c>
      <c r="G16" s="59">
        <f>('T9'!H17-'T9'!H16)/'T9'!H16*100</f>
        <v>0.10347475957151757</v>
      </c>
      <c r="H16" s="273">
        <f>('T9'!I17-'T9'!I16)/'T9'!I16*100</f>
        <v>1.2181451782267616</v>
      </c>
      <c r="I16" s="272">
        <f>('T9'!J17-'T9'!J16)/'T9'!J16*100</f>
        <v>0.48235013669499555</v>
      </c>
      <c r="J16" s="61">
        <f>('T9'!K17-'T9'!K16)</f>
        <v>-0.68690316904374704</v>
      </c>
      <c r="K16" s="155"/>
      <c r="L16" s="155"/>
    </row>
    <row r="17" spans="1:12">
      <c r="A17" s="344">
        <v>1989</v>
      </c>
      <c r="B17" s="59">
        <f>('T9'!B18-'T9'!B17)/'T9'!B17*100</f>
        <v>0.94915143576497285</v>
      </c>
      <c r="C17" s="272">
        <f>('T9'!C18-'T9'!C17)/'T9'!C17*100</f>
        <v>0.96417912064697497</v>
      </c>
      <c r="D17" s="273">
        <f>('T9'!E18-'T9'!E17)/'T9'!E17*100</f>
        <v>1.8081845005712218</v>
      </c>
      <c r="E17" s="273">
        <f>('T9'!F18-'T9'!F17)/'T9'!F17*100</f>
        <v>2.0649224131932367</v>
      </c>
      <c r="F17" s="59">
        <f>('T9'!G18-'T9'!G17)/'T9'!G17*100</f>
        <v>-2.5817042232502612</v>
      </c>
      <c r="G17" s="59">
        <f>('T9'!H18-'T9'!H17)/'T9'!H17*100</f>
        <v>1.4886390492898702E-2</v>
      </c>
      <c r="H17" s="273">
        <f>('T9'!I18-'T9'!I17)/'T9'!I17*100</f>
        <v>1.0902315079795937</v>
      </c>
      <c r="I17" s="272">
        <f>('T9'!J18-'T9'!J17)/'T9'!J17*100</f>
        <v>0.83594536921427787</v>
      </c>
      <c r="J17" s="61">
        <f>('T9'!K18-'T9'!K17)</f>
        <v>-0.23748189085507931</v>
      </c>
      <c r="K17" s="155"/>
      <c r="L17" s="155"/>
    </row>
    <row r="18" spans="1:12">
      <c r="A18" s="344">
        <v>1990</v>
      </c>
      <c r="B18" s="59">
        <f>('T9'!B19-'T9'!B18)/'T9'!B18*100</f>
        <v>1.1294045362124929</v>
      </c>
      <c r="C18" s="272">
        <f>('T9'!C19-'T9'!C18)/'T9'!C18*100</f>
        <v>1.4866438117311274</v>
      </c>
      <c r="D18" s="273">
        <f>('T9'!E19-'T9'!E18)/'T9'!E18*100</f>
        <v>1.5911971518297554</v>
      </c>
      <c r="E18" s="273">
        <f>('T9'!F19-'T9'!F18)/'T9'!F18*100</f>
        <v>1.2365563907211399</v>
      </c>
      <c r="F18" s="59">
        <f>('T9'!G19-'T9'!G18)/'T9'!G18*100</f>
        <v>7.9503676470588234</v>
      </c>
      <c r="G18" s="59">
        <f>('T9'!H19-'T9'!H18)/'T9'!H18*100</f>
        <v>0.35324965785860679</v>
      </c>
      <c r="H18" s="273">
        <f>('T9'!I19-'T9'!I18)/'T9'!I18*100</f>
        <v>-0.24642397424621834</v>
      </c>
      <c r="I18" s="272">
        <f>('T9'!J19-'T9'!J18)/'T9'!J18*100</f>
        <v>0.10302177328139672</v>
      </c>
      <c r="J18" s="61">
        <f>('T9'!K19-'T9'!K18)</f>
        <v>0.32988449612885695</v>
      </c>
      <c r="K18" s="155"/>
      <c r="L18" s="155"/>
    </row>
    <row r="19" spans="1:12">
      <c r="A19" s="344">
        <v>1991</v>
      </c>
      <c r="B19" s="59">
        <f>('T9'!B20-'T9'!B19)/'T9'!B19*100</f>
        <v>1.3386308312781547</v>
      </c>
      <c r="C19" s="272">
        <f>('T9'!C20-'T9'!C19)/'T9'!C19*100</f>
        <v>0.93093823349051619</v>
      </c>
      <c r="D19" s="273">
        <f>('T9'!E20-'T9'!E19)/'T9'!E19*100</f>
        <v>0.40209790209790208</v>
      </c>
      <c r="E19" s="273">
        <f>('T9'!F20-'T9'!F19)/'T9'!F19*100</f>
        <v>-0.90493547599606039</v>
      </c>
      <c r="F19" s="59">
        <f>('T9'!G20-'T9'!G19)/'T9'!G19*100</f>
        <v>22.435078756917836</v>
      </c>
      <c r="G19" s="59">
        <f>('T9'!H20-'T9'!H19)/'T9'!H19*100</f>
        <v>-0.40230718970971513</v>
      </c>
      <c r="H19" s="273">
        <f>('T9'!I20-'T9'!I19)/'T9'!I19*100</f>
        <v>-1.8189404969559717</v>
      </c>
      <c r="I19" s="272">
        <f>('T9'!J20-'T9'!J19)/'T9'!J19*100</f>
        <v>-0.52396256355925364</v>
      </c>
      <c r="J19" s="61">
        <f>('T9'!K20-'T9'!K19)</f>
        <v>1.2288985490946764</v>
      </c>
      <c r="K19" s="155"/>
      <c r="L19" s="155"/>
    </row>
    <row r="20" spans="1:12">
      <c r="A20" s="344">
        <v>1992</v>
      </c>
      <c r="B20" s="59">
        <f>('T9'!B21-'T9'!B20)/'T9'!B20*100</f>
        <v>1.3379087287500493</v>
      </c>
      <c r="C20" s="272">
        <f>('T9'!C21-'T9'!C20)/'T9'!C20*100</f>
        <v>0.98467984810789577</v>
      </c>
      <c r="D20" s="273">
        <f>('T9'!E21-'T9'!E20)/'T9'!E20*100</f>
        <v>1.3922086967533598</v>
      </c>
      <c r="E20" s="273">
        <f>('T9'!F21-'T9'!F20)/'T9'!F20*100</f>
        <v>0.65750352537419932</v>
      </c>
      <c r="F20" s="59">
        <f>('T9'!G21-'T9'!G20)/'T9'!G20*100</f>
        <v>11.416318961520631</v>
      </c>
      <c r="G20" s="59">
        <f>('T9'!H21-'T9'!H20)/'T9'!H20*100</f>
        <v>-0.34856539381292517</v>
      </c>
      <c r="H20" s="273">
        <f>('T9'!I21-'T9'!I20)/'T9'!I20*100</f>
        <v>-0.32398609692659158</v>
      </c>
      <c r="I20" s="272">
        <f>('T9'!J21-'T9'!J20)/'T9'!J20*100</f>
        <v>0.40355512267645288</v>
      </c>
      <c r="J20" s="61">
        <f>('T9'!K21-'T9'!K20)</f>
        <v>0.67513386178847146</v>
      </c>
      <c r="K20" s="155"/>
      <c r="L20" s="155"/>
    </row>
    <row r="21" spans="1:12">
      <c r="A21" s="344">
        <v>1993</v>
      </c>
      <c r="B21" s="59">
        <f>('T9'!B22-'T9'!B21)/'T9'!B21*100</f>
        <v>1.3077899128918504</v>
      </c>
      <c r="C21" s="272">
        <f>('T9'!C22-'T9'!C21)/'T9'!C21*100</f>
        <v>1.0544332356526025</v>
      </c>
      <c r="D21" s="273">
        <f>('T9'!E22-'T9'!E21)/'T9'!E21*100</f>
        <v>0.85476757347488397</v>
      </c>
      <c r="E21" s="273">
        <f>('T9'!F22-'T9'!F21)/'T9'!F21*100</f>
        <v>1.4912399149309659</v>
      </c>
      <c r="F21" s="59">
        <f>('T9'!G22-'T9'!G21)/'T9'!G21*100</f>
        <v>-7.0009362321855821</v>
      </c>
      <c r="G21" s="59">
        <f>('T9'!H22-'T9'!H21)/'T9'!H21*100</f>
        <v>-0.25008607675392924</v>
      </c>
      <c r="H21" s="273">
        <f>('T9'!I22-'T9'!I21)/'T9'!I21*100</f>
        <v>0.43224890318246478</v>
      </c>
      <c r="I21" s="272">
        <f>('T9'!J22-'T9'!J21)/'T9'!J21*100</f>
        <v>-0.19758228885624193</v>
      </c>
      <c r="J21" s="61">
        <f>('T9'!K22-'T9'!K21)</f>
        <v>-0.58449598052487683</v>
      </c>
      <c r="K21" s="155"/>
      <c r="L21" s="155"/>
    </row>
    <row r="22" spans="1:12">
      <c r="A22" s="344">
        <v>1994</v>
      </c>
      <c r="B22" s="59">
        <f>('T9'!B23-'T9'!B22)/'T9'!B22*100</f>
        <v>1.219062401549089</v>
      </c>
      <c r="C22" s="272">
        <f>('T9'!C23-'T9'!C22)/'T9'!C22*100</f>
        <v>1.0141758794485676</v>
      </c>
      <c r="D22" s="273">
        <f>('T9'!E23-'T9'!E22)/'T9'!E22*100</f>
        <v>1.436532507739938</v>
      </c>
      <c r="E22" s="273">
        <f>('T9'!F23-'T9'!F22)/'T9'!F22*100</f>
        <v>2.3291396070148598</v>
      </c>
      <c r="F22" s="59">
        <f>('T9'!G23-'T9'!G22)/'T9'!G22*100</f>
        <v>-10.559284116331098</v>
      </c>
      <c r="G22" s="59">
        <f>('T9'!H23-'T9'!H22)/'T9'!H22*100</f>
        <v>-0.20241890928381626</v>
      </c>
      <c r="H22" s="273">
        <f>('T9'!I23-'T9'!I22)/'T9'!I22*100</f>
        <v>1.3017615756580236</v>
      </c>
      <c r="I22" s="272">
        <f>('T9'!J23-'T9'!J22)/'T9'!J22*100</f>
        <v>0.41811619469668704</v>
      </c>
      <c r="J22" s="61">
        <f>('T9'!K23-'T9'!K22)</f>
        <v>-0.81829600032959249</v>
      </c>
      <c r="K22" s="155"/>
      <c r="L22" s="155"/>
    </row>
    <row r="23" spans="1:12">
      <c r="A23" s="344">
        <v>1995</v>
      </c>
      <c r="B23" s="59">
        <f>('T9'!B24-'T9'!B23)/'T9'!B23*100</f>
        <v>1.1891973961397582</v>
      </c>
      <c r="C23" s="272">
        <f>('T9'!C24-'T9'!C23)/'T9'!C23*100</f>
        <v>0.8993262674403244</v>
      </c>
      <c r="D23" s="273">
        <f>('T9'!E24-'T9'!E23)/'T9'!E23*100</f>
        <v>0.95226468074716153</v>
      </c>
      <c r="E23" s="273">
        <f>('T9'!F24-'T9'!F23)/'T9'!F23*100</f>
        <v>1.4952055907687307</v>
      </c>
      <c r="F23" s="59">
        <f>('T9'!G24-'T9'!G23)/'T9'!G23*100</f>
        <v>-7.4037018509254624</v>
      </c>
      <c r="G23" s="59">
        <f>('T9'!H24-'T9'!H23)/'T9'!H23*100</f>
        <v>-0.28646450032074933</v>
      </c>
      <c r="H23" s="273">
        <f>('T9'!I24-'T9'!I23)/'T9'!I23*100</f>
        <v>0.59056818848225212</v>
      </c>
      <c r="I23" s="272">
        <f>('T9'!J24-'T9'!J23)/'T9'!J23*100</f>
        <v>5.2466567682038633E-2</v>
      </c>
      <c r="J23" s="61">
        <f>('T9'!K24-'T9'!K23)</f>
        <v>-0.50500595890717026</v>
      </c>
      <c r="K23" s="155"/>
      <c r="L23" s="155"/>
    </row>
    <row r="24" spans="1:12">
      <c r="A24" s="344">
        <v>1996</v>
      </c>
      <c r="B24" s="59">
        <f>('T9'!B25-'T9'!B24)/'T9'!B24*100</f>
        <v>1.1725959157951595</v>
      </c>
      <c r="C24" s="272">
        <f>('T9'!C25-'T9'!C24)/'T9'!C24*100</f>
        <v>1.0106554405188737</v>
      </c>
      <c r="D24" s="273">
        <f>('T9'!E25-'T9'!E24)/'T9'!E24*100</f>
        <v>1.2388136413109203</v>
      </c>
      <c r="E24" s="273">
        <f>('T9'!F25-'T9'!F24)/'T9'!F24*100</f>
        <v>1.4475580464371498</v>
      </c>
      <c r="F24" s="59">
        <f>('T9'!G25-'T9'!G24)/'T9'!G24*100</f>
        <v>-2.2690437601296596</v>
      </c>
      <c r="G24" s="59">
        <f>('T9'!H25-'T9'!H24)/'T9'!H24*100</f>
        <v>-0.1600635763177034</v>
      </c>
      <c r="H24" s="273">
        <f>('T9'!I25-'T9'!I24)/'T9'!I24*100</f>
        <v>0.43253120575537185</v>
      </c>
      <c r="I24" s="272">
        <f>('T9'!J25-'T9'!J24)/'T9'!J24*100</f>
        <v>0.22587537898554302</v>
      </c>
      <c r="J24" s="61">
        <f>('T9'!K25-'T9'!K24)</f>
        <v>-0.19390469229646978</v>
      </c>
      <c r="K24" s="155"/>
      <c r="L24" s="155"/>
    </row>
    <row r="25" spans="1:12">
      <c r="A25" s="344">
        <v>1997</v>
      </c>
      <c r="B25" s="59">
        <f>('T9'!B26-'T9'!B25)/'T9'!B25*100</f>
        <v>1.2027555113935502</v>
      </c>
      <c r="C25" s="272">
        <f>('T9'!C26-'T9'!C25)/'T9'!C25*100</f>
        <v>1.2672552607046179</v>
      </c>
      <c r="D25" s="273">
        <f>('T9'!E26-'T9'!E25)/'T9'!E25*100</f>
        <v>1.7574639958788441</v>
      </c>
      <c r="E25" s="273">
        <f>('T9'!F26-'T9'!F25)/'T9'!F25*100</f>
        <v>2.249266028980017</v>
      </c>
      <c r="F25" s="59">
        <f>('T9'!G26-'T9'!G25)/'T9'!G25*100</f>
        <v>-6.8684355997788842</v>
      </c>
      <c r="G25" s="59">
        <f>('T9'!H26-'T9'!H25)/'T9'!H25*100</f>
        <v>6.3733194798048662E-2</v>
      </c>
      <c r="H25" s="273">
        <f>('T9'!I26-'T9'!I25)/'T9'!I25*100</f>
        <v>0.96972191627715465</v>
      </c>
      <c r="I25" s="272">
        <f>('T9'!J26-'T9'!J25)/'T9'!J25*100</f>
        <v>0.48407427841527767</v>
      </c>
      <c r="J25" s="61">
        <f>('T9'!K26-'T9'!K25)</f>
        <v>-0.4579485203209126</v>
      </c>
      <c r="K25" s="155"/>
      <c r="L25" s="155"/>
    </row>
    <row r="26" spans="1:12">
      <c r="A26" s="344">
        <v>1998</v>
      </c>
      <c r="B26" s="59">
        <f>('T9'!B27-'T9'!B26)/'T9'!B26*100</f>
        <v>1.1708761054814294</v>
      </c>
      <c r="C26" s="273">
        <f>('T9'!C27-'T9'!C26)/'T9'!C26*100</f>
        <v>1.0274056898682145</v>
      </c>
      <c r="D26" s="273">
        <f>('T9'!E27-'T9'!E26)/'T9'!E26*100</f>
        <v>1.0095600049891047</v>
      </c>
      <c r="E26" s="273">
        <f>('T9'!F27-'T9'!F26)/'T9'!F26*100</f>
        <v>1.4703839207150464</v>
      </c>
      <c r="F26" s="59">
        <f>('T9'!G27-'T9'!G26)/'T9'!G26*100</f>
        <v>-7.8498293515358366</v>
      </c>
      <c r="G26" s="59">
        <f>('T9'!H27-'T9'!H26)/'T9'!H26*100</f>
        <v>-0.14180999625193524</v>
      </c>
      <c r="H26" s="273">
        <f>('T9'!I27-'T9'!I26)/'T9'!I26*100</f>
        <v>0.43847333089666346</v>
      </c>
      <c r="I26" s="272">
        <f>('T9'!J27-'T9'!J26)/'T9'!J26*100</f>
        <v>-1.7664201864074358E-2</v>
      </c>
      <c r="J26" s="61">
        <f>('T9'!K27-'T9'!K26)</f>
        <v>-0.43366110184002338</v>
      </c>
      <c r="K26" s="155"/>
      <c r="L26" s="155"/>
    </row>
    <row r="27" spans="1:12">
      <c r="A27" s="344">
        <v>1999</v>
      </c>
      <c r="B27" s="61">
        <f>('T9'!B28-'T9'!B27)/'T9'!B27*100</f>
        <v>1.1493586911650746</v>
      </c>
      <c r="C27" s="61">
        <f>('T9'!C28-'T9'!C27)/'T9'!C27*100</f>
        <v>1.234285157392067</v>
      </c>
      <c r="D27" s="61">
        <f>('T9'!E28-'T9'!E27)/'T9'!E27*100</f>
        <v>1.2311782266675384</v>
      </c>
      <c r="E27" s="61">
        <f>('T9'!F28-'T9'!F27)/'T9'!F27*100</f>
        <v>1.5403573629081946</v>
      </c>
      <c r="F27" s="61">
        <f>('T9'!G28-'T9'!G27)/'T9'!G27*100</f>
        <v>-5.3140096618357484</v>
      </c>
      <c r="G27" s="61">
        <f>('T9'!H28-'T9'!H27)/'T9'!H27*100</f>
        <v>8.3961448026883823E-2</v>
      </c>
      <c r="H27" s="61">
        <f>('T9'!I28-'T9'!I27)/'T9'!I27*100</f>
        <v>0.30234046206801424</v>
      </c>
      <c r="I27" s="61">
        <f>('T9'!J28-'T9'!J27)/'T9'!J27*100</f>
        <v>-3.0690498971872146E-3</v>
      </c>
      <c r="J27" s="61">
        <f>('T9'!K28-'T9'!K27)</f>
        <v>-0.291642391277807</v>
      </c>
      <c r="K27" s="155"/>
      <c r="L27" s="155"/>
    </row>
    <row r="28" spans="1:12">
      <c r="A28" s="344">
        <v>2000</v>
      </c>
      <c r="B28" s="61">
        <f>('T9'!B29-'T9'!B28)/'T9'!B28*100</f>
        <v>1.0990663306220645</v>
      </c>
      <c r="C28" s="61">
        <f>('T9'!C29-'T9'!C28)/'T9'!C28*100</f>
        <v>2.3219881301353049</v>
      </c>
      <c r="D28" s="59">
        <f>('T9'!E29-'T9'!E28)/'T9'!E28*100</f>
        <v>2.3068423167441594</v>
      </c>
      <c r="E28" s="59">
        <f>('T9'!F29-'T9'!F28)/'T9'!F28*100</f>
        <v>2.5492928203284189</v>
      </c>
      <c r="F28" s="59">
        <f>('T9'!G29-'T9'!G28)/'T9'!G28*100</f>
        <v>-3.1972789115646258</v>
      </c>
      <c r="G28" s="59">
        <f>('T9'!H29-'T9'!H28)/'T9'!H28*100</f>
        <v>1.2096271942946855</v>
      </c>
      <c r="H28" s="59">
        <f>('T9'!I29-'T9'!I28)/'T9'!I28*100</f>
        <v>0.22214647540275395</v>
      </c>
      <c r="I28" s="59">
        <f>('T9'!J29-'T9'!J28)/'T9'!J28*100</f>
        <v>-1.4802110150442888E-2</v>
      </c>
      <c r="J28" s="61">
        <f>('T9'!K29-'T9'!K28)</f>
        <v>-0.22698521438359087</v>
      </c>
      <c r="K28" s="155"/>
      <c r="L28" s="155"/>
    </row>
    <row r="29" spans="1:12">
      <c r="A29" s="344">
        <v>2001</v>
      </c>
      <c r="B29" s="61">
        <f>('T9'!B30-'T9'!B29)/'T9'!B29*100</f>
        <v>1.0010694126728943</v>
      </c>
      <c r="C29" s="61">
        <f>('T9'!C30-'T9'!C29)/'T9'!C29*100</f>
        <v>1.1831007117420982</v>
      </c>
      <c r="D29" s="59">
        <f>('T9'!E30-'T9'!E29)/'T9'!E29*100</f>
        <v>0.80724911104409369</v>
      </c>
      <c r="E29" s="59">
        <f>('T9'!F30-'T9'!F29)/'T9'!F29*100</f>
        <v>3.0681345011724655E-2</v>
      </c>
      <c r="F29" s="59">
        <f>('T9'!G30-'T9'!G29)/'T9'!G29*100</f>
        <v>19.483485593815882</v>
      </c>
      <c r="G29" s="59">
        <f>('T9'!H30-'T9'!H29)/'T9'!H29*100</f>
        <v>0.18022710069084791</v>
      </c>
      <c r="H29" s="59">
        <f>('T9'!I30-'T9'!I29)/'T9'!I29*100</f>
        <v>-1.1389445061715129</v>
      </c>
      <c r="I29" s="59">
        <f>('T9'!J30-'T9'!J29)/'T9'!J29*100</f>
        <v>-0.37145689157001366</v>
      </c>
      <c r="J29" s="61">
        <f>('T9'!K30-'T9'!K29)</f>
        <v>0.73959632418173094</v>
      </c>
      <c r="K29" s="155"/>
      <c r="L29" s="155"/>
    </row>
    <row r="30" spans="1:12">
      <c r="A30" s="344">
        <v>2002</v>
      </c>
      <c r="B30" s="61">
        <f>('T9'!B31-'T9'!B30)/'T9'!B30*100</f>
        <v>0.95713910070996577</v>
      </c>
      <c r="C30" s="61">
        <f>('T9'!C31-'T9'!C30)/'T9'!C30*100</f>
        <v>1.1520651628140517</v>
      </c>
      <c r="D30" s="59">
        <f>('T9'!E31-'T9'!E30)/'T9'!E30*100</f>
        <v>0.78547873154577208</v>
      </c>
      <c r="E30" s="59">
        <f>('T9'!F31-'T9'!F30)/'T9'!F30*100</f>
        <v>-0.32716730079674006</v>
      </c>
      <c r="F30" s="59">
        <f>('T9'!G31-'T9'!G30)/'T9'!G30*100</f>
        <v>23.187766504925747</v>
      </c>
      <c r="G30" s="59">
        <f>('T9'!H31-'T9'!H30)/'T9'!H30*100</f>
        <v>0.19307803671974838</v>
      </c>
      <c r="H30" s="59">
        <f>('T9'!I31-'T9'!I30)/'T9'!I30*100</f>
        <v>-1.4623848373533574</v>
      </c>
      <c r="I30" s="59">
        <f>('T9'!J31-'T9'!J30)/'T9'!J30*100</f>
        <v>-0.36241121788094172</v>
      </c>
      <c r="J30" s="61">
        <f>('T9'!K31-'T9'!K30)</f>
        <v>1.0517382571585374</v>
      </c>
      <c r="K30" s="155"/>
      <c r="L30" s="155"/>
    </row>
    <row r="31" spans="1:12">
      <c r="A31" s="344">
        <v>2003</v>
      </c>
      <c r="B31" s="61">
        <f>('T9'!B32-'T9'!B31)/'T9'!B31*100</f>
        <v>0.92757548922574695</v>
      </c>
      <c r="C31" s="61">
        <f>('T9'!C32-'T9'!C31)/'T9'!C31*100</f>
        <v>1.6537206416325783</v>
      </c>
      <c r="D31" s="59">
        <f>('T9'!E32-'T9'!E31)/'T9'!E31*100</f>
        <v>1.1369362777244707</v>
      </c>
      <c r="E31" s="59">
        <f>('T9'!F32-'T9'!F31)/'T9'!F31*100</f>
        <v>0.91658424002637651</v>
      </c>
      <c r="F31" s="59">
        <f>('T9'!G32-'T9'!G31)/'T9'!G31*100</f>
        <v>4.7266650751969443</v>
      </c>
      <c r="G31" s="59">
        <f>('T9'!H32-'T9'!H31)/'T9'!H31*100</f>
        <v>0.71947151101868378</v>
      </c>
      <c r="H31" s="59">
        <f>('T9'!I32-'T9'!I31)/'T9'!I31*100</f>
        <v>-0.72514453672079537</v>
      </c>
      <c r="I31" s="59">
        <f>('T9'!J32-'T9'!J31)/'T9'!J31*100</f>
        <v>-0.50837722480418135</v>
      </c>
      <c r="J31" s="61">
        <f>('T9'!K32-'T9'!K31)</f>
        <v>0.20527436943023947</v>
      </c>
      <c r="K31" s="155"/>
      <c r="L31" s="155"/>
    </row>
    <row r="32" spans="1:12">
      <c r="A32" s="344">
        <v>2004</v>
      </c>
      <c r="B32" s="61">
        <f>('T9'!B33-'T9'!B32)/'T9'!B32*100</f>
        <v>0.90700763180169708</v>
      </c>
      <c r="C32" s="59">
        <f>('T9'!C33-'T9'!C32)/'T9'!C32*100</f>
        <v>0.98974535194964919</v>
      </c>
      <c r="D32" s="59">
        <f>('T9'!E33-'T9'!E32)/'T9'!E32*100</f>
        <v>0.60814961436079451</v>
      </c>
      <c r="E32" s="59">
        <f>('T9'!F33-'T9'!F32)/'T9'!F32*100</f>
        <v>1.1006563280478598</v>
      </c>
      <c r="F32" s="59">
        <f>('T9'!G33-'T9'!G32)/'T9'!G32*100</f>
        <v>-7.1233188967403684</v>
      </c>
      <c r="G32" s="59">
        <f>('T9'!H33-'T9'!H32)/'T9'!H32*100</f>
        <v>8.1994028055847781E-2</v>
      </c>
      <c r="H32" s="59">
        <f>('T9'!I33-'T9'!I32)/'T9'!I32*100</f>
        <v>0.10982399818089397</v>
      </c>
      <c r="I32" s="59">
        <f>('T9'!J33-'T9'!J32)/'T9'!J32*100</f>
        <v>-0.37785592612296609</v>
      </c>
      <c r="J32" s="61">
        <f>('T9'!K33-'T9'!K32)</f>
        <v>-0.46021332770063683</v>
      </c>
      <c r="K32" s="155"/>
      <c r="L32" s="155"/>
    </row>
    <row r="33" spans="1:12">
      <c r="A33" s="344">
        <v>2005</v>
      </c>
      <c r="B33" s="61">
        <f>('T9'!B34-'T9'!B33)/'T9'!B33*100</f>
        <v>0.9312491901439669</v>
      </c>
      <c r="C33" s="59">
        <f>('T9'!C34-'T9'!C33)/'T9'!C33*100</f>
        <v>1.2200199680332382</v>
      </c>
      <c r="D33" s="59">
        <f>('T9'!E34-'T9'!E33)/'T9'!E33*100</f>
        <v>1.3018907605782863</v>
      </c>
      <c r="E33" s="59">
        <f>('T9'!F34-'T9'!F33)/'T9'!F33*100</f>
        <v>1.779507655186281</v>
      </c>
      <c r="F33" s="59">
        <f>('T9'!G34-'T9'!G33)/'T9'!G33*100</f>
        <v>-6.8474659467419317</v>
      </c>
      <c r="G33" s="59">
        <f>('T9'!H34-'T9'!H33)/'T9'!H33*100</f>
        <v>0.28610641422387156</v>
      </c>
      <c r="H33" s="59">
        <f>('T9'!I34-'T9'!I33)/'T9'!I33*100</f>
        <v>0.55274409877584707</v>
      </c>
      <c r="I33" s="59">
        <f>('T9'!J34-'T9'!J33)/'T9'!J33*100</f>
        <v>8.0883991695431104E-2</v>
      </c>
      <c r="J33" s="61">
        <f>('T9'!K34-'T9'!K33)</f>
        <v>-0.44474355617433936</v>
      </c>
      <c r="K33" s="155"/>
      <c r="L33" s="155"/>
    </row>
    <row r="34" spans="1:12">
      <c r="A34" s="344">
        <v>2006</v>
      </c>
      <c r="B34" s="61">
        <f>('T9'!B35-'T9'!B34)/'T9'!B34*100</f>
        <v>0.95441446250418094</v>
      </c>
      <c r="C34" s="59">
        <f>('T9'!C35-'T9'!C34)/'T9'!C34*100</f>
        <v>1.208853424863545</v>
      </c>
      <c r="D34" s="59">
        <f>('T9'!E35-'T9'!E34)/'T9'!E34*100</f>
        <v>1.4117331904634343</v>
      </c>
      <c r="E34" s="59">
        <f>('T9'!F35-'T9'!F34)/'T9'!F34*100</f>
        <v>1.9029139913920836</v>
      </c>
      <c r="F34" s="59">
        <f>('T9'!G35-'T9'!G34)/'T9'!G34*100</f>
        <v>-7.7723620076406279</v>
      </c>
      <c r="G34" s="59">
        <f>('T9'!H35-'T9'!H34)/'T9'!H34*100</f>
        <v>0.25203351801308399</v>
      </c>
      <c r="H34" s="59">
        <f>('T9'!I35-'T9'!I34)/'T9'!I34*100</f>
        <v>0.6857706050822947</v>
      </c>
      <c r="I34" s="59">
        <f>('T9'!J35-'T9'!J34)/'T9'!J34*100</f>
        <v>0.20045653985249912</v>
      </c>
      <c r="J34" s="61">
        <f>('T9'!K35-'T9'!K34)</f>
        <v>-0.46039349822231035</v>
      </c>
      <c r="K34" s="155"/>
      <c r="L34" s="155"/>
    </row>
    <row r="35" spans="1:12">
      <c r="A35" s="364">
        <v>2007</v>
      </c>
      <c r="B35" s="61">
        <f>('T9'!B36-'T9'!B35)/'T9'!B35*100</f>
        <v>0.963128057881386</v>
      </c>
      <c r="C35" s="59">
        <f>('T9'!C36-'T9'!C35)/'T9'!C35*100</f>
        <v>1.3338286388567182</v>
      </c>
      <c r="D35" s="59">
        <f>('T9'!E36-'T9'!E35)/'T9'!E35*100</f>
        <v>1.1200042264310432</v>
      </c>
      <c r="E35" s="59">
        <f>('T9'!F36-'T9'!F35)/'T9'!F35*100</f>
        <v>1.1216739252355863</v>
      </c>
      <c r="F35" s="59">
        <f>('T9'!G36-'T9'!G35)/'T9'!G35*100</f>
        <v>1.0998428795886301</v>
      </c>
      <c r="G35" s="59">
        <f>('T9'!H36-'T9'!H35)/'T9'!H35*100</f>
        <v>0.36716431840623337</v>
      </c>
      <c r="H35" s="59">
        <f>('T9'!I36-'T9'!I35)/'T9'!I35*100</f>
        <v>-0.20936218089342523</v>
      </c>
      <c r="I35" s="59">
        <f>('T9'!J36-'T9'!J35)/'T9'!J35*100</f>
        <v>-0.21100990192301072</v>
      </c>
      <c r="J35" s="61">
        <f>('T9'!K36-'T9'!K35)</f>
        <v>-9.2179925579127797E-4</v>
      </c>
      <c r="K35" s="155"/>
      <c r="L35" s="155"/>
    </row>
    <row r="36" spans="1:12">
      <c r="A36" s="364">
        <v>2008</v>
      </c>
      <c r="B36" s="61">
        <f>('T9'!B37-'T9'!B36)/'T9'!B36*100</f>
        <v>0.94366514637250742</v>
      </c>
      <c r="C36" s="59">
        <f>('T9'!C37-'T9'!C36)/'T9'!C36*100</f>
        <v>0.82849219595716506</v>
      </c>
      <c r="D36" s="59">
        <f>('T9'!E37-'T9'!E36)/'T9'!E36*100</f>
        <v>0.759515164180664</v>
      </c>
      <c r="E36" s="59">
        <f>('T9'!F37-'T9'!F36)/'T9'!F36*100</f>
        <v>-0.46902709401767922</v>
      </c>
      <c r="F36" s="59">
        <f>('T9'!G37-'T9'!G36)/'T9'!G36*100</f>
        <v>26.08081378920599</v>
      </c>
      <c r="G36" s="59">
        <f>('T9'!H37-'T9'!H36)/'T9'!H36*100</f>
        <v>-0.11409626374110204</v>
      </c>
      <c r="H36" s="59">
        <f>('T9'!I37-'T9'!I36)/'T9'!I36*100</f>
        <v>-1.2868577737463012</v>
      </c>
      <c r="I36" s="59">
        <f>('T9'!J37-'T9'!J36)/'T9'!J36*100</f>
        <v>-6.8410258126678031E-2</v>
      </c>
      <c r="J36" s="61">
        <f>('T9'!K37-'T9'!K36)</f>
        <v>1.1616283398337472</v>
      </c>
      <c r="K36" s="155"/>
      <c r="L36" s="155"/>
    </row>
    <row r="37" spans="1:12" s="62" customFormat="1">
      <c r="A37" s="345">
        <v>2009</v>
      </c>
      <c r="B37" s="90">
        <f>('T9'!B38-'T9'!B37)/'T9'!B37*100</f>
        <v>0.88558922713705446</v>
      </c>
      <c r="C37" s="91">
        <f>('T9'!C38-'T9'!C37)/'T9'!C37*100</f>
        <v>0.86103649460194698</v>
      </c>
      <c r="D37" s="91">
        <f>('T9'!E38-'T9'!E37)/'T9'!E37*100</f>
        <v>-9.3980698308995581E-2</v>
      </c>
      <c r="E37" s="91">
        <f>('T9'!F38-'T9'!F37)/'T9'!F37*100</f>
        <v>-3.7733382864847758</v>
      </c>
      <c r="F37" s="91">
        <f>('T9'!G38-'T9'!G37)/'T9'!G37*100</f>
        <v>59.849843119677274</v>
      </c>
      <c r="G37" s="91">
        <f>('T9'!H38-'T9'!H37)/'T9'!H37*100</f>
        <v>-2.4337204870599045E-2</v>
      </c>
      <c r="H37" s="91">
        <f>('T9'!I38-'T9'!I37)/'T9'!I37*100</f>
        <v>-4.594811774847031</v>
      </c>
      <c r="I37" s="91">
        <f>('T9'!J38-'T9'!J37)/'T9'!J37*100</f>
        <v>-0.94686434534316311</v>
      </c>
      <c r="J37" s="61">
        <f>('T9'!K38-'T9'!K37)</f>
        <v>3.4704278117042051</v>
      </c>
      <c r="K37" s="274"/>
      <c r="L37" s="274"/>
    </row>
    <row r="38" spans="1:12" s="62" customFormat="1">
      <c r="A38" s="345">
        <v>2010</v>
      </c>
      <c r="B38" s="90">
        <f>('T9'!B39-'T9'!B38)/'T9'!B38*100</f>
        <v>0.83582866814216894</v>
      </c>
      <c r="C38" s="91">
        <f>('T9'!C39-'T9'!C38)/'T9'!C38*100</f>
        <v>0.860471329638127</v>
      </c>
      <c r="D38" s="91">
        <f>('T9'!E39-'T9'!E38)/'T9'!E38*100</f>
        <v>-0.16413436960724526</v>
      </c>
      <c r="E38" s="91">
        <f>('T9'!F39-'T9'!F38)/'T9'!F38*100</f>
        <v>-0.5812249333342866</v>
      </c>
      <c r="F38" s="91">
        <f>('T9'!G39-'T9'!G38)/'T9'!G38*100</f>
        <v>3.9256922537679637</v>
      </c>
      <c r="G38" s="91">
        <f>('T9'!H39-'T9'!H38)/'T9'!H38*100</f>
        <v>2.4438398356471078E-2</v>
      </c>
      <c r="H38" s="91">
        <f>('T9'!I39-'T9'!I38)/'T9'!I38*100</f>
        <v>-1.4293967140611195</v>
      </c>
      <c r="I38" s="91">
        <f>('T9'!J39-'T9'!J38)/'T9'!J38*100</f>
        <v>-1.0158644766756026</v>
      </c>
      <c r="J38" s="61">
        <f>('T9'!K39-'T9'!K38)</f>
        <v>0.37911336601347223</v>
      </c>
      <c r="K38" s="274"/>
      <c r="L38" s="274"/>
    </row>
    <row r="39" spans="1:12" s="62" customFormat="1">
      <c r="A39" s="345">
        <v>2011</v>
      </c>
      <c r="B39" s="90">
        <f>('T9'!B40-'T9'!B39)/'T9'!B39*100</f>
        <v>0.76305324588132006</v>
      </c>
      <c r="C39" s="91">
        <f>('T9'!C40-'T9'!C39)/'T9'!C39*100</f>
        <v>0.75179750241769328</v>
      </c>
      <c r="D39" s="91">
        <f>('T9'!E40-'T9'!E39)/'T9'!E39*100</f>
        <v>-0.17675077490918778</v>
      </c>
      <c r="E39" s="91">
        <f>('T9'!F40-'T9'!F39)/'T9'!F39*100</f>
        <v>0.57887016050163953</v>
      </c>
      <c r="F39" s="91">
        <f>('T9'!G40-'T9'!G39)/'T9'!G39*100</f>
        <v>-7.2715008431703199</v>
      </c>
      <c r="G39" s="91">
        <f>('T9'!H40-'T9'!H39)/'T9'!H39*100</f>
        <v>-1.117050655081077E-2</v>
      </c>
      <c r="H39" s="91">
        <f>('T9'!I40-'T9'!I39)/'T9'!I39*100</f>
        <v>-0.17163697939175498</v>
      </c>
      <c r="I39" s="91">
        <f>('T9'!J40-'T9'!J39)/'T9'!J39*100</f>
        <v>-0.92161956445949367</v>
      </c>
      <c r="J39" s="61">
        <f>('T9'!K40-'T9'!K39)</f>
        <v>-0.68468769577567201</v>
      </c>
      <c r="K39" s="274"/>
      <c r="L39" s="274"/>
    </row>
    <row r="40" spans="1:12" s="184" customFormat="1">
      <c r="A40" s="345">
        <v>2012</v>
      </c>
      <c r="B40" s="90">
        <f>('T9'!B41-'T9'!B40)/'T9'!B40*100</f>
        <v>0.74542239534615529</v>
      </c>
      <c r="C40" s="91">
        <f>('T9'!C41-'T9'!C40)/'T9'!C40*100</f>
        <v>1.529935146775284</v>
      </c>
      <c r="D40" s="91">
        <f>('T9'!E41-'T9'!E40)/'T9'!E40*100</f>
        <v>0.8840167429386071</v>
      </c>
      <c r="E40" s="91">
        <f>('T9'!F41-'T9'!F40)/'T9'!F40*100</f>
        <v>1.8588822398101081</v>
      </c>
      <c r="F40" s="91">
        <f>('T9'!G41-'T9'!G40)/'T9'!G40*100</f>
        <v>-9.0274241652724232</v>
      </c>
      <c r="G40" s="91">
        <f>('T9'!H41-'T9'!H40)/'T9'!H40*100</f>
        <v>0.77870808695459004</v>
      </c>
      <c r="H40" s="91">
        <f>('T9'!I41-'T9'!I40)/'T9'!I40*100</f>
        <v>0.32399025229287826</v>
      </c>
      <c r="I40" s="91">
        <f>('T9'!J41-'T9'!J40)/'T9'!J40*100</f>
        <v>-0.63618518312150407</v>
      </c>
      <c r="J40" s="61">
        <f>('T9'!K41-'T9'!K40)</f>
        <v>-0.87919069633926128</v>
      </c>
      <c r="K40" s="506"/>
      <c r="L40" s="506"/>
    </row>
    <row r="41" spans="1:12" s="184" customFormat="1">
      <c r="A41" s="505">
        <v>2013</v>
      </c>
      <c r="B41" s="90">
        <f>('T9'!B42-'T9'!B41)/'T9'!B41*100</f>
        <v>0.74404052159148359</v>
      </c>
      <c r="C41" s="91">
        <f>('T9'!C42-'T9'!C41)/'T9'!C41*100</f>
        <v>0.98444616168757504</v>
      </c>
      <c r="D41" s="91">
        <f>('T9'!E42-'T9'!E41)/'T9'!E41*100</f>
        <v>0.26713986126794648</v>
      </c>
      <c r="E41" s="91">
        <f>('T9'!F42-'T9'!F41)/'T9'!F41*100</f>
        <v>1.0247843390491966</v>
      </c>
      <c r="F41" s="91">
        <f>('T9'!G42-'T9'!G41)/'T9'!G41*100</f>
        <v>-8.36398528706221</v>
      </c>
      <c r="G41" s="91">
        <f>('T9'!H42-'T9'!H41)/'T9'!H41*100</f>
        <v>0.23863013519351581</v>
      </c>
      <c r="H41" s="91">
        <f>('T9'!I42-'T9'!I41)/'T9'!I41*100</f>
        <v>3.9944940923892398E-2</v>
      </c>
      <c r="I41" s="91">
        <f>('T9'!J42-'T9'!J41)/'T9'!J41*100</f>
        <v>-0.71031364500544092</v>
      </c>
      <c r="J41" s="61">
        <f>('T9'!K42-'T9'!K41)</f>
        <v>-0.69464924225663971</v>
      </c>
      <c r="K41" s="506"/>
      <c r="L41" s="506"/>
    </row>
    <row r="42" spans="1:12">
      <c r="A42" s="528">
        <v>2014</v>
      </c>
      <c r="B42" s="347">
        <f>('T9'!B43-'T9'!B42)/'T9'!B42*100</f>
        <v>0.7366517379489268</v>
      </c>
      <c r="C42" s="346">
        <f>('T9'!C43-'T9'!C42)/'T9'!C42*100</f>
        <v>0.92315582528421225</v>
      </c>
      <c r="D42" s="346">
        <f>('T9'!E43-'T9'!E42)/'T9'!E42*100</f>
        <v>0.34301012298167827</v>
      </c>
      <c r="E42" s="346">
        <f>('T9'!F43-'T9'!F42)/'T9'!F42*100</f>
        <v>1.6508139429857775</v>
      </c>
      <c r="F42" s="346">
        <f>('T9'!G43-'T9'!G42)/'T9'!G42*100</f>
        <v>-16.082024432809774</v>
      </c>
      <c r="G42" s="346">
        <f>('T9'!H43-'T9'!H42)/'T9'!H42*100</f>
        <v>0.1851402484772546</v>
      </c>
      <c r="H42" s="346">
        <f>('T9'!I43-'T9'!I42)/'T9'!I42*100</f>
        <v>0.72100214440506982</v>
      </c>
      <c r="I42" s="346">
        <f>('T9'!J43-'T9'!J42)/'T9'!J42*100</f>
        <v>-0.57483904219846238</v>
      </c>
      <c r="J42" s="360">
        <f>('T9'!K43-'T9'!K42)</f>
        <v>-1.2072119137092265</v>
      </c>
      <c r="K42" s="155"/>
      <c r="L42" s="155"/>
    </row>
    <row r="43" spans="1:12">
      <c r="B43" s="60"/>
      <c r="C43" s="60"/>
      <c r="D43" s="60"/>
      <c r="E43" s="60"/>
      <c r="F43" s="60"/>
      <c r="G43" s="60"/>
      <c r="H43" s="60"/>
      <c r="I43" s="60"/>
      <c r="J43" s="60"/>
      <c r="K43" s="155"/>
      <c r="L43" s="155"/>
    </row>
    <row r="44" spans="1:12">
      <c r="A44" s="295" t="s">
        <v>319</v>
      </c>
      <c r="B44" s="155"/>
      <c r="C44" s="155"/>
      <c r="D44" s="155"/>
      <c r="E44" s="155"/>
      <c r="F44" s="155"/>
      <c r="G44" s="155"/>
      <c r="H44" s="155"/>
      <c r="I44" s="155"/>
      <c r="J44" s="155"/>
      <c r="K44" s="155"/>
      <c r="L44" s="155"/>
    </row>
    <row r="45" spans="1:12">
      <c r="A45" s="2" t="s">
        <v>320</v>
      </c>
      <c r="B45" s="155"/>
      <c r="C45" s="155"/>
      <c r="D45" s="155"/>
      <c r="E45" s="155"/>
      <c r="F45" s="155"/>
      <c r="G45" s="155"/>
      <c r="H45" s="155"/>
      <c r="I45" s="155"/>
      <c r="J45" s="155"/>
      <c r="K45" s="155"/>
      <c r="L45" s="155"/>
    </row>
    <row r="46" spans="1:12">
      <c r="A46" s="2" t="s">
        <v>321</v>
      </c>
    </row>
  </sheetData>
  <pageMargins left="0.35433070866141736" right="0.35433070866141736" top="0.98425196850393704" bottom="0.98425196850393704" header="0.51181102362204722" footer="0.51181102362204722"/>
  <pageSetup scale="85" orientation="portrait" r:id="rId1"/>
  <headerFooter alignWithMargins="0"/>
</worksheet>
</file>

<file path=xl/worksheets/sheet22.xml><?xml version="1.0" encoding="utf-8"?>
<worksheet xmlns="http://schemas.openxmlformats.org/spreadsheetml/2006/main" xmlns:r="http://schemas.openxmlformats.org/officeDocument/2006/relationships">
  <sheetPr>
    <pageSetUpPr fitToPage="1"/>
  </sheetPr>
  <dimension ref="A1:S73"/>
  <sheetViews>
    <sheetView topLeftCell="A34" zoomScaleSheetLayoutView="100" workbookViewId="0">
      <selection activeCell="D87" sqref="D87"/>
    </sheetView>
  </sheetViews>
  <sheetFormatPr defaultRowHeight="15.75" outlineLevelCol="1"/>
  <cols>
    <col min="1" max="1" width="8.28515625" style="1" customWidth="1"/>
    <col min="2" max="2" width="12" style="1" customWidth="1"/>
    <col min="3" max="3" width="13.85546875" style="1" customWidth="1"/>
    <col min="4" max="4" width="13.28515625" style="1" customWidth="1"/>
    <col min="5" max="7" width="12" style="1" customWidth="1"/>
    <col min="8" max="8" width="16.140625" style="1" customWidth="1"/>
    <col min="9" max="9" width="12.7109375" style="1" customWidth="1" outlineLevel="1"/>
    <col min="10" max="10" width="11.42578125" style="1" customWidth="1"/>
    <col min="11" max="11" width="13.85546875" style="1" customWidth="1"/>
    <col min="12" max="12" width="12" style="1" customWidth="1"/>
    <col min="13" max="13" width="12.42578125" style="1" customWidth="1"/>
    <col min="14" max="14" width="11.5703125" style="1" customWidth="1"/>
    <col min="15" max="15" width="11.7109375" style="1" customWidth="1"/>
    <col min="16" max="16" width="11" style="1" customWidth="1"/>
    <col min="17" max="17" width="11.5703125" style="1" customWidth="1"/>
    <col min="18" max="256" width="9.140625" style="1"/>
    <col min="257" max="257" width="8.28515625" style="1" customWidth="1"/>
    <col min="258" max="258" width="12" style="1" customWidth="1"/>
    <col min="259" max="259" width="13.85546875" style="1" customWidth="1"/>
    <col min="260" max="260" width="13.28515625" style="1" customWidth="1"/>
    <col min="261" max="263" width="12" style="1" customWidth="1"/>
    <col min="264" max="264" width="16.140625" style="1" customWidth="1"/>
    <col min="265" max="265" width="12.7109375" style="1" customWidth="1"/>
    <col min="266" max="266" width="11.42578125" style="1" customWidth="1"/>
    <col min="267" max="267" width="13.85546875" style="1" customWidth="1"/>
    <col min="268" max="268" width="12" style="1" customWidth="1"/>
    <col min="269" max="269" width="12.42578125" style="1" customWidth="1"/>
    <col min="270" max="270" width="11.5703125" style="1" customWidth="1"/>
    <col min="271" max="271" width="11.7109375" style="1" customWidth="1"/>
    <col min="272" max="272" width="11" style="1" customWidth="1"/>
    <col min="273" max="273" width="11.5703125" style="1" customWidth="1"/>
    <col min="274" max="512" width="9.140625" style="1"/>
    <col min="513" max="513" width="8.28515625" style="1" customWidth="1"/>
    <col min="514" max="514" width="12" style="1" customWidth="1"/>
    <col min="515" max="515" width="13.85546875" style="1" customWidth="1"/>
    <col min="516" max="516" width="13.28515625" style="1" customWidth="1"/>
    <col min="517" max="519" width="12" style="1" customWidth="1"/>
    <col min="520" max="520" width="16.140625" style="1" customWidth="1"/>
    <col min="521" max="521" width="12.7109375" style="1" customWidth="1"/>
    <col min="522" max="522" width="11.42578125" style="1" customWidth="1"/>
    <col min="523" max="523" width="13.85546875" style="1" customWidth="1"/>
    <col min="524" max="524" width="12" style="1" customWidth="1"/>
    <col min="525" max="525" width="12.42578125" style="1" customWidth="1"/>
    <col min="526" max="526" width="11.5703125" style="1" customWidth="1"/>
    <col min="527" max="527" width="11.7109375" style="1" customWidth="1"/>
    <col min="528" max="528" width="11" style="1" customWidth="1"/>
    <col min="529" max="529" width="11.5703125" style="1" customWidth="1"/>
    <col min="530" max="768" width="9.140625" style="1"/>
    <col min="769" max="769" width="8.28515625" style="1" customWidth="1"/>
    <col min="770" max="770" width="12" style="1" customWidth="1"/>
    <col min="771" max="771" width="13.85546875" style="1" customWidth="1"/>
    <col min="772" max="772" width="13.28515625" style="1" customWidth="1"/>
    <col min="773" max="775" width="12" style="1" customWidth="1"/>
    <col min="776" max="776" width="16.140625" style="1" customWidth="1"/>
    <col min="777" max="777" width="12.7109375" style="1" customWidth="1"/>
    <col min="778" max="778" width="11.42578125" style="1" customWidth="1"/>
    <col min="779" max="779" width="13.85546875" style="1" customWidth="1"/>
    <col min="780" max="780" width="12" style="1" customWidth="1"/>
    <col min="781" max="781" width="12.42578125" style="1" customWidth="1"/>
    <col min="782" max="782" width="11.5703125" style="1" customWidth="1"/>
    <col min="783" max="783" width="11.7109375" style="1" customWidth="1"/>
    <col min="784" max="784" width="11" style="1" customWidth="1"/>
    <col min="785" max="785" width="11.5703125" style="1" customWidth="1"/>
    <col min="786" max="1024" width="9.140625" style="1"/>
    <col min="1025" max="1025" width="8.28515625" style="1" customWidth="1"/>
    <col min="1026" max="1026" width="12" style="1" customWidth="1"/>
    <col min="1027" max="1027" width="13.85546875" style="1" customWidth="1"/>
    <col min="1028" max="1028" width="13.28515625" style="1" customWidth="1"/>
    <col min="1029" max="1031" width="12" style="1" customWidth="1"/>
    <col min="1032" max="1032" width="16.140625" style="1" customWidth="1"/>
    <col min="1033" max="1033" width="12.7109375" style="1" customWidth="1"/>
    <col min="1034" max="1034" width="11.42578125" style="1" customWidth="1"/>
    <col min="1035" max="1035" width="13.85546875" style="1" customWidth="1"/>
    <col min="1036" max="1036" width="12" style="1" customWidth="1"/>
    <col min="1037" max="1037" width="12.42578125" style="1" customWidth="1"/>
    <col min="1038" max="1038" width="11.5703125" style="1" customWidth="1"/>
    <col min="1039" max="1039" width="11.7109375" style="1" customWidth="1"/>
    <col min="1040" max="1040" width="11" style="1" customWidth="1"/>
    <col min="1041" max="1041" width="11.5703125" style="1" customWidth="1"/>
    <col min="1042" max="1280" width="9.140625" style="1"/>
    <col min="1281" max="1281" width="8.28515625" style="1" customWidth="1"/>
    <col min="1282" max="1282" width="12" style="1" customWidth="1"/>
    <col min="1283" max="1283" width="13.85546875" style="1" customWidth="1"/>
    <col min="1284" max="1284" width="13.28515625" style="1" customWidth="1"/>
    <col min="1285" max="1287" width="12" style="1" customWidth="1"/>
    <col min="1288" max="1288" width="16.140625" style="1" customWidth="1"/>
    <col min="1289" max="1289" width="12.7109375" style="1" customWidth="1"/>
    <col min="1290" max="1290" width="11.42578125" style="1" customWidth="1"/>
    <col min="1291" max="1291" width="13.85546875" style="1" customWidth="1"/>
    <col min="1292" max="1292" width="12" style="1" customWidth="1"/>
    <col min="1293" max="1293" width="12.42578125" style="1" customWidth="1"/>
    <col min="1294" max="1294" width="11.5703125" style="1" customWidth="1"/>
    <col min="1295" max="1295" width="11.7109375" style="1" customWidth="1"/>
    <col min="1296" max="1296" width="11" style="1" customWidth="1"/>
    <col min="1297" max="1297" width="11.5703125" style="1" customWidth="1"/>
    <col min="1298" max="1536" width="9.140625" style="1"/>
    <col min="1537" max="1537" width="8.28515625" style="1" customWidth="1"/>
    <col min="1538" max="1538" width="12" style="1" customWidth="1"/>
    <col min="1539" max="1539" width="13.85546875" style="1" customWidth="1"/>
    <col min="1540" max="1540" width="13.28515625" style="1" customWidth="1"/>
    <col min="1541" max="1543" width="12" style="1" customWidth="1"/>
    <col min="1544" max="1544" width="16.140625" style="1" customWidth="1"/>
    <col min="1545" max="1545" width="12.7109375" style="1" customWidth="1"/>
    <col min="1546" max="1546" width="11.42578125" style="1" customWidth="1"/>
    <col min="1547" max="1547" width="13.85546875" style="1" customWidth="1"/>
    <col min="1548" max="1548" width="12" style="1" customWidth="1"/>
    <col min="1549" max="1549" width="12.42578125" style="1" customWidth="1"/>
    <col min="1550" max="1550" width="11.5703125" style="1" customWidth="1"/>
    <col min="1551" max="1551" width="11.7109375" style="1" customWidth="1"/>
    <col min="1552" max="1552" width="11" style="1" customWidth="1"/>
    <col min="1553" max="1553" width="11.5703125" style="1" customWidth="1"/>
    <col min="1554" max="1792" width="9.140625" style="1"/>
    <col min="1793" max="1793" width="8.28515625" style="1" customWidth="1"/>
    <col min="1794" max="1794" width="12" style="1" customWidth="1"/>
    <col min="1795" max="1795" width="13.85546875" style="1" customWidth="1"/>
    <col min="1796" max="1796" width="13.28515625" style="1" customWidth="1"/>
    <col min="1797" max="1799" width="12" style="1" customWidth="1"/>
    <col min="1800" max="1800" width="16.140625" style="1" customWidth="1"/>
    <col min="1801" max="1801" width="12.7109375" style="1" customWidth="1"/>
    <col min="1802" max="1802" width="11.42578125" style="1" customWidth="1"/>
    <col min="1803" max="1803" width="13.85546875" style="1" customWidth="1"/>
    <col min="1804" max="1804" width="12" style="1" customWidth="1"/>
    <col min="1805" max="1805" width="12.42578125" style="1" customWidth="1"/>
    <col min="1806" max="1806" width="11.5703125" style="1" customWidth="1"/>
    <col min="1807" max="1807" width="11.7109375" style="1" customWidth="1"/>
    <col min="1808" max="1808" width="11" style="1" customWidth="1"/>
    <col min="1809" max="1809" width="11.5703125" style="1" customWidth="1"/>
    <col min="1810" max="2048" width="9.140625" style="1"/>
    <col min="2049" max="2049" width="8.28515625" style="1" customWidth="1"/>
    <col min="2050" max="2050" width="12" style="1" customWidth="1"/>
    <col min="2051" max="2051" width="13.85546875" style="1" customWidth="1"/>
    <col min="2052" max="2052" width="13.28515625" style="1" customWidth="1"/>
    <col min="2053" max="2055" width="12" style="1" customWidth="1"/>
    <col min="2056" max="2056" width="16.140625" style="1" customWidth="1"/>
    <col min="2057" max="2057" width="12.7109375" style="1" customWidth="1"/>
    <col min="2058" max="2058" width="11.42578125" style="1" customWidth="1"/>
    <col min="2059" max="2059" width="13.85546875" style="1" customWidth="1"/>
    <col min="2060" max="2060" width="12" style="1" customWidth="1"/>
    <col min="2061" max="2061" width="12.42578125" style="1" customWidth="1"/>
    <col min="2062" max="2062" width="11.5703125" style="1" customWidth="1"/>
    <col min="2063" max="2063" width="11.7109375" style="1" customWidth="1"/>
    <col min="2064" max="2064" width="11" style="1" customWidth="1"/>
    <col min="2065" max="2065" width="11.5703125" style="1" customWidth="1"/>
    <col min="2066" max="2304" width="9.140625" style="1"/>
    <col min="2305" max="2305" width="8.28515625" style="1" customWidth="1"/>
    <col min="2306" max="2306" width="12" style="1" customWidth="1"/>
    <col min="2307" max="2307" width="13.85546875" style="1" customWidth="1"/>
    <col min="2308" max="2308" width="13.28515625" style="1" customWidth="1"/>
    <col min="2309" max="2311" width="12" style="1" customWidth="1"/>
    <col min="2312" max="2312" width="16.140625" style="1" customWidth="1"/>
    <col min="2313" max="2313" width="12.7109375" style="1" customWidth="1"/>
    <col min="2314" max="2314" width="11.42578125" style="1" customWidth="1"/>
    <col min="2315" max="2315" width="13.85546875" style="1" customWidth="1"/>
    <col min="2316" max="2316" width="12" style="1" customWidth="1"/>
    <col min="2317" max="2317" width="12.42578125" style="1" customWidth="1"/>
    <col min="2318" max="2318" width="11.5703125" style="1" customWidth="1"/>
    <col min="2319" max="2319" width="11.7109375" style="1" customWidth="1"/>
    <col min="2320" max="2320" width="11" style="1" customWidth="1"/>
    <col min="2321" max="2321" width="11.5703125" style="1" customWidth="1"/>
    <col min="2322" max="2560" width="9.140625" style="1"/>
    <col min="2561" max="2561" width="8.28515625" style="1" customWidth="1"/>
    <col min="2562" max="2562" width="12" style="1" customWidth="1"/>
    <col min="2563" max="2563" width="13.85546875" style="1" customWidth="1"/>
    <col min="2564" max="2564" width="13.28515625" style="1" customWidth="1"/>
    <col min="2565" max="2567" width="12" style="1" customWidth="1"/>
    <col min="2568" max="2568" width="16.140625" style="1" customWidth="1"/>
    <col min="2569" max="2569" width="12.7109375" style="1" customWidth="1"/>
    <col min="2570" max="2570" width="11.42578125" style="1" customWidth="1"/>
    <col min="2571" max="2571" width="13.85546875" style="1" customWidth="1"/>
    <col min="2572" max="2572" width="12" style="1" customWidth="1"/>
    <col min="2573" max="2573" width="12.42578125" style="1" customWidth="1"/>
    <col min="2574" max="2574" width="11.5703125" style="1" customWidth="1"/>
    <col min="2575" max="2575" width="11.7109375" style="1" customWidth="1"/>
    <col min="2576" max="2576" width="11" style="1" customWidth="1"/>
    <col min="2577" max="2577" width="11.5703125" style="1" customWidth="1"/>
    <col min="2578" max="2816" width="9.140625" style="1"/>
    <col min="2817" max="2817" width="8.28515625" style="1" customWidth="1"/>
    <col min="2818" max="2818" width="12" style="1" customWidth="1"/>
    <col min="2819" max="2819" width="13.85546875" style="1" customWidth="1"/>
    <col min="2820" max="2820" width="13.28515625" style="1" customWidth="1"/>
    <col min="2821" max="2823" width="12" style="1" customWidth="1"/>
    <col min="2824" max="2824" width="16.140625" style="1" customWidth="1"/>
    <col min="2825" max="2825" width="12.7109375" style="1" customWidth="1"/>
    <col min="2826" max="2826" width="11.42578125" style="1" customWidth="1"/>
    <col min="2827" max="2827" width="13.85546875" style="1" customWidth="1"/>
    <col min="2828" max="2828" width="12" style="1" customWidth="1"/>
    <col min="2829" max="2829" width="12.42578125" style="1" customWidth="1"/>
    <col min="2830" max="2830" width="11.5703125" style="1" customWidth="1"/>
    <col min="2831" max="2831" width="11.7109375" style="1" customWidth="1"/>
    <col min="2832" max="2832" width="11" style="1" customWidth="1"/>
    <col min="2833" max="2833" width="11.5703125" style="1" customWidth="1"/>
    <col min="2834" max="3072" width="9.140625" style="1"/>
    <col min="3073" max="3073" width="8.28515625" style="1" customWidth="1"/>
    <col min="3074" max="3074" width="12" style="1" customWidth="1"/>
    <col min="3075" max="3075" width="13.85546875" style="1" customWidth="1"/>
    <col min="3076" max="3076" width="13.28515625" style="1" customWidth="1"/>
    <col min="3077" max="3079" width="12" style="1" customWidth="1"/>
    <col min="3080" max="3080" width="16.140625" style="1" customWidth="1"/>
    <col min="3081" max="3081" width="12.7109375" style="1" customWidth="1"/>
    <col min="3082" max="3082" width="11.42578125" style="1" customWidth="1"/>
    <col min="3083" max="3083" width="13.85546875" style="1" customWidth="1"/>
    <col min="3084" max="3084" width="12" style="1" customWidth="1"/>
    <col min="3085" max="3085" width="12.42578125" style="1" customWidth="1"/>
    <col min="3086" max="3086" width="11.5703125" style="1" customWidth="1"/>
    <col min="3087" max="3087" width="11.7109375" style="1" customWidth="1"/>
    <col min="3088" max="3088" width="11" style="1" customWidth="1"/>
    <col min="3089" max="3089" width="11.5703125" style="1" customWidth="1"/>
    <col min="3090" max="3328" width="9.140625" style="1"/>
    <col min="3329" max="3329" width="8.28515625" style="1" customWidth="1"/>
    <col min="3330" max="3330" width="12" style="1" customWidth="1"/>
    <col min="3331" max="3331" width="13.85546875" style="1" customWidth="1"/>
    <col min="3332" max="3332" width="13.28515625" style="1" customWidth="1"/>
    <col min="3333" max="3335" width="12" style="1" customWidth="1"/>
    <col min="3336" max="3336" width="16.140625" style="1" customWidth="1"/>
    <col min="3337" max="3337" width="12.7109375" style="1" customWidth="1"/>
    <col min="3338" max="3338" width="11.42578125" style="1" customWidth="1"/>
    <col min="3339" max="3339" width="13.85546875" style="1" customWidth="1"/>
    <col min="3340" max="3340" width="12" style="1" customWidth="1"/>
    <col min="3341" max="3341" width="12.42578125" style="1" customWidth="1"/>
    <col min="3342" max="3342" width="11.5703125" style="1" customWidth="1"/>
    <col min="3343" max="3343" width="11.7109375" style="1" customWidth="1"/>
    <col min="3344" max="3344" width="11" style="1" customWidth="1"/>
    <col min="3345" max="3345" width="11.5703125" style="1" customWidth="1"/>
    <col min="3346" max="3584" width="9.140625" style="1"/>
    <col min="3585" max="3585" width="8.28515625" style="1" customWidth="1"/>
    <col min="3586" max="3586" width="12" style="1" customWidth="1"/>
    <col min="3587" max="3587" width="13.85546875" style="1" customWidth="1"/>
    <col min="3588" max="3588" width="13.28515625" style="1" customWidth="1"/>
    <col min="3589" max="3591" width="12" style="1" customWidth="1"/>
    <col min="3592" max="3592" width="16.140625" style="1" customWidth="1"/>
    <col min="3593" max="3593" width="12.7109375" style="1" customWidth="1"/>
    <col min="3594" max="3594" width="11.42578125" style="1" customWidth="1"/>
    <col min="3595" max="3595" width="13.85546875" style="1" customWidth="1"/>
    <col min="3596" max="3596" width="12" style="1" customWidth="1"/>
    <col min="3597" max="3597" width="12.42578125" style="1" customWidth="1"/>
    <col min="3598" max="3598" width="11.5703125" style="1" customWidth="1"/>
    <col min="3599" max="3599" width="11.7109375" style="1" customWidth="1"/>
    <col min="3600" max="3600" width="11" style="1" customWidth="1"/>
    <col min="3601" max="3601" width="11.5703125" style="1" customWidth="1"/>
    <col min="3602" max="3840" width="9.140625" style="1"/>
    <col min="3841" max="3841" width="8.28515625" style="1" customWidth="1"/>
    <col min="3842" max="3842" width="12" style="1" customWidth="1"/>
    <col min="3843" max="3843" width="13.85546875" style="1" customWidth="1"/>
    <col min="3844" max="3844" width="13.28515625" style="1" customWidth="1"/>
    <col min="3845" max="3847" width="12" style="1" customWidth="1"/>
    <col min="3848" max="3848" width="16.140625" style="1" customWidth="1"/>
    <col min="3849" max="3849" width="12.7109375" style="1" customWidth="1"/>
    <col min="3850" max="3850" width="11.42578125" style="1" customWidth="1"/>
    <col min="3851" max="3851" width="13.85546875" style="1" customWidth="1"/>
    <col min="3852" max="3852" width="12" style="1" customWidth="1"/>
    <col min="3853" max="3853" width="12.42578125" style="1" customWidth="1"/>
    <col min="3854" max="3854" width="11.5703125" style="1" customWidth="1"/>
    <col min="3855" max="3855" width="11.7109375" style="1" customWidth="1"/>
    <col min="3856" max="3856" width="11" style="1" customWidth="1"/>
    <col min="3857" max="3857" width="11.5703125" style="1" customWidth="1"/>
    <col min="3858" max="4096" width="9.140625" style="1"/>
    <col min="4097" max="4097" width="8.28515625" style="1" customWidth="1"/>
    <col min="4098" max="4098" width="12" style="1" customWidth="1"/>
    <col min="4099" max="4099" width="13.85546875" style="1" customWidth="1"/>
    <col min="4100" max="4100" width="13.28515625" style="1" customWidth="1"/>
    <col min="4101" max="4103" width="12" style="1" customWidth="1"/>
    <col min="4104" max="4104" width="16.140625" style="1" customWidth="1"/>
    <col min="4105" max="4105" width="12.7109375" style="1" customWidth="1"/>
    <col min="4106" max="4106" width="11.42578125" style="1" customWidth="1"/>
    <col min="4107" max="4107" width="13.85546875" style="1" customWidth="1"/>
    <col min="4108" max="4108" width="12" style="1" customWidth="1"/>
    <col min="4109" max="4109" width="12.42578125" style="1" customWidth="1"/>
    <col min="4110" max="4110" width="11.5703125" style="1" customWidth="1"/>
    <col min="4111" max="4111" width="11.7109375" style="1" customWidth="1"/>
    <col min="4112" max="4112" width="11" style="1" customWidth="1"/>
    <col min="4113" max="4113" width="11.5703125" style="1" customWidth="1"/>
    <col min="4114" max="4352" width="9.140625" style="1"/>
    <col min="4353" max="4353" width="8.28515625" style="1" customWidth="1"/>
    <col min="4354" max="4354" width="12" style="1" customWidth="1"/>
    <col min="4355" max="4355" width="13.85546875" style="1" customWidth="1"/>
    <col min="4356" max="4356" width="13.28515625" style="1" customWidth="1"/>
    <col min="4357" max="4359" width="12" style="1" customWidth="1"/>
    <col min="4360" max="4360" width="16.140625" style="1" customWidth="1"/>
    <col min="4361" max="4361" width="12.7109375" style="1" customWidth="1"/>
    <col min="4362" max="4362" width="11.42578125" style="1" customWidth="1"/>
    <col min="4363" max="4363" width="13.85546875" style="1" customWidth="1"/>
    <col min="4364" max="4364" width="12" style="1" customWidth="1"/>
    <col min="4365" max="4365" width="12.42578125" style="1" customWidth="1"/>
    <col min="4366" max="4366" width="11.5703125" style="1" customWidth="1"/>
    <col min="4367" max="4367" width="11.7109375" style="1" customWidth="1"/>
    <col min="4368" max="4368" width="11" style="1" customWidth="1"/>
    <col min="4369" max="4369" width="11.5703125" style="1" customWidth="1"/>
    <col min="4370" max="4608" width="9.140625" style="1"/>
    <col min="4609" max="4609" width="8.28515625" style="1" customWidth="1"/>
    <col min="4610" max="4610" width="12" style="1" customWidth="1"/>
    <col min="4611" max="4611" width="13.85546875" style="1" customWidth="1"/>
    <col min="4612" max="4612" width="13.28515625" style="1" customWidth="1"/>
    <col min="4613" max="4615" width="12" style="1" customWidth="1"/>
    <col min="4616" max="4616" width="16.140625" style="1" customWidth="1"/>
    <col min="4617" max="4617" width="12.7109375" style="1" customWidth="1"/>
    <col min="4618" max="4618" width="11.42578125" style="1" customWidth="1"/>
    <col min="4619" max="4619" width="13.85546875" style="1" customWidth="1"/>
    <col min="4620" max="4620" width="12" style="1" customWidth="1"/>
    <col min="4621" max="4621" width="12.42578125" style="1" customWidth="1"/>
    <col min="4622" max="4622" width="11.5703125" style="1" customWidth="1"/>
    <col min="4623" max="4623" width="11.7109375" style="1" customWidth="1"/>
    <col min="4624" max="4624" width="11" style="1" customWidth="1"/>
    <col min="4625" max="4625" width="11.5703125" style="1" customWidth="1"/>
    <col min="4626" max="4864" width="9.140625" style="1"/>
    <col min="4865" max="4865" width="8.28515625" style="1" customWidth="1"/>
    <col min="4866" max="4866" width="12" style="1" customWidth="1"/>
    <col min="4867" max="4867" width="13.85546875" style="1" customWidth="1"/>
    <col min="4868" max="4868" width="13.28515625" style="1" customWidth="1"/>
    <col min="4869" max="4871" width="12" style="1" customWidth="1"/>
    <col min="4872" max="4872" width="16.140625" style="1" customWidth="1"/>
    <col min="4873" max="4873" width="12.7109375" style="1" customWidth="1"/>
    <col min="4874" max="4874" width="11.42578125" style="1" customWidth="1"/>
    <col min="4875" max="4875" width="13.85546875" style="1" customWidth="1"/>
    <col min="4876" max="4876" width="12" style="1" customWidth="1"/>
    <col min="4877" max="4877" width="12.42578125" style="1" customWidth="1"/>
    <col min="4878" max="4878" width="11.5703125" style="1" customWidth="1"/>
    <col min="4879" max="4879" width="11.7109375" style="1" customWidth="1"/>
    <col min="4880" max="4880" width="11" style="1" customWidth="1"/>
    <col min="4881" max="4881" width="11.5703125" style="1" customWidth="1"/>
    <col min="4882" max="5120" width="9.140625" style="1"/>
    <col min="5121" max="5121" width="8.28515625" style="1" customWidth="1"/>
    <col min="5122" max="5122" width="12" style="1" customWidth="1"/>
    <col min="5123" max="5123" width="13.85546875" style="1" customWidth="1"/>
    <col min="5124" max="5124" width="13.28515625" style="1" customWidth="1"/>
    <col min="5125" max="5127" width="12" style="1" customWidth="1"/>
    <col min="5128" max="5128" width="16.140625" style="1" customWidth="1"/>
    <col min="5129" max="5129" width="12.7109375" style="1" customWidth="1"/>
    <col min="5130" max="5130" width="11.42578125" style="1" customWidth="1"/>
    <col min="5131" max="5131" width="13.85546875" style="1" customWidth="1"/>
    <col min="5132" max="5132" width="12" style="1" customWidth="1"/>
    <col min="5133" max="5133" width="12.42578125" style="1" customWidth="1"/>
    <col min="5134" max="5134" width="11.5703125" style="1" customWidth="1"/>
    <col min="5135" max="5135" width="11.7109375" style="1" customWidth="1"/>
    <col min="5136" max="5136" width="11" style="1" customWidth="1"/>
    <col min="5137" max="5137" width="11.5703125" style="1" customWidth="1"/>
    <col min="5138" max="5376" width="9.140625" style="1"/>
    <col min="5377" max="5377" width="8.28515625" style="1" customWidth="1"/>
    <col min="5378" max="5378" width="12" style="1" customWidth="1"/>
    <col min="5379" max="5379" width="13.85546875" style="1" customWidth="1"/>
    <col min="5380" max="5380" width="13.28515625" style="1" customWidth="1"/>
    <col min="5381" max="5383" width="12" style="1" customWidth="1"/>
    <col min="5384" max="5384" width="16.140625" style="1" customWidth="1"/>
    <col min="5385" max="5385" width="12.7109375" style="1" customWidth="1"/>
    <col min="5386" max="5386" width="11.42578125" style="1" customWidth="1"/>
    <col min="5387" max="5387" width="13.85546875" style="1" customWidth="1"/>
    <col min="5388" max="5388" width="12" style="1" customWidth="1"/>
    <col min="5389" max="5389" width="12.42578125" style="1" customWidth="1"/>
    <col min="5390" max="5390" width="11.5703125" style="1" customWidth="1"/>
    <col min="5391" max="5391" width="11.7109375" style="1" customWidth="1"/>
    <col min="5392" max="5392" width="11" style="1" customWidth="1"/>
    <col min="5393" max="5393" width="11.5703125" style="1" customWidth="1"/>
    <col min="5394" max="5632" width="9.140625" style="1"/>
    <col min="5633" max="5633" width="8.28515625" style="1" customWidth="1"/>
    <col min="5634" max="5634" width="12" style="1" customWidth="1"/>
    <col min="5635" max="5635" width="13.85546875" style="1" customWidth="1"/>
    <col min="5636" max="5636" width="13.28515625" style="1" customWidth="1"/>
    <col min="5637" max="5639" width="12" style="1" customWidth="1"/>
    <col min="5640" max="5640" width="16.140625" style="1" customWidth="1"/>
    <col min="5641" max="5641" width="12.7109375" style="1" customWidth="1"/>
    <col min="5642" max="5642" width="11.42578125" style="1" customWidth="1"/>
    <col min="5643" max="5643" width="13.85546875" style="1" customWidth="1"/>
    <col min="5644" max="5644" width="12" style="1" customWidth="1"/>
    <col min="5645" max="5645" width="12.42578125" style="1" customWidth="1"/>
    <col min="5646" max="5646" width="11.5703125" style="1" customWidth="1"/>
    <col min="5647" max="5647" width="11.7109375" style="1" customWidth="1"/>
    <col min="5648" max="5648" width="11" style="1" customWidth="1"/>
    <col min="5649" max="5649" width="11.5703125" style="1" customWidth="1"/>
    <col min="5650" max="5888" width="9.140625" style="1"/>
    <col min="5889" max="5889" width="8.28515625" style="1" customWidth="1"/>
    <col min="5890" max="5890" width="12" style="1" customWidth="1"/>
    <col min="5891" max="5891" width="13.85546875" style="1" customWidth="1"/>
    <col min="5892" max="5892" width="13.28515625" style="1" customWidth="1"/>
    <col min="5893" max="5895" width="12" style="1" customWidth="1"/>
    <col min="5896" max="5896" width="16.140625" style="1" customWidth="1"/>
    <col min="5897" max="5897" width="12.7109375" style="1" customWidth="1"/>
    <col min="5898" max="5898" width="11.42578125" style="1" customWidth="1"/>
    <col min="5899" max="5899" width="13.85546875" style="1" customWidth="1"/>
    <col min="5900" max="5900" width="12" style="1" customWidth="1"/>
    <col min="5901" max="5901" width="12.42578125" style="1" customWidth="1"/>
    <col min="5902" max="5902" width="11.5703125" style="1" customWidth="1"/>
    <col min="5903" max="5903" width="11.7109375" style="1" customWidth="1"/>
    <col min="5904" max="5904" width="11" style="1" customWidth="1"/>
    <col min="5905" max="5905" width="11.5703125" style="1" customWidth="1"/>
    <col min="5906" max="6144" width="9.140625" style="1"/>
    <col min="6145" max="6145" width="8.28515625" style="1" customWidth="1"/>
    <col min="6146" max="6146" width="12" style="1" customWidth="1"/>
    <col min="6147" max="6147" width="13.85546875" style="1" customWidth="1"/>
    <col min="6148" max="6148" width="13.28515625" style="1" customWidth="1"/>
    <col min="6149" max="6151" width="12" style="1" customWidth="1"/>
    <col min="6152" max="6152" width="16.140625" style="1" customWidth="1"/>
    <col min="6153" max="6153" width="12.7109375" style="1" customWidth="1"/>
    <col min="6154" max="6154" width="11.42578125" style="1" customWidth="1"/>
    <col min="6155" max="6155" width="13.85546875" style="1" customWidth="1"/>
    <col min="6156" max="6156" width="12" style="1" customWidth="1"/>
    <col min="6157" max="6157" width="12.42578125" style="1" customWidth="1"/>
    <col min="6158" max="6158" width="11.5703125" style="1" customWidth="1"/>
    <col min="6159" max="6159" width="11.7109375" style="1" customWidth="1"/>
    <col min="6160" max="6160" width="11" style="1" customWidth="1"/>
    <col min="6161" max="6161" width="11.5703125" style="1" customWidth="1"/>
    <col min="6162" max="6400" width="9.140625" style="1"/>
    <col min="6401" max="6401" width="8.28515625" style="1" customWidth="1"/>
    <col min="6402" max="6402" width="12" style="1" customWidth="1"/>
    <col min="6403" max="6403" width="13.85546875" style="1" customWidth="1"/>
    <col min="6404" max="6404" width="13.28515625" style="1" customWidth="1"/>
    <col min="6405" max="6407" width="12" style="1" customWidth="1"/>
    <col min="6408" max="6408" width="16.140625" style="1" customWidth="1"/>
    <col min="6409" max="6409" width="12.7109375" style="1" customWidth="1"/>
    <col min="6410" max="6410" width="11.42578125" style="1" customWidth="1"/>
    <col min="6411" max="6411" width="13.85546875" style="1" customWidth="1"/>
    <col min="6412" max="6412" width="12" style="1" customWidth="1"/>
    <col min="6413" max="6413" width="12.42578125" style="1" customWidth="1"/>
    <col min="6414" max="6414" width="11.5703125" style="1" customWidth="1"/>
    <col min="6415" max="6415" width="11.7109375" style="1" customWidth="1"/>
    <col min="6416" max="6416" width="11" style="1" customWidth="1"/>
    <col min="6417" max="6417" width="11.5703125" style="1" customWidth="1"/>
    <col min="6418" max="6656" width="9.140625" style="1"/>
    <col min="6657" max="6657" width="8.28515625" style="1" customWidth="1"/>
    <col min="6658" max="6658" width="12" style="1" customWidth="1"/>
    <col min="6659" max="6659" width="13.85546875" style="1" customWidth="1"/>
    <col min="6660" max="6660" width="13.28515625" style="1" customWidth="1"/>
    <col min="6661" max="6663" width="12" style="1" customWidth="1"/>
    <col min="6664" max="6664" width="16.140625" style="1" customWidth="1"/>
    <col min="6665" max="6665" width="12.7109375" style="1" customWidth="1"/>
    <col min="6666" max="6666" width="11.42578125" style="1" customWidth="1"/>
    <col min="6667" max="6667" width="13.85546875" style="1" customWidth="1"/>
    <col min="6668" max="6668" width="12" style="1" customWidth="1"/>
    <col min="6669" max="6669" width="12.42578125" style="1" customWidth="1"/>
    <col min="6670" max="6670" width="11.5703125" style="1" customWidth="1"/>
    <col min="6671" max="6671" width="11.7109375" style="1" customWidth="1"/>
    <col min="6672" max="6672" width="11" style="1" customWidth="1"/>
    <col min="6673" max="6673" width="11.5703125" style="1" customWidth="1"/>
    <col min="6674" max="6912" width="9.140625" style="1"/>
    <col min="6913" max="6913" width="8.28515625" style="1" customWidth="1"/>
    <col min="6914" max="6914" width="12" style="1" customWidth="1"/>
    <col min="6915" max="6915" width="13.85546875" style="1" customWidth="1"/>
    <col min="6916" max="6916" width="13.28515625" style="1" customWidth="1"/>
    <col min="6917" max="6919" width="12" style="1" customWidth="1"/>
    <col min="6920" max="6920" width="16.140625" style="1" customWidth="1"/>
    <col min="6921" max="6921" width="12.7109375" style="1" customWidth="1"/>
    <col min="6922" max="6922" width="11.42578125" style="1" customWidth="1"/>
    <col min="6923" max="6923" width="13.85546875" style="1" customWidth="1"/>
    <col min="6924" max="6924" width="12" style="1" customWidth="1"/>
    <col min="6925" max="6925" width="12.42578125" style="1" customWidth="1"/>
    <col min="6926" max="6926" width="11.5703125" style="1" customWidth="1"/>
    <col min="6927" max="6927" width="11.7109375" style="1" customWidth="1"/>
    <col min="6928" max="6928" width="11" style="1" customWidth="1"/>
    <col min="6929" max="6929" width="11.5703125" style="1" customWidth="1"/>
    <col min="6930" max="7168" width="9.140625" style="1"/>
    <col min="7169" max="7169" width="8.28515625" style="1" customWidth="1"/>
    <col min="7170" max="7170" width="12" style="1" customWidth="1"/>
    <col min="7171" max="7171" width="13.85546875" style="1" customWidth="1"/>
    <col min="7172" max="7172" width="13.28515625" style="1" customWidth="1"/>
    <col min="7173" max="7175" width="12" style="1" customWidth="1"/>
    <col min="7176" max="7176" width="16.140625" style="1" customWidth="1"/>
    <col min="7177" max="7177" width="12.7109375" style="1" customWidth="1"/>
    <col min="7178" max="7178" width="11.42578125" style="1" customWidth="1"/>
    <col min="7179" max="7179" width="13.85546875" style="1" customWidth="1"/>
    <col min="7180" max="7180" width="12" style="1" customWidth="1"/>
    <col min="7181" max="7181" width="12.42578125" style="1" customWidth="1"/>
    <col min="7182" max="7182" width="11.5703125" style="1" customWidth="1"/>
    <col min="7183" max="7183" width="11.7109375" style="1" customWidth="1"/>
    <col min="7184" max="7184" width="11" style="1" customWidth="1"/>
    <col min="7185" max="7185" width="11.5703125" style="1" customWidth="1"/>
    <col min="7186" max="7424" width="9.140625" style="1"/>
    <col min="7425" max="7425" width="8.28515625" style="1" customWidth="1"/>
    <col min="7426" max="7426" width="12" style="1" customWidth="1"/>
    <col min="7427" max="7427" width="13.85546875" style="1" customWidth="1"/>
    <col min="7428" max="7428" width="13.28515625" style="1" customWidth="1"/>
    <col min="7429" max="7431" width="12" style="1" customWidth="1"/>
    <col min="7432" max="7432" width="16.140625" style="1" customWidth="1"/>
    <col min="7433" max="7433" width="12.7109375" style="1" customWidth="1"/>
    <col min="7434" max="7434" width="11.42578125" style="1" customWidth="1"/>
    <col min="7435" max="7435" width="13.85546875" style="1" customWidth="1"/>
    <col min="7436" max="7436" width="12" style="1" customWidth="1"/>
    <col min="7437" max="7437" width="12.42578125" style="1" customWidth="1"/>
    <col min="7438" max="7438" width="11.5703125" style="1" customWidth="1"/>
    <col min="7439" max="7439" width="11.7109375" style="1" customWidth="1"/>
    <col min="7440" max="7440" width="11" style="1" customWidth="1"/>
    <col min="7441" max="7441" width="11.5703125" style="1" customWidth="1"/>
    <col min="7442" max="7680" width="9.140625" style="1"/>
    <col min="7681" max="7681" width="8.28515625" style="1" customWidth="1"/>
    <col min="7682" max="7682" width="12" style="1" customWidth="1"/>
    <col min="7683" max="7683" width="13.85546875" style="1" customWidth="1"/>
    <col min="7684" max="7684" width="13.28515625" style="1" customWidth="1"/>
    <col min="7685" max="7687" width="12" style="1" customWidth="1"/>
    <col min="7688" max="7688" width="16.140625" style="1" customWidth="1"/>
    <col min="7689" max="7689" width="12.7109375" style="1" customWidth="1"/>
    <col min="7690" max="7690" width="11.42578125" style="1" customWidth="1"/>
    <col min="7691" max="7691" width="13.85546875" style="1" customWidth="1"/>
    <col min="7692" max="7692" width="12" style="1" customWidth="1"/>
    <col min="7693" max="7693" width="12.42578125" style="1" customWidth="1"/>
    <col min="7694" max="7694" width="11.5703125" style="1" customWidth="1"/>
    <col min="7695" max="7695" width="11.7109375" style="1" customWidth="1"/>
    <col min="7696" max="7696" width="11" style="1" customWidth="1"/>
    <col min="7697" max="7697" width="11.5703125" style="1" customWidth="1"/>
    <col min="7698" max="7936" width="9.140625" style="1"/>
    <col min="7937" max="7937" width="8.28515625" style="1" customWidth="1"/>
    <col min="7938" max="7938" width="12" style="1" customWidth="1"/>
    <col min="7939" max="7939" width="13.85546875" style="1" customWidth="1"/>
    <col min="7940" max="7940" width="13.28515625" style="1" customWidth="1"/>
    <col min="7941" max="7943" width="12" style="1" customWidth="1"/>
    <col min="7944" max="7944" width="16.140625" style="1" customWidth="1"/>
    <col min="7945" max="7945" width="12.7109375" style="1" customWidth="1"/>
    <col min="7946" max="7946" width="11.42578125" style="1" customWidth="1"/>
    <col min="7947" max="7947" width="13.85546875" style="1" customWidth="1"/>
    <col min="7948" max="7948" width="12" style="1" customWidth="1"/>
    <col min="7949" max="7949" width="12.42578125" style="1" customWidth="1"/>
    <col min="7950" max="7950" width="11.5703125" style="1" customWidth="1"/>
    <col min="7951" max="7951" width="11.7109375" style="1" customWidth="1"/>
    <col min="7952" max="7952" width="11" style="1" customWidth="1"/>
    <col min="7953" max="7953" width="11.5703125" style="1" customWidth="1"/>
    <col min="7954" max="8192" width="9.140625" style="1"/>
    <col min="8193" max="8193" width="8.28515625" style="1" customWidth="1"/>
    <col min="8194" max="8194" width="12" style="1" customWidth="1"/>
    <col min="8195" max="8195" width="13.85546875" style="1" customWidth="1"/>
    <col min="8196" max="8196" width="13.28515625" style="1" customWidth="1"/>
    <col min="8197" max="8199" width="12" style="1" customWidth="1"/>
    <col min="8200" max="8200" width="16.140625" style="1" customWidth="1"/>
    <col min="8201" max="8201" width="12.7109375" style="1" customWidth="1"/>
    <col min="8202" max="8202" width="11.42578125" style="1" customWidth="1"/>
    <col min="8203" max="8203" width="13.85546875" style="1" customWidth="1"/>
    <col min="8204" max="8204" width="12" style="1" customWidth="1"/>
    <col min="8205" max="8205" width="12.42578125" style="1" customWidth="1"/>
    <col min="8206" max="8206" width="11.5703125" style="1" customWidth="1"/>
    <col min="8207" max="8207" width="11.7109375" style="1" customWidth="1"/>
    <col min="8208" max="8208" width="11" style="1" customWidth="1"/>
    <col min="8209" max="8209" width="11.5703125" style="1" customWidth="1"/>
    <col min="8210" max="8448" width="9.140625" style="1"/>
    <col min="8449" max="8449" width="8.28515625" style="1" customWidth="1"/>
    <col min="8450" max="8450" width="12" style="1" customWidth="1"/>
    <col min="8451" max="8451" width="13.85546875" style="1" customWidth="1"/>
    <col min="8452" max="8452" width="13.28515625" style="1" customWidth="1"/>
    <col min="8453" max="8455" width="12" style="1" customWidth="1"/>
    <col min="8456" max="8456" width="16.140625" style="1" customWidth="1"/>
    <col min="8457" max="8457" width="12.7109375" style="1" customWidth="1"/>
    <col min="8458" max="8458" width="11.42578125" style="1" customWidth="1"/>
    <col min="8459" max="8459" width="13.85546875" style="1" customWidth="1"/>
    <col min="8460" max="8460" width="12" style="1" customWidth="1"/>
    <col min="8461" max="8461" width="12.42578125" style="1" customWidth="1"/>
    <col min="8462" max="8462" width="11.5703125" style="1" customWidth="1"/>
    <col min="8463" max="8463" width="11.7109375" style="1" customWidth="1"/>
    <col min="8464" max="8464" width="11" style="1" customWidth="1"/>
    <col min="8465" max="8465" width="11.5703125" style="1" customWidth="1"/>
    <col min="8466" max="8704" width="9.140625" style="1"/>
    <col min="8705" max="8705" width="8.28515625" style="1" customWidth="1"/>
    <col min="8706" max="8706" width="12" style="1" customWidth="1"/>
    <col min="8707" max="8707" width="13.85546875" style="1" customWidth="1"/>
    <col min="8708" max="8708" width="13.28515625" style="1" customWidth="1"/>
    <col min="8709" max="8711" width="12" style="1" customWidth="1"/>
    <col min="8712" max="8712" width="16.140625" style="1" customWidth="1"/>
    <col min="8713" max="8713" width="12.7109375" style="1" customWidth="1"/>
    <col min="8714" max="8714" width="11.42578125" style="1" customWidth="1"/>
    <col min="8715" max="8715" width="13.85546875" style="1" customWidth="1"/>
    <col min="8716" max="8716" width="12" style="1" customWidth="1"/>
    <col min="8717" max="8717" width="12.42578125" style="1" customWidth="1"/>
    <col min="8718" max="8718" width="11.5703125" style="1" customWidth="1"/>
    <col min="8719" max="8719" width="11.7109375" style="1" customWidth="1"/>
    <col min="8720" max="8720" width="11" style="1" customWidth="1"/>
    <col min="8721" max="8721" width="11.5703125" style="1" customWidth="1"/>
    <col min="8722" max="8960" width="9.140625" style="1"/>
    <col min="8961" max="8961" width="8.28515625" style="1" customWidth="1"/>
    <col min="8962" max="8962" width="12" style="1" customWidth="1"/>
    <col min="8963" max="8963" width="13.85546875" style="1" customWidth="1"/>
    <col min="8964" max="8964" width="13.28515625" style="1" customWidth="1"/>
    <col min="8965" max="8967" width="12" style="1" customWidth="1"/>
    <col min="8968" max="8968" width="16.140625" style="1" customWidth="1"/>
    <col min="8969" max="8969" width="12.7109375" style="1" customWidth="1"/>
    <col min="8970" max="8970" width="11.42578125" style="1" customWidth="1"/>
    <col min="8971" max="8971" width="13.85546875" style="1" customWidth="1"/>
    <col min="8972" max="8972" width="12" style="1" customWidth="1"/>
    <col min="8973" max="8973" width="12.42578125" style="1" customWidth="1"/>
    <col min="8974" max="8974" width="11.5703125" style="1" customWidth="1"/>
    <col min="8975" max="8975" width="11.7109375" style="1" customWidth="1"/>
    <col min="8976" max="8976" width="11" style="1" customWidth="1"/>
    <col min="8977" max="8977" width="11.5703125" style="1" customWidth="1"/>
    <col min="8978" max="9216" width="9.140625" style="1"/>
    <col min="9217" max="9217" width="8.28515625" style="1" customWidth="1"/>
    <col min="9218" max="9218" width="12" style="1" customWidth="1"/>
    <col min="9219" max="9219" width="13.85546875" style="1" customWidth="1"/>
    <col min="9220" max="9220" width="13.28515625" style="1" customWidth="1"/>
    <col min="9221" max="9223" width="12" style="1" customWidth="1"/>
    <col min="9224" max="9224" width="16.140625" style="1" customWidth="1"/>
    <col min="9225" max="9225" width="12.7109375" style="1" customWidth="1"/>
    <col min="9226" max="9226" width="11.42578125" style="1" customWidth="1"/>
    <col min="9227" max="9227" width="13.85546875" style="1" customWidth="1"/>
    <col min="9228" max="9228" width="12" style="1" customWidth="1"/>
    <col min="9229" max="9229" width="12.42578125" style="1" customWidth="1"/>
    <col min="9230" max="9230" width="11.5703125" style="1" customWidth="1"/>
    <col min="9231" max="9231" width="11.7109375" style="1" customWidth="1"/>
    <col min="9232" max="9232" width="11" style="1" customWidth="1"/>
    <col min="9233" max="9233" width="11.5703125" style="1" customWidth="1"/>
    <col min="9234" max="9472" width="9.140625" style="1"/>
    <col min="9473" max="9473" width="8.28515625" style="1" customWidth="1"/>
    <col min="9474" max="9474" width="12" style="1" customWidth="1"/>
    <col min="9475" max="9475" width="13.85546875" style="1" customWidth="1"/>
    <col min="9476" max="9476" width="13.28515625" style="1" customWidth="1"/>
    <col min="9477" max="9479" width="12" style="1" customWidth="1"/>
    <col min="9480" max="9480" width="16.140625" style="1" customWidth="1"/>
    <col min="9481" max="9481" width="12.7109375" style="1" customWidth="1"/>
    <col min="9482" max="9482" width="11.42578125" style="1" customWidth="1"/>
    <col min="9483" max="9483" width="13.85546875" style="1" customWidth="1"/>
    <col min="9484" max="9484" width="12" style="1" customWidth="1"/>
    <col min="9485" max="9485" width="12.42578125" style="1" customWidth="1"/>
    <col min="9486" max="9486" width="11.5703125" style="1" customWidth="1"/>
    <col min="9487" max="9487" width="11.7109375" style="1" customWidth="1"/>
    <col min="9488" max="9488" width="11" style="1" customWidth="1"/>
    <col min="9489" max="9489" width="11.5703125" style="1" customWidth="1"/>
    <col min="9490" max="9728" width="9.140625" style="1"/>
    <col min="9729" max="9729" width="8.28515625" style="1" customWidth="1"/>
    <col min="9730" max="9730" width="12" style="1" customWidth="1"/>
    <col min="9731" max="9731" width="13.85546875" style="1" customWidth="1"/>
    <col min="9732" max="9732" width="13.28515625" style="1" customWidth="1"/>
    <col min="9733" max="9735" width="12" style="1" customWidth="1"/>
    <col min="9736" max="9736" width="16.140625" style="1" customWidth="1"/>
    <col min="9737" max="9737" width="12.7109375" style="1" customWidth="1"/>
    <col min="9738" max="9738" width="11.42578125" style="1" customWidth="1"/>
    <col min="9739" max="9739" width="13.85546875" style="1" customWidth="1"/>
    <col min="9740" max="9740" width="12" style="1" customWidth="1"/>
    <col min="9741" max="9741" width="12.42578125" style="1" customWidth="1"/>
    <col min="9742" max="9742" width="11.5703125" style="1" customWidth="1"/>
    <col min="9743" max="9743" width="11.7109375" style="1" customWidth="1"/>
    <col min="9744" max="9744" width="11" style="1" customWidth="1"/>
    <col min="9745" max="9745" width="11.5703125" style="1" customWidth="1"/>
    <col min="9746" max="9984" width="9.140625" style="1"/>
    <col min="9985" max="9985" width="8.28515625" style="1" customWidth="1"/>
    <col min="9986" max="9986" width="12" style="1" customWidth="1"/>
    <col min="9987" max="9987" width="13.85546875" style="1" customWidth="1"/>
    <col min="9988" max="9988" width="13.28515625" style="1" customWidth="1"/>
    <col min="9989" max="9991" width="12" style="1" customWidth="1"/>
    <col min="9992" max="9992" width="16.140625" style="1" customWidth="1"/>
    <col min="9993" max="9993" width="12.7109375" style="1" customWidth="1"/>
    <col min="9994" max="9994" width="11.42578125" style="1" customWidth="1"/>
    <col min="9995" max="9995" width="13.85546875" style="1" customWidth="1"/>
    <col min="9996" max="9996" width="12" style="1" customWidth="1"/>
    <col min="9997" max="9997" width="12.42578125" style="1" customWidth="1"/>
    <col min="9998" max="9998" width="11.5703125" style="1" customWidth="1"/>
    <col min="9999" max="9999" width="11.7109375" style="1" customWidth="1"/>
    <col min="10000" max="10000" width="11" style="1" customWidth="1"/>
    <col min="10001" max="10001" width="11.5703125" style="1" customWidth="1"/>
    <col min="10002" max="10240" width="9.140625" style="1"/>
    <col min="10241" max="10241" width="8.28515625" style="1" customWidth="1"/>
    <col min="10242" max="10242" width="12" style="1" customWidth="1"/>
    <col min="10243" max="10243" width="13.85546875" style="1" customWidth="1"/>
    <col min="10244" max="10244" width="13.28515625" style="1" customWidth="1"/>
    <col min="10245" max="10247" width="12" style="1" customWidth="1"/>
    <col min="10248" max="10248" width="16.140625" style="1" customWidth="1"/>
    <col min="10249" max="10249" width="12.7109375" style="1" customWidth="1"/>
    <col min="10250" max="10250" width="11.42578125" style="1" customWidth="1"/>
    <col min="10251" max="10251" width="13.85546875" style="1" customWidth="1"/>
    <col min="10252" max="10252" width="12" style="1" customWidth="1"/>
    <col min="10253" max="10253" width="12.42578125" style="1" customWidth="1"/>
    <col min="10254" max="10254" width="11.5703125" style="1" customWidth="1"/>
    <col min="10255" max="10255" width="11.7109375" style="1" customWidth="1"/>
    <col min="10256" max="10256" width="11" style="1" customWidth="1"/>
    <col min="10257" max="10257" width="11.5703125" style="1" customWidth="1"/>
    <col min="10258" max="10496" width="9.140625" style="1"/>
    <col min="10497" max="10497" width="8.28515625" style="1" customWidth="1"/>
    <col min="10498" max="10498" width="12" style="1" customWidth="1"/>
    <col min="10499" max="10499" width="13.85546875" style="1" customWidth="1"/>
    <col min="10500" max="10500" width="13.28515625" style="1" customWidth="1"/>
    <col min="10501" max="10503" width="12" style="1" customWidth="1"/>
    <col min="10504" max="10504" width="16.140625" style="1" customWidth="1"/>
    <col min="10505" max="10505" width="12.7109375" style="1" customWidth="1"/>
    <col min="10506" max="10506" width="11.42578125" style="1" customWidth="1"/>
    <col min="10507" max="10507" width="13.85546875" style="1" customWidth="1"/>
    <col min="10508" max="10508" width="12" style="1" customWidth="1"/>
    <col min="10509" max="10509" width="12.42578125" style="1" customWidth="1"/>
    <col min="10510" max="10510" width="11.5703125" style="1" customWidth="1"/>
    <col min="10511" max="10511" width="11.7109375" style="1" customWidth="1"/>
    <col min="10512" max="10512" width="11" style="1" customWidth="1"/>
    <col min="10513" max="10513" width="11.5703125" style="1" customWidth="1"/>
    <col min="10514" max="10752" width="9.140625" style="1"/>
    <col min="10753" max="10753" width="8.28515625" style="1" customWidth="1"/>
    <col min="10754" max="10754" width="12" style="1" customWidth="1"/>
    <col min="10755" max="10755" width="13.85546875" style="1" customWidth="1"/>
    <col min="10756" max="10756" width="13.28515625" style="1" customWidth="1"/>
    <col min="10757" max="10759" width="12" style="1" customWidth="1"/>
    <col min="10760" max="10760" width="16.140625" style="1" customWidth="1"/>
    <col min="10761" max="10761" width="12.7109375" style="1" customWidth="1"/>
    <col min="10762" max="10762" width="11.42578125" style="1" customWidth="1"/>
    <col min="10763" max="10763" width="13.85546875" style="1" customWidth="1"/>
    <col min="10764" max="10764" width="12" style="1" customWidth="1"/>
    <col min="10765" max="10765" width="12.42578125" style="1" customWidth="1"/>
    <col min="10766" max="10766" width="11.5703125" style="1" customWidth="1"/>
    <col min="10767" max="10767" width="11.7109375" style="1" customWidth="1"/>
    <col min="10768" max="10768" width="11" style="1" customWidth="1"/>
    <col min="10769" max="10769" width="11.5703125" style="1" customWidth="1"/>
    <col min="10770" max="11008" width="9.140625" style="1"/>
    <col min="11009" max="11009" width="8.28515625" style="1" customWidth="1"/>
    <col min="11010" max="11010" width="12" style="1" customWidth="1"/>
    <col min="11011" max="11011" width="13.85546875" style="1" customWidth="1"/>
    <col min="11012" max="11012" width="13.28515625" style="1" customWidth="1"/>
    <col min="11013" max="11015" width="12" style="1" customWidth="1"/>
    <col min="11016" max="11016" width="16.140625" style="1" customWidth="1"/>
    <col min="11017" max="11017" width="12.7109375" style="1" customWidth="1"/>
    <col min="11018" max="11018" width="11.42578125" style="1" customWidth="1"/>
    <col min="11019" max="11019" width="13.85546875" style="1" customWidth="1"/>
    <col min="11020" max="11020" width="12" style="1" customWidth="1"/>
    <col min="11021" max="11021" width="12.42578125" style="1" customWidth="1"/>
    <col min="11022" max="11022" width="11.5703125" style="1" customWidth="1"/>
    <col min="11023" max="11023" width="11.7109375" style="1" customWidth="1"/>
    <col min="11024" max="11024" width="11" style="1" customWidth="1"/>
    <col min="11025" max="11025" width="11.5703125" style="1" customWidth="1"/>
    <col min="11026" max="11264" width="9.140625" style="1"/>
    <col min="11265" max="11265" width="8.28515625" style="1" customWidth="1"/>
    <col min="11266" max="11266" width="12" style="1" customWidth="1"/>
    <col min="11267" max="11267" width="13.85546875" style="1" customWidth="1"/>
    <col min="11268" max="11268" width="13.28515625" style="1" customWidth="1"/>
    <col min="11269" max="11271" width="12" style="1" customWidth="1"/>
    <col min="11272" max="11272" width="16.140625" style="1" customWidth="1"/>
    <col min="11273" max="11273" width="12.7109375" style="1" customWidth="1"/>
    <col min="11274" max="11274" width="11.42578125" style="1" customWidth="1"/>
    <col min="11275" max="11275" width="13.85546875" style="1" customWidth="1"/>
    <col min="11276" max="11276" width="12" style="1" customWidth="1"/>
    <col min="11277" max="11277" width="12.42578125" style="1" customWidth="1"/>
    <col min="11278" max="11278" width="11.5703125" style="1" customWidth="1"/>
    <col min="11279" max="11279" width="11.7109375" style="1" customWidth="1"/>
    <col min="11280" max="11280" width="11" style="1" customWidth="1"/>
    <col min="11281" max="11281" width="11.5703125" style="1" customWidth="1"/>
    <col min="11282" max="11520" width="9.140625" style="1"/>
    <col min="11521" max="11521" width="8.28515625" style="1" customWidth="1"/>
    <col min="11522" max="11522" width="12" style="1" customWidth="1"/>
    <col min="11523" max="11523" width="13.85546875" style="1" customWidth="1"/>
    <col min="11524" max="11524" width="13.28515625" style="1" customWidth="1"/>
    <col min="11525" max="11527" width="12" style="1" customWidth="1"/>
    <col min="11528" max="11528" width="16.140625" style="1" customWidth="1"/>
    <col min="11529" max="11529" width="12.7109375" style="1" customWidth="1"/>
    <col min="11530" max="11530" width="11.42578125" style="1" customWidth="1"/>
    <col min="11531" max="11531" width="13.85546875" style="1" customWidth="1"/>
    <col min="11532" max="11532" width="12" style="1" customWidth="1"/>
    <col min="11533" max="11533" width="12.42578125" style="1" customWidth="1"/>
    <col min="11534" max="11534" width="11.5703125" style="1" customWidth="1"/>
    <col min="11535" max="11535" width="11.7109375" style="1" customWidth="1"/>
    <col min="11536" max="11536" width="11" style="1" customWidth="1"/>
    <col min="11537" max="11537" width="11.5703125" style="1" customWidth="1"/>
    <col min="11538" max="11776" width="9.140625" style="1"/>
    <col min="11777" max="11777" width="8.28515625" style="1" customWidth="1"/>
    <col min="11778" max="11778" width="12" style="1" customWidth="1"/>
    <col min="11779" max="11779" width="13.85546875" style="1" customWidth="1"/>
    <col min="11780" max="11780" width="13.28515625" style="1" customWidth="1"/>
    <col min="11781" max="11783" width="12" style="1" customWidth="1"/>
    <col min="11784" max="11784" width="16.140625" style="1" customWidth="1"/>
    <col min="11785" max="11785" width="12.7109375" style="1" customWidth="1"/>
    <col min="11786" max="11786" width="11.42578125" style="1" customWidth="1"/>
    <col min="11787" max="11787" width="13.85546875" style="1" customWidth="1"/>
    <col min="11788" max="11788" width="12" style="1" customWidth="1"/>
    <col min="11789" max="11789" width="12.42578125" style="1" customWidth="1"/>
    <col min="11790" max="11790" width="11.5703125" style="1" customWidth="1"/>
    <col min="11791" max="11791" width="11.7109375" style="1" customWidth="1"/>
    <col min="11792" max="11792" width="11" style="1" customWidth="1"/>
    <col min="11793" max="11793" width="11.5703125" style="1" customWidth="1"/>
    <col min="11794" max="12032" width="9.140625" style="1"/>
    <col min="12033" max="12033" width="8.28515625" style="1" customWidth="1"/>
    <col min="12034" max="12034" width="12" style="1" customWidth="1"/>
    <col min="12035" max="12035" width="13.85546875" style="1" customWidth="1"/>
    <col min="12036" max="12036" width="13.28515625" style="1" customWidth="1"/>
    <col min="12037" max="12039" width="12" style="1" customWidth="1"/>
    <col min="12040" max="12040" width="16.140625" style="1" customWidth="1"/>
    <col min="12041" max="12041" width="12.7109375" style="1" customWidth="1"/>
    <col min="12042" max="12042" width="11.42578125" style="1" customWidth="1"/>
    <col min="12043" max="12043" width="13.85546875" style="1" customWidth="1"/>
    <col min="12044" max="12044" width="12" style="1" customWidth="1"/>
    <col min="12045" max="12045" width="12.42578125" style="1" customWidth="1"/>
    <col min="12046" max="12046" width="11.5703125" style="1" customWidth="1"/>
    <col min="12047" max="12047" width="11.7109375" style="1" customWidth="1"/>
    <col min="12048" max="12048" width="11" style="1" customWidth="1"/>
    <col min="12049" max="12049" width="11.5703125" style="1" customWidth="1"/>
    <col min="12050" max="12288" width="9.140625" style="1"/>
    <col min="12289" max="12289" width="8.28515625" style="1" customWidth="1"/>
    <col min="12290" max="12290" width="12" style="1" customWidth="1"/>
    <col min="12291" max="12291" width="13.85546875" style="1" customWidth="1"/>
    <col min="12292" max="12292" width="13.28515625" style="1" customWidth="1"/>
    <col min="12293" max="12295" width="12" style="1" customWidth="1"/>
    <col min="12296" max="12296" width="16.140625" style="1" customWidth="1"/>
    <col min="12297" max="12297" width="12.7109375" style="1" customWidth="1"/>
    <col min="12298" max="12298" width="11.42578125" style="1" customWidth="1"/>
    <col min="12299" max="12299" width="13.85546875" style="1" customWidth="1"/>
    <col min="12300" max="12300" width="12" style="1" customWidth="1"/>
    <col min="12301" max="12301" width="12.42578125" style="1" customWidth="1"/>
    <col min="12302" max="12302" width="11.5703125" style="1" customWidth="1"/>
    <col min="12303" max="12303" width="11.7109375" style="1" customWidth="1"/>
    <col min="12304" max="12304" width="11" style="1" customWidth="1"/>
    <col min="12305" max="12305" width="11.5703125" style="1" customWidth="1"/>
    <col min="12306" max="12544" width="9.140625" style="1"/>
    <col min="12545" max="12545" width="8.28515625" style="1" customWidth="1"/>
    <col min="12546" max="12546" width="12" style="1" customWidth="1"/>
    <col min="12547" max="12547" width="13.85546875" style="1" customWidth="1"/>
    <col min="12548" max="12548" width="13.28515625" style="1" customWidth="1"/>
    <col min="12549" max="12551" width="12" style="1" customWidth="1"/>
    <col min="12552" max="12552" width="16.140625" style="1" customWidth="1"/>
    <col min="12553" max="12553" width="12.7109375" style="1" customWidth="1"/>
    <col min="12554" max="12554" width="11.42578125" style="1" customWidth="1"/>
    <col min="12555" max="12555" width="13.85546875" style="1" customWidth="1"/>
    <col min="12556" max="12556" width="12" style="1" customWidth="1"/>
    <col min="12557" max="12557" width="12.42578125" style="1" customWidth="1"/>
    <col min="12558" max="12558" width="11.5703125" style="1" customWidth="1"/>
    <col min="12559" max="12559" width="11.7109375" style="1" customWidth="1"/>
    <col min="12560" max="12560" width="11" style="1" customWidth="1"/>
    <col min="12561" max="12561" width="11.5703125" style="1" customWidth="1"/>
    <col min="12562" max="12800" width="9.140625" style="1"/>
    <col min="12801" max="12801" width="8.28515625" style="1" customWidth="1"/>
    <col min="12802" max="12802" width="12" style="1" customWidth="1"/>
    <col min="12803" max="12803" width="13.85546875" style="1" customWidth="1"/>
    <col min="12804" max="12804" width="13.28515625" style="1" customWidth="1"/>
    <col min="12805" max="12807" width="12" style="1" customWidth="1"/>
    <col min="12808" max="12808" width="16.140625" style="1" customWidth="1"/>
    <col min="12809" max="12809" width="12.7109375" style="1" customWidth="1"/>
    <col min="12810" max="12810" width="11.42578125" style="1" customWidth="1"/>
    <col min="12811" max="12811" width="13.85546875" style="1" customWidth="1"/>
    <col min="12812" max="12812" width="12" style="1" customWidth="1"/>
    <col min="12813" max="12813" width="12.42578125" style="1" customWidth="1"/>
    <col min="12814" max="12814" width="11.5703125" style="1" customWidth="1"/>
    <col min="12815" max="12815" width="11.7109375" style="1" customWidth="1"/>
    <col min="12816" max="12816" width="11" style="1" customWidth="1"/>
    <col min="12817" max="12817" width="11.5703125" style="1" customWidth="1"/>
    <col min="12818" max="13056" width="9.140625" style="1"/>
    <col min="13057" max="13057" width="8.28515625" style="1" customWidth="1"/>
    <col min="13058" max="13058" width="12" style="1" customWidth="1"/>
    <col min="13059" max="13059" width="13.85546875" style="1" customWidth="1"/>
    <col min="13060" max="13060" width="13.28515625" style="1" customWidth="1"/>
    <col min="13061" max="13063" width="12" style="1" customWidth="1"/>
    <col min="13064" max="13064" width="16.140625" style="1" customWidth="1"/>
    <col min="13065" max="13065" width="12.7109375" style="1" customWidth="1"/>
    <col min="13066" max="13066" width="11.42578125" style="1" customWidth="1"/>
    <col min="13067" max="13067" width="13.85546875" style="1" customWidth="1"/>
    <col min="13068" max="13068" width="12" style="1" customWidth="1"/>
    <col min="13069" max="13069" width="12.42578125" style="1" customWidth="1"/>
    <col min="13070" max="13070" width="11.5703125" style="1" customWidth="1"/>
    <col min="13071" max="13071" width="11.7109375" style="1" customWidth="1"/>
    <col min="13072" max="13072" width="11" style="1" customWidth="1"/>
    <col min="13073" max="13073" width="11.5703125" style="1" customWidth="1"/>
    <col min="13074" max="13312" width="9.140625" style="1"/>
    <col min="13313" max="13313" width="8.28515625" style="1" customWidth="1"/>
    <col min="13314" max="13314" width="12" style="1" customWidth="1"/>
    <col min="13315" max="13315" width="13.85546875" style="1" customWidth="1"/>
    <col min="13316" max="13316" width="13.28515625" style="1" customWidth="1"/>
    <col min="13317" max="13319" width="12" style="1" customWidth="1"/>
    <col min="13320" max="13320" width="16.140625" style="1" customWidth="1"/>
    <col min="13321" max="13321" width="12.7109375" style="1" customWidth="1"/>
    <col min="13322" max="13322" width="11.42578125" style="1" customWidth="1"/>
    <col min="13323" max="13323" width="13.85546875" style="1" customWidth="1"/>
    <col min="13324" max="13324" width="12" style="1" customWidth="1"/>
    <col min="13325" max="13325" width="12.42578125" style="1" customWidth="1"/>
    <col min="13326" max="13326" width="11.5703125" style="1" customWidth="1"/>
    <col min="13327" max="13327" width="11.7109375" style="1" customWidth="1"/>
    <col min="13328" max="13328" width="11" style="1" customWidth="1"/>
    <col min="13329" max="13329" width="11.5703125" style="1" customWidth="1"/>
    <col min="13330" max="13568" width="9.140625" style="1"/>
    <col min="13569" max="13569" width="8.28515625" style="1" customWidth="1"/>
    <col min="13570" max="13570" width="12" style="1" customWidth="1"/>
    <col min="13571" max="13571" width="13.85546875" style="1" customWidth="1"/>
    <col min="13572" max="13572" width="13.28515625" style="1" customWidth="1"/>
    <col min="13573" max="13575" width="12" style="1" customWidth="1"/>
    <col min="13576" max="13576" width="16.140625" style="1" customWidth="1"/>
    <col min="13577" max="13577" width="12.7109375" style="1" customWidth="1"/>
    <col min="13578" max="13578" width="11.42578125" style="1" customWidth="1"/>
    <col min="13579" max="13579" width="13.85546875" style="1" customWidth="1"/>
    <col min="13580" max="13580" width="12" style="1" customWidth="1"/>
    <col min="13581" max="13581" width="12.42578125" style="1" customWidth="1"/>
    <col min="13582" max="13582" width="11.5703125" style="1" customWidth="1"/>
    <col min="13583" max="13583" width="11.7109375" style="1" customWidth="1"/>
    <col min="13584" max="13584" width="11" style="1" customWidth="1"/>
    <col min="13585" max="13585" width="11.5703125" style="1" customWidth="1"/>
    <col min="13586" max="13824" width="9.140625" style="1"/>
    <col min="13825" max="13825" width="8.28515625" style="1" customWidth="1"/>
    <col min="13826" max="13826" width="12" style="1" customWidth="1"/>
    <col min="13827" max="13827" width="13.85546875" style="1" customWidth="1"/>
    <col min="13828" max="13828" width="13.28515625" style="1" customWidth="1"/>
    <col min="13829" max="13831" width="12" style="1" customWidth="1"/>
    <col min="13832" max="13832" width="16.140625" style="1" customWidth="1"/>
    <col min="13833" max="13833" width="12.7109375" style="1" customWidth="1"/>
    <col min="13834" max="13834" width="11.42578125" style="1" customWidth="1"/>
    <col min="13835" max="13835" width="13.85546875" style="1" customWidth="1"/>
    <col min="13836" max="13836" width="12" style="1" customWidth="1"/>
    <col min="13837" max="13837" width="12.42578125" style="1" customWidth="1"/>
    <col min="13838" max="13838" width="11.5703125" style="1" customWidth="1"/>
    <col min="13839" max="13839" width="11.7109375" style="1" customWidth="1"/>
    <col min="13840" max="13840" width="11" style="1" customWidth="1"/>
    <col min="13841" max="13841" width="11.5703125" style="1" customWidth="1"/>
    <col min="13842" max="14080" width="9.140625" style="1"/>
    <col min="14081" max="14081" width="8.28515625" style="1" customWidth="1"/>
    <col min="14082" max="14082" width="12" style="1" customWidth="1"/>
    <col min="14083" max="14083" width="13.85546875" style="1" customWidth="1"/>
    <col min="14084" max="14084" width="13.28515625" style="1" customWidth="1"/>
    <col min="14085" max="14087" width="12" style="1" customWidth="1"/>
    <col min="14088" max="14088" width="16.140625" style="1" customWidth="1"/>
    <col min="14089" max="14089" width="12.7109375" style="1" customWidth="1"/>
    <col min="14090" max="14090" width="11.42578125" style="1" customWidth="1"/>
    <col min="14091" max="14091" width="13.85546875" style="1" customWidth="1"/>
    <col min="14092" max="14092" width="12" style="1" customWidth="1"/>
    <col min="14093" max="14093" width="12.42578125" style="1" customWidth="1"/>
    <col min="14094" max="14094" width="11.5703125" style="1" customWidth="1"/>
    <col min="14095" max="14095" width="11.7109375" style="1" customWidth="1"/>
    <col min="14096" max="14096" width="11" style="1" customWidth="1"/>
    <col min="14097" max="14097" width="11.5703125" style="1" customWidth="1"/>
    <col min="14098" max="14336" width="9.140625" style="1"/>
    <col min="14337" max="14337" width="8.28515625" style="1" customWidth="1"/>
    <col min="14338" max="14338" width="12" style="1" customWidth="1"/>
    <col min="14339" max="14339" width="13.85546875" style="1" customWidth="1"/>
    <col min="14340" max="14340" width="13.28515625" style="1" customWidth="1"/>
    <col min="14341" max="14343" width="12" style="1" customWidth="1"/>
    <col min="14344" max="14344" width="16.140625" style="1" customWidth="1"/>
    <col min="14345" max="14345" width="12.7109375" style="1" customWidth="1"/>
    <col min="14346" max="14346" width="11.42578125" style="1" customWidth="1"/>
    <col min="14347" max="14347" width="13.85546875" style="1" customWidth="1"/>
    <col min="14348" max="14348" width="12" style="1" customWidth="1"/>
    <col min="14349" max="14349" width="12.42578125" style="1" customWidth="1"/>
    <col min="14350" max="14350" width="11.5703125" style="1" customWidth="1"/>
    <col min="14351" max="14351" width="11.7109375" style="1" customWidth="1"/>
    <col min="14352" max="14352" width="11" style="1" customWidth="1"/>
    <col min="14353" max="14353" width="11.5703125" style="1" customWidth="1"/>
    <col min="14354" max="14592" width="9.140625" style="1"/>
    <col min="14593" max="14593" width="8.28515625" style="1" customWidth="1"/>
    <col min="14594" max="14594" width="12" style="1" customWidth="1"/>
    <col min="14595" max="14595" width="13.85546875" style="1" customWidth="1"/>
    <col min="14596" max="14596" width="13.28515625" style="1" customWidth="1"/>
    <col min="14597" max="14599" width="12" style="1" customWidth="1"/>
    <col min="14600" max="14600" width="16.140625" style="1" customWidth="1"/>
    <col min="14601" max="14601" width="12.7109375" style="1" customWidth="1"/>
    <col min="14602" max="14602" width="11.42578125" style="1" customWidth="1"/>
    <col min="14603" max="14603" width="13.85546875" style="1" customWidth="1"/>
    <col min="14604" max="14604" width="12" style="1" customWidth="1"/>
    <col min="14605" max="14605" width="12.42578125" style="1" customWidth="1"/>
    <col min="14606" max="14606" width="11.5703125" style="1" customWidth="1"/>
    <col min="14607" max="14607" width="11.7109375" style="1" customWidth="1"/>
    <col min="14608" max="14608" width="11" style="1" customWidth="1"/>
    <col min="14609" max="14609" width="11.5703125" style="1" customWidth="1"/>
    <col min="14610" max="14848" width="9.140625" style="1"/>
    <col min="14849" max="14849" width="8.28515625" style="1" customWidth="1"/>
    <col min="14850" max="14850" width="12" style="1" customWidth="1"/>
    <col min="14851" max="14851" width="13.85546875" style="1" customWidth="1"/>
    <col min="14852" max="14852" width="13.28515625" style="1" customWidth="1"/>
    <col min="14853" max="14855" width="12" style="1" customWidth="1"/>
    <col min="14856" max="14856" width="16.140625" style="1" customWidth="1"/>
    <col min="14857" max="14857" width="12.7109375" style="1" customWidth="1"/>
    <col min="14858" max="14858" width="11.42578125" style="1" customWidth="1"/>
    <col min="14859" max="14859" width="13.85546875" style="1" customWidth="1"/>
    <col min="14860" max="14860" width="12" style="1" customWidth="1"/>
    <col min="14861" max="14861" width="12.42578125" style="1" customWidth="1"/>
    <col min="14862" max="14862" width="11.5703125" style="1" customWidth="1"/>
    <col min="14863" max="14863" width="11.7109375" style="1" customWidth="1"/>
    <col min="14864" max="14864" width="11" style="1" customWidth="1"/>
    <col min="14865" max="14865" width="11.5703125" style="1" customWidth="1"/>
    <col min="14866" max="15104" width="9.140625" style="1"/>
    <col min="15105" max="15105" width="8.28515625" style="1" customWidth="1"/>
    <col min="15106" max="15106" width="12" style="1" customWidth="1"/>
    <col min="15107" max="15107" width="13.85546875" style="1" customWidth="1"/>
    <col min="15108" max="15108" width="13.28515625" style="1" customWidth="1"/>
    <col min="15109" max="15111" width="12" style="1" customWidth="1"/>
    <col min="15112" max="15112" width="16.140625" style="1" customWidth="1"/>
    <col min="15113" max="15113" width="12.7109375" style="1" customWidth="1"/>
    <col min="15114" max="15114" width="11.42578125" style="1" customWidth="1"/>
    <col min="15115" max="15115" width="13.85546875" style="1" customWidth="1"/>
    <col min="15116" max="15116" width="12" style="1" customWidth="1"/>
    <col min="15117" max="15117" width="12.42578125" style="1" customWidth="1"/>
    <col min="15118" max="15118" width="11.5703125" style="1" customWidth="1"/>
    <col min="15119" max="15119" width="11.7109375" style="1" customWidth="1"/>
    <col min="15120" max="15120" width="11" style="1" customWidth="1"/>
    <col min="15121" max="15121" width="11.5703125" style="1" customWidth="1"/>
    <col min="15122" max="15360" width="9.140625" style="1"/>
    <col min="15361" max="15361" width="8.28515625" style="1" customWidth="1"/>
    <col min="15362" max="15362" width="12" style="1" customWidth="1"/>
    <col min="15363" max="15363" width="13.85546875" style="1" customWidth="1"/>
    <col min="15364" max="15364" width="13.28515625" style="1" customWidth="1"/>
    <col min="15365" max="15367" width="12" style="1" customWidth="1"/>
    <col min="15368" max="15368" width="16.140625" style="1" customWidth="1"/>
    <col min="15369" max="15369" width="12.7109375" style="1" customWidth="1"/>
    <col min="15370" max="15370" width="11.42578125" style="1" customWidth="1"/>
    <col min="15371" max="15371" width="13.85546875" style="1" customWidth="1"/>
    <col min="15372" max="15372" width="12" style="1" customWidth="1"/>
    <col min="15373" max="15373" width="12.42578125" style="1" customWidth="1"/>
    <col min="15374" max="15374" width="11.5703125" style="1" customWidth="1"/>
    <col min="15375" max="15375" width="11.7109375" style="1" customWidth="1"/>
    <col min="15376" max="15376" width="11" style="1" customWidth="1"/>
    <col min="15377" max="15377" width="11.5703125" style="1" customWidth="1"/>
    <col min="15378" max="15616" width="9.140625" style="1"/>
    <col min="15617" max="15617" width="8.28515625" style="1" customWidth="1"/>
    <col min="15618" max="15618" width="12" style="1" customWidth="1"/>
    <col min="15619" max="15619" width="13.85546875" style="1" customWidth="1"/>
    <col min="15620" max="15620" width="13.28515625" style="1" customWidth="1"/>
    <col min="15621" max="15623" width="12" style="1" customWidth="1"/>
    <col min="15624" max="15624" width="16.140625" style="1" customWidth="1"/>
    <col min="15625" max="15625" width="12.7109375" style="1" customWidth="1"/>
    <col min="15626" max="15626" width="11.42578125" style="1" customWidth="1"/>
    <col min="15627" max="15627" width="13.85546875" style="1" customWidth="1"/>
    <col min="15628" max="15628" width="12" style="1" customWidth="1"/>
    <col min="15629" max="15629" width="12.42578125" style="1" customWidth="1"/>
    <col min="15630" max="15630" width="11.5703125" style="1" customWidth="1"/>
    <col min="15631" max="15631" width="11.7109375" style="1" customWidth="1"/>
    <col min="15632" max="15632" width="11" style="1" customWidth="1"/>
    <col min="15633" max="15633" width="11.5703125" style="1" customWidth="1"/>
    <col min="15634" max="15872" width="9.140625" style="1"/>
    <col min="15873" max="15873" width="8.28515625" style="1" customWidth="1"/>
    <col min="15874" max="15874" width="12" style="1" customWidth="1"/>
    <col min="15875" max="15875" width="13.85546875" style="1" customWidth="1"/>
    <col min="15876" max="15876" width="13.28515625" style="1" customWidth="1"/>
    <col min="15877" max="15879" width="12" style="1" customWidth="1"/>
    <col min="15880" max="15880" width="16.140625" style="1" customWidth="1"/>
    <col min="15881" max="15881" width="12.7109375" style="1" customWidth="1"/>
    <col min="15882" max="15882" width="11.42578125" style="1" customWidth="1"/>
    <col min="15883" max="15883" width="13.85546875" style="1" customWidth="1"/>
    <col min="15884" max="15884" width="12" style="1" customWidth="1"/>
    <col min="15885" max="15885" width="12.42578125" style="1" customWidth="1"/>
    <col min="15886" max="15886" width="11.5703125" style="1" customWidth="1"/>
    <col min="15887" max="15887" width="11.7109375" style="1" customWidth="1"/>
    <col min="15888" max="15888" width="11" style="1" customWidth="1"/>
    <col min="15889" max="15889" width="11.5703125" style="1" customWidth="1"/>
    <col min="15890" max="16128" width="9.140625" style="1"/>
    <col min="16129" max="16129" width="8.28515625" style="1" customWidth="1"/>
    <col min="16130" max="16130" width="12" style="1" customWidth="1"/>
    <col min="16131" max="16131" width="13.85546875" style="1" customWidth="1"/>
    <col min="16132" max="16132" width="13.28515625" style="1" customWidth="1"/>
    <col min="16133" max="16135" width="12" style="1" customWidth="1"/>
    <col min="16136" max="16136" width="16.140625" style="1" customWidth="1"/>
    <col min="16137" max="16137" width="12.7109375" style="1" customWidth="1"/>
    <col min="16138" max="16138" width="11.42578125" style="1" customWidth="1"/>
    <col min="16139" max="16139" width="13.85546875" style="1" customWidth="1"/>
    <col min="16140" max="16140" width="12" style="1" customWidth="1"/>
    <col min="16141" max="16141" width="12.42578125" style="1" customWidth="1"/>
    <col min="16142" max="16142" width="11.5703125" style="1" customWidth="1"/>
    <col min="16143" max="16143" width="11.7109375" style="1" customWidth="1"/>
    <col min="16144" max="16144" width="11" style="1" customWidth="1"/>
    <col min="16145" max="16145" width="11.5703125" style="1" customWidth="1"/>
    <col min="16146" max="16384" width="9.140625" style="1"/>
  </cols>
  <sheetData>
    <row r="1" spans="1:19" ht="18.75">
      <c r="A1" s="48" t="s">
        <v>322</v>
      </c>
      <c r="J1" s="296"/>
      <c r="K1" s="296"/>
    </row>
    <row r="2" spans="1:19" ht="17.45" customHeight="1">
      <c r="A2" s="48" t="s">
        <v>486</v>
      </c>
      <c r="B2" s="2"/>
      <c r="D2" s="2"/>
      <c r="E2" s="2"/>
      <c r="F2" s="2"/>
      <c r="G2" s="2"/>
      <c r="H2" s="2"/>
      <c r="I2" s="2"/>
    </row>
    <row r="3" spans="1:19" ht="17.45" customHeight="1">
      <c r="A3" s="48"/>
      <c r="B3" s="2"/>
      <c r="D3" s="2"/>
      <c r="E3" s="2"/>
      <c r="F3" s="2"/>
      <c r="G3" s="2"/>
      <c r="H3" s="2"/>
      <c r="I3" s="2"/>
    </row>
    <row r="4" spans="1:19" s="300" customFormat="1" ht="51" customHeight="1">
      <c r="A4" s="267"/>
      <c r="B4" s="302" t="s">
        <v>418</v>
      </c>
      <c r="C4" s="301" t="s">
        <v>419</v>
      </c>
      <c r="D4" s="301" t="s">
        <v>323</v>
      </c>
      <c r="E4" s="301" t="s">
        <v>324</v>
      </c>
      <c r="F4" s="301" t="s">
        <v>325</v>
      </c>
      <c r="G4" s="302" t="s">
        <v>326</v>
      </c>
      <c r="H4" s="301" t="s">
        <v>327</v>
      </c>
      <c r="I4" s="297"/>
      <c r="J4" s="298"/>
      <c r="K4" s="299"/>
      <c r="L4" s="299"/>
      <c r="M4" s="299"/>
      <c r="N4" s="299"/>
      <c r="O4" s="299"/>
      <c r="P4" s="299"/>
      <c r="Q4" s="298"/>
      <c r="R4" s="298"/>
      <c r="S4" s="298"/>
    </row>
    <row r="5" spans="1:19" s="300" customFormat="1">
      <c r="A5" s="343"/>
      <c r="B5" s="302" t="s">
        <v>328</v>
      </c>
      <c r="C5" s="301" t="s">
        <v>27</v>
      </c>
      <c r="D5" s="301" t="s">
        <v>329</v>
      </c>
      <c r="E5" s="301" t="s">
        <v>29</v>
      </c>
      <c r="F5" s="301" t="s">
        <v>330</v>
      </c>
      <c r="G5" s="302" t="s">
        <v>61</v>
      </c>
      <c r="H5" s="301" t="s">
        <v>32</v>
      </c>
      <c r="I5" s="297"/>
      <c r="J5" s="298"/>
      <c r="K5" s="299"/>
      <c r="L5" s="299"/>
      <c r="M5" s="299"/>
      <c r="N5" s="299"/>
      <c r="O5" s="299"/>
      <c r="P5" s="299"/>
      <c r="Q5" s="298"/>
      <c r="R5" s="298"/>
      <c r="S5" s="298"/>
    </row>
    <row r="6" spans="1:19">
      <c r="A6" s="344">
        <v>1976</v>
      </c>
      <c r="B6" s="21">
        <f>'T1'!N20</f>
        <v>28693.449086807534</v>
      </c>
      <c r="C6" s="21">
        <f>'T1'!H20/'T8'!F5*1000</f>
        <v>68893.095130127287</v>
      </c>
      <c r="D6" s="59">
        <f>'T8'!F5/'T8'!B5*100</f>
        <v>41.649237899110943</v>
      </c>
      <c r="E6" s="59">
        <f>'T8'!H5</f>
        <v>72.852746652758398</v>
      </c>
      <c r="F6" s="59">
        <f>'T8'!I5</f>
        <v>57.169070230976672</v>
      </c>
      <c r="G6" s="61">
        <f>'T8'!J5</f>
        <v>61.53007386563489</v>
      </c>
      <c r="H6" s="59">
        <f>'T8'!G5/'T8'!C5*100</f>
        <v>4.3610036346582248</v>
      </c>
      <c r="I6" s="2"/>
      <c r="J6" s="303"/>
      <c r="K6" s="304"/>
      <c r="L6" s="305"/>
      <c r="M6" s="306"/>
      <c r="N6" s="306"/>
      <c r="O6" s="306"/>
      <c r="P6" s="306"/>
      <c r="Q6" s="303"/>
      <c r="R6" s="303"/>
      <c r="S6" s="303"/>
    </row>
    <row r="7" spans="1:19">
      <c r="A7" s="344">
        <v>1977</v>
      </c>
      <c r="B7" s="21">
        <f>'T1'!N21</f>
        <v>29335.452366203695</v>
      </c>
      <c r="C7" s="21">
        <f>'T1'!H21/'T8'!F6*1000</f>
        <v>70064.240870966823</v>
      </c>
      <c r="D7" s="59">
        <f>'T8'!F6/'T8'!B6*100</f>
        <v>41.869364459723549</v>
      </c>
      <c r="E7" s="59">
        <f>'T8'!H6</f>
        <v>73.586341821229766</v>
      </c>
      <c r="F7" s="59">
        <f>'T8'!I6</f>
        <v>56.898282240256947</v>
      </c>
      <c r="G7" s="61">
        <f>'T8'!J6</f>
        <v>61.889248946115686</v>
      </c>
      <c r="H7" s="59">
        <f>'T8'!G6/'T8'!C6*100</f>
        <v>4.990393163373577</v>
      </c>
      <c r="I7" s="36"/>
      <c r="J7" s="303"/>
      <c r="K7" s="304"/>
      <c r="L7" s="305"/>
      <c r="M7" s="306"/>
      <c r="N7" s="306"/>
      <c r="O7" s="306"/>
      <c r="P7" s="306"/>
      <c r="Q7" s="303"/>
      <c r="R7" s="303"/>
      <c r="S7" s="303"/>
    </row>
    <row r="8" spans="1:19">
      <c r="A8" s="344">
        <v>1978</v>
      </c>
      <c r="B8" s="21">
        <f>'T1'!N22</f>
        <v>30187.538462312023</v>
      </c>
      <c r="C8" s="21">
        <f>'T1'!H22/'T8'!F7*1000</f>
        <v>70667.366217407936</v>
      </c>
      <c r="D8" s="59">
        <f>'T8'!F7/'T8'!B7*100</f>
        <v>42.717791928795194</v>
      </c>
      <c r="E8" s="59">
        <f>'T8'!H7</f>
        <v>74.278497258878673</v>
      </c>
      <c r="F8" s="59">
        <f>'T8'!I7</f>
        <v>57.51030716186041</v>
      </c>
      <c r="G8" s="61">
        <f>'T8'!J7</f>
        <v>62.769912649264</v>
      </c>
      <c r="H8" s="59">
        <f>'T8'!G7/'T8'!C7*100</f>
        <v>5.2596054874036078</v>
      </c>
      <c r="I8" s="2"/>
      <c r="J8" s="303"/>
      <c r="K8" s="304"/>
      <c r="L8" s="305"/>
      <c r="M8" s="306"/>
      <c r="N8" s="306"/>
      <c r="O8" s="306"/>
      <c r="P8" s="306"/>
      <c r="Q8" s="303"/>
      <c r="R8" s="303"/>
      <c r="S8" s="303"/>
    </row>
    <row r="9" spans="1:19">
      <c r="A9" s="344">
        <v>1979</v>
      </c>
      <c r="B9" s="21">
        <f>'T1'!N23</f>
        <v>31031.86181536513</v>
      </c>
      <c r="C9" s="21">
        <f>'T1'!H23/'T8'!F8*1000</f>
        <v>70296.087021566753</v>
      </c>
      <c r="D9" s="59">
        <f>'T8'!F8/'T8'!B8*100</f>
        <v>44.144508080292702</v>
      </c>
      <c r="E9" s="59">
        <f>'T8'!H8</f>
        <v>74.965978716569737</v>
      </c>
      <c r="F9" s="59">
        <f>'T8'!I8</f>
        <v>58.886055829663221</v>
      </c>
      <c r="G9" s="61">
        <f>'T8'!J8</f>
        <v>63.666567325628876</v>
      </c>
      <c r="H9" s="59">
        <f>'T8'!G8/'T8'!C8*100</f>
        <v>4.7805114959656505</v>
      </c>
      <c r="I9" s="2"/>
      <c r="J9" s="303"/>
      <c r="K9" s="304"/>
      <c r="L9" s="305"/>
      <c r="M9" s="306"/>
      <c r="N9" s="306"/>
      <c r="O9" s="306"/>
      <c r="P9" s="306"/>
      <c r="Q9" s="303"/>
      <c r="R9" s="303"/>
      <c r="S9" s="303"/>
    </row>
    <row r="10" spans="1:19">
      <c r="A10" s="344">
        <v>1980</v>
      </c>
      <c r="B10" s="21">
        <f>'T1'!N24</f>
        <v>31313.584148028749</v>
      </c>
      <c r="C10" s="21">
        <f>'T1'!H24/'T8'!F9*1000</f>
        <v>69788.68406664324</v>
      </c>
      <c r="D10" s="59">
        <f>'T8'!F9/'T8'!B9*100</f>
        <v>44.869142564898489</v>
      </c>
      <c r="E10" s="59">
        <f>'T8'!H9</f>
        <v>75.533551022109478</v>
      </c>
      <c r="F10" s="59">
        <f>'T8'!I9</f>
        <v>59.402930165119351</v>
      </c>
      <c r="G10" s="61">
        <f>'T8'!J9</f>
        <v>64.234781103248281</v>
      </c>
      <c r="H10" s="59">
        <f>'T8'!G9/'T8'!C9*100</f>
        <v>4.8318509381289365</v>
      </c>
      <c r="I10" s="2"/>
      <c r="J10" s="303"/>
      <c r="K10" s="304"/>
      <c r="L10" s="305"/>
      <c r="M10" s="306"/>
      <c r="N10" s="306"/>
      <c r="O10" s="306"/>
      <c r="P10" s="306"/>
      <c r="Q10" s="303"/>
      <c r="R10" s="303"/>
      <c r="S10" s="303"/>
    </row>
    <row r="11" spans="1:19">
      <c r="A11" s="344">
        <v>1981</v>
      </c>
      <c r="B11" s="21">
        <f>'T1'!N25</f>
        <v>32000.132017707481</v>
      </c>
      <c r="C11" s="21">
        <f>'T1'!H25/'T8'!F10*1000</f>
        <v>70159.318495453103</v>
      </c>
      <c r="D11" s="59">
        <f>'T8'!F10/'T8'!B10*100</f>
        <v>45.610665416855994</v>
      </c>
      <c r="E11" s="59">
        <f>'T8'!H10</f>
        <v>75.911392232436384</v>
      </c>
      <c r="F11" s="59">
        <f>'T8'!I10</f>
        <v>60.08408497791573</v>
      </c>
      <c r="G11" s="61">
        <f>'T8'!J10</f>
        <v>65.037763828577198</v>
      </c>
      <c r="H11" s="59">
        <f>'T8'!G10/'T8'!C10*100</f>
        <v>4.9536788506614648</v>
      </c>
      <c r="I11" s="2"/>
      <c r="J11" s="303"/>
      <c r="K11" s="304"/>
      <c r="L11" s="305"/>
      <c r="M11" s="306"/>
      <c r="N11" s="306"/>
      <c r="O11" s="306"/>
      <c r="P11" s="306"/>
      <c r="Q11" s="303"/>
      <c r="R11" s="303"/>
      <c r="S11" s="303"/>
    </row>
    <row r="12" spans="1:19">
      <c r="A12" s="344">
        <v>1982</v>
      </c>
      <c r="B12" s="21">
        <f>'T1'!N26</f>
        <v>30664.461449801849</v>
      </c>
      <c r="C12" s="21">
        <f>'T1'!H26/'T8'!F11*1000</f>
        <v>70234.768792461095</v>
      </c>
      <c r="D12" s="59">
        <f>'T8'!F11/'T8'!B11*100</f>
        <v>43.659945034364988</v>
      </c>
      <c r="E12" s="59">
        <f>'T8'!H11</f>
        <v>76.160913321780995</v>
      </c>
      <c r="F12" s="59">
        <f>'T8'!I11</f>
        <v>57.325921040233673</v>
      </c>
      <c r="G12" s="61">
        <f>'T8'!J11</f>
        <v>64.492708104316492</v>
      </c>
      <c r="H12" s="59">
        <f>'T8'!G11/'T8'!C11*100</f>
        <v>7.1673105311096457</v>
      </c>
      <c r="I12" s="2"/>
      <c r="J12" s="303"/>
      <c r="K12" s="304"/>
      <c r="L12" s="305"/>
      <c r="M12" s="306"/>
      <c r="N12" s="306"/>
      <c r="O12" s="306"/>
      <c r="P12" s="306"/>
      <c r="Q12" s="303"/>
      <c r="R12" s="303"/>
      <c r="S12" s="303"/>
    </row>
    <row r="13" spans="1:19">
      <c r="A13" s="344">
        <v>1983</v>
      </c>
      <c r="B13" s="21">
        <f>'T1'!N27</f>
        <v>31137.256304292663</v>
      </c>
      <c r="C13" s="21">
        <f>'T1'!H27/'T8'!F12*1000</f>
        <v>71561.320754716988</v>
      </c>
      <c r="D13" s="59">
        <f>'T8'!F12/'T8'!B12*100</f>
        <v>43.51129349752847</v>
      </c>
      <c r="E13" s="59">
        <f>'T8'!H12</f>
        <v>76.393422137578341</v>
      </c>
      <c r="F13" s="59">
        <f>'T8'!I12</f>
        <v>56.956858692844229</v>
      </c>
      <c r="G13" s="61">
        <f>'T8'!J12</f>
        <v>64.719710669077756</v>
      </c>
      <c r="H13" s="59">
        <f>'T8'!G12/'T8'!C12*100</f>
        <v>7.7633686385946783</v>
      </c>
      <c r="I13" s="2"/>
      <c r="J13" s="303"/>
      <c r="K13" s="304"/>
      <c r="L13" s="305"/>
      <c r="M13" s="306"/>
      <c r="N13" s="306"/>
      <c r="O13" s="306"/>
      <c r="P13" s="306"/>
      <c r="Q13" s="303"/>
      <c r="R13" s="303"/>
      <c r="S13" s="303"/>
    </row>
    <row r="14" spans="1:19">
      <c r="A14" s="344">
        <v>1984</v>
      </c>
      <c r="B14" s="21">
        <f>'T1'!N28</f>
        <v>32562.717641637999</v>
      </c>
      <c r="C14" s="21">
        <f>'T1'!H28/'T8'!F13*1000</f>
        <v>73689.668291733396</v>
      </c>
      <c r="D14" s="59">
        <f>'T8'!F13/'T8'!B13*100</f>
        <v>44.188986592698406</v>
      </c>
      <c r="E14" s="59">
        <f>'T8'!H13</f>
        <v>76.623931866205751</v>
      </c>
      <c r="F14" s="59">
        <f>'T8'!I13</f>
        <v>57.669954433893423</v>
      </c>
      <c r="G14" s="61">
        <f>'T8'!J13</f>
        <v>65.071767893498787</v>
      </c>
      <c r="H14" s="59">
        <f>'T8'!G13/'T8'!C13*100</f>
        <v>7.4013032008531514</v>
      </c>
      <c r="I14" s="2"/>
      <c r="J14" s="303"/>
      <c r="K14" s="304"/>
      <c r="L14" s="305"/>
      <c r="M14" s="306"/>
      <c r="N14" s="306"/>
      <c r="O14" s="306"/>
      <c r="P14" s="306"/>
      <c r="Q14" s="303"/>
      <c r="R14" s="303"/>
      <c r="S14" s="303"/>
    </row>
    <row r="15" spans="1:19">
      <c r="A15" s="344">
        <v>1985</v>
      </c>
      <c r="B15" s="21">
        <f>'T1'!N29</f>
        <v>33774.154308648285</v>
      </c>
      <c r="C15" s="21">
        <f>'T1'!H29/'T8'!F14*1000</f>
        <v>74790.594331205823</v>
      </c>
      <c r="D15" s="59">
        <f>'T8'!F14/'T8'!B14*100</f>
        <v>45.158291106875545</v>
      </c>
      <c r="E15" s="59">
        <f>'T8'!H14</f>
        <v>76.870748299319729</v>
      </c>
      <c r="F15" s="59">
        <f>'T8'!I14</f>
        <v>58.745741528413333</v>
      </c>
      <c r="G15" s="61">
        <f>'T8'!J14</f>
        <v>65.637410042937489</v>
      </c>
      <c r="H15" s="59">
        <f>'T8'!G14/'T8'!C14*100</f>
        <v>6.8916685145241603</v>
      </c>
      <c r="I15" s="2"/>
      <c r="J15" s="303"/>
      <c r="K15" s="304"/>
      <c r="L15" s="305"/>
      <c r="M15" s="306"/>
      <c r="N15" s="306"/>
      <c r="O15" s="306"/>
      <c r="P15" s="306"/>
      <c r="Q15" s="303"/>
      <c r="R15" s="303"/>
      <c r="S15" s="303"/>
    </row>
    <row r="16" spans="1:19">
      <c r="A16" s="344">
        <v>1986</v>
      </c>
      <c r="B16" s="21">
        <f>'T1'!N30</f>
        <v>34179.857843604179</v>
      </c>
      <c r="C16" s="21">
        <f>'T1'!H30/'T8'!F15*1000</f>
        <v>74223.842052649125</v>
      </c>
      <c r="D16" s="59">
        <f>'T8'!F15/'T8'!B15*100</f>
        <v>46.049701683940611</v>
      </c>
      <c r="E16" s="59">
        <f>'T8'!H15</f>
        <v>77.081461669089919</v>
      </c>
      <c r="F16" s="59">
        <f>'T8'!I15</f>
        <v>59.741604124778526</v>
      </c>
      <c r="G16" s="61">
        <f>'T8'!J15</f>
        <v>66.089025142834387</v>
      </c>
      <c r="H16" s="59">
        <f>'T8'!G15/'T8'!C15*100</f>
        <v>6.3474210180558597</v>
      </c>
      <c r="I16" s="2"/>
      <c r="J16" s="303"/>
      <c r="K16" s="304"/>
      <c r="L16" s="305"/>
      <c r="M16" s="306"/>
      <c r="N16" s="306"/>
      <c r="O16" s="306"/>
      <c r="P16" s="306"/>
      <c r="Q16" s="303"/>
      <c r="R16" s="303"/>
      <c r="S16" s="303"/>
    </row>
    <row r="17" spans="1:19">
      <c r="A17" s="344">
        <v>1987</v>
      </c>
      <c r="B17" s="21">
        <f>'T1'!N31</f>
        <v>35116.431742409521</v>
      </c>
      <c r="C17" s="21">
        <f>'T1'!H31/'T8'!F16*1000</f>
        <v>75170.207590009726</v>
      </c>
      <c r="D17" s="59">
        <f>'T8'!F16/'T8'!B16*100</f>
        <v>46.71589033509143</v>
      </c>
      <c r="E17" s="59">
        <f>'T8'!H16</f>
        <v>77.082734326671059</v>
      </c>
      <c r="F17" s="59">
        <f>'T8'!I16</f>
        <v>60.604869226762069</v>
      </c>
      <c r="G17" s="61">
        <f>'T8'!J16</f>
        <v>66.45403524636086</v>
      </c>
      <c r="H17" s="59">
        <f>'T8'!G16/'T8'!C16*100</f>
        <v>5.8496574635594305</v>
      </c>
      <c r="I17" s="2"/>
      <c r="J17" s="303"/>
      <c r="K17" s="304"/>
      <c r="L17" s="305"/>
      <c r="M17" s="306"/>
      <c r="N17" s="306"/>
      <c r="O17" s="306"/>
      <c r="P17" s="306"/>
      <c r="Q17" s="303"/>
      <c r="R17" s="303"/>
      <c r="S17" s="303"/>
    </row>
    <row r="18" spans="1:19">
      <c r="A18" s="344">
        <v>1988</v>
      </c>
      <c r="B18" s="21">
        <f>'T1'!N32</f>
        <v>36293.962717717914</v>
      </c>
      <c r="C18" s="21">
        <f>'T1'!H32/'T8'!F17*1000</f>
        <v>76382.195369474401</v>
      </c>
      <c r="D18" s="59">
        <f>'T8'!F17/'T8'!B17*100</f>
        <v>47.516260225511317</v>
      </c>
      <c r="E18" s="59">
        <f>'T8'!H17</f>
        <v>77.050707561011407</v>
      </c>
      <c r="F18" s="59">
        <f>'T8'!I17</f>
        <v>61.668817496434144</v>
      </c>
      <c r="G18" s="61">
        <f>'T8'!J17</f>
        <v>66.856521865691192</v>
      </c>
      <c r="H18" s="59">
        <f>'T8'!G17/'T8'!C17*100</f>
        <v>5.1877043692570419</v>
      </c>
      <c r="I18" s="2"/>
      <c r="J18" s="303"/>
      <c r="K18" s="304"/>
      <c r="L18" s="305"/>
      <c r="M18" s="306"/>
      <c r="N18" s="306"/>
      <c r="O18" s="306"/>
      <c r="P18" s="306"/>
      <c r="Q18" s="303"/>
      <c r="R18" s="303"/>
      <c r="S18" s="303"/>
    </row>
    <row r="19" spans="1:19">
      <c r="A19" s="344">
        <v>1989</v>
      </c>
      <c r="B19" s="21">
        <f>'T1'!N33</f>
        <v>36523.409123428035</v>
      </c>
      <c r="C19" s="21">
        <f>'T1'!H33/'T8'!F18*1000</f>
        <v>76488.318763851261</v>
      </c>
      <c r="D19" s="59">
        <f>'T8'!F18/'T8'!B18*100</f>
        <v>47.750309738392602</v>
      </c>
      <c r="E19" s="59">
        <f>'T8'!H18</f>
        <v>76.790649475790886</v>
      </c>
      <c r="F19" s="59">
        <f>'T8'!I18</f>
        <v>62.182453286121017</v>
      </c>
      <c r="G19" s="61">
        <f>'T8'!J18</f>
        <v>67.225877455319761</v>
      </c>
      <c r="H19" s="59">
        <f>'T8'!G18/'T8'!C18*100</f>
        <v>5.0439026724406055</v>
      </c>
      <c r="I19" s="2"/>
      <c r="J19" s="303"/>
      <c r="K19" s="304"/>
      <c r="L19" s="305"/>
      <c r="M19" s="306"/>
      <c r="N19" s="306"/>
      <c r="O19" s="306"/>
      <c r="P19" s="306"/>
      <c r="Q19" s="303"/>
      <c r="R19" s="303"/>
      <c r="S19" s="303"/>
    </row>
    <row r="20" spans="1:19">
      <c r="A20" s="344">
        <v>1990</v>
      </c>
      <c r="B20" s="21">
        <f>'T1'!N34</f>
        <v>36018.023795289286</v>
      </c>
      <c r="C20" s="21">
        <f>'T1'!H34/'T8'!F19*1000</f>
        <v>76069.506863554372</v>
      </c>
      <c r="D20" s="59">
        <f>'T8'!F19/'T8'!B19*100</f>
        <v>47.348833034890973</v>
      </c>
      <c r="E20" s="59">
        <f>'T8'!H19</f>
        <v>76.774839355017093</v>
      </c>
      <c r="F20" s="59">
        <f>'T8'!I19</f>
        <v>61.672330978048237</v>
      </c>
      <c r="G20" s="61">
        <f>'T8'!J19</f>
        <v>67.147779605650797</v>
      </c>
      <c r="H20" s="59">
        <f>'T8'!G19/'T8'!C19*100</f>
        <v>5.4754486276025585</v>
      </c>
      <c r="I20" s="2"/>
      <c r="J20" s="303"/>
      <c r="K20" s="304"/>
      <c r="L20" s="305"/>
      <c r="M20" s="306"/>
      <c r="N20" s="306"/>
      <c r="O20" s="306"/>
      <c r="P20" s="306"/>
      <c r="Q20" s="303"/>
      <c r="R20" s="303"/>
      <c r="S20" s="303"/>
    </row>
    <row r="21" spans="1:19">
      <c r="A21" s="344">
        <v>1991</v>
      </c>
      <c r="B21" s="21">
        <f>'T1'!N35</f>
        <v>34807.486917817281</v>
      </c>
      <c r="C21" s="21">
        <f>'T1'!H35/'T8'!F20*1000</f>
        <v>75778.939425762146</v>
      </c>
      <c r="D21" s="59">
        <f>'T8'!F20/'T8'!B20*100</f>
        <v>45.932929626069651</v>
      </c>
      <c r="E21" s="59">
        <f>'T8'!H20</f>
        <v>76.940060015483553</v>
      </c>
      <c r="F21" s="59">
        <f>'T8'!I20</f>
        <v>59.699628018000027</v>
      </c>
      <c r="G21" s="61">
        <f>'T8'!J20</f>
        <v>66.564808923852823</v>
      </c>
      <c r="H21" s="59">
        <f>'T8'!G20/'T8'!C20*100</f>
        <v>6.8647165088490851</v>
      </c>
      <c r="I21" s="2"/>
      <c r="J21" s="303"/>
      <c r="K21" s="304"/>
      <c r="L21" s="305"/>
      <c r="M21" s="306"/>
      <c r="N21" s="306"/>
      <c r="O21" s="306"/>
      <c r="P21" s="306"/>
      <c r="Q21" s="303"/>
      <c r="R21" s="303"/>
      <c r="S21" s="303"/>
    </row>
    <row r="22" spans="1:19">
      <c r="A22" s="344">
        <v>1992</v>
      </c>
      <c r="B22" s="21">
        <f>'T1'!N36</f>
        <v>34687.143700743894</v>
      </c>
      <c r="C22" s="21">
        <f>'T1'!H36/'T8'!F21*1000</f>
        <v>77179.84571635061</v>
      </c>
      <c r="D22" s="59">
        <f>'T8'!F21/'T8'!B21*100</f>
        <v>44.943266443191916</v>
      </c>
      <c r="E22" s="59">
        <f>'T8'!H21</f>
        <v>77.037428902554339</v>
      </c>
      <c r="F22" s="59">
        <f>'T8'!I21</f>
        <v>58.339520261042509</v>
      </c>
      <c r="G22" s="61">
        <f>'T8'!J21</f>
        <v>65.711130053803345</v>
      </c>
      <c r="H22" s="59">
        <f>'T8'!G21/'T8'!C21*100</f>
        <v>7.3716097927608359</v>
      </c>
      <c r="I22" s="2"/>
      <c r="J22" s="303"/>
      <c r="K22" s="304"/>
      <c r="L22" s="305"/>
      <c r="M22" s="306"/>
      <c r="N22" s="306"/>
      <c r="O22" s="306"/>
      <c r="P22" s="306"/>
      <c r="Q22" s="303"/>
      <c r="R22" s="303"/>
      <c r="S22" s="303"/>
    </row>
    <row r="23" spans="1:19">
      <c r="A23" s="344">
        <v>1993</v>
      </c>
      <c r="B23" s="21">
        <f>'T1'!N37</f>
        <v>35184.975901055237</v>
      </c>
      <c r="C23" s="21">
        <f>'T1'!H37/'T8'!F22*1000</f>
        <v>78773.891571725515</v>
      </c>
      <c r="D23" s="59">
        <f>'T8'!F22/'T8'!B22*100</f>
        <v>44.66578354710137</v>
      </c>
      <c r="E23" s="59">
        <f>'T8'!H22</f>
        <v>77.109154150667777</v>
      </c>
      <c r="F23" s="59">
        <f>'T8'!I22</f>
        <v>57.925396846950825</v>
      </c>
      <c r="G23" s="61">
        <f>'T8'!J22</f>
        <v>65.353575130471768</v>
      </c>
      <c r="H23" s="59">
        <f>'T8'!G22/'T8'!C22*100</f>
        <v>7.4281782835209489</v>
      </c>
      <c r="I23" s="2"/>
      <c r="J23" s="303"/>
      <c r="K23" s="304"/>
      <c r="L23" s="305"/>
      <c r="M23" s="306"/>
      <c r="N23" s="306"/>
      <c r="O23" s="306"/>
      <c r="P23" s="306"/>
      <c r="Q23" s="303"/>
      <c r="R23" s="303"/>
      <c r="S23" s="303"/>
    </row>
    <row r="24" spans="1:19">
      <c r="A24" s="344">
        <v>1994</v>
      </c>
      <c r="B24" s="21">
        <f>'T1'!N38</f>
        <v>36395.292496591166</v>
      </c>
      <c r="C24" s="21">
        <f>'T1'!H38/'T8'!F23*1000</f>
        <v>80698.409781718219</v>
      </c>
      <c r="D24" s="59">
        <f>'T8'!F23/'T8'!B23*100</f>
        <v>45.100383756058001</v>
      </c>
      <c r="E24" s="59">
        <f>'T8'!H23</f>
        <v>77.23670776418173</v>
      </c>
      <c r="F24" s="59">
        <f>'T8'!I23</f>
        <v>58.392421248401725</v>
      </c>
      <c r="G24" s="61">
        <f>'T8'!J23</f>
        <v>65.15616198285035</v>
      </c>
      <c r="H24" s="59">
        <f>'T8'!G23/'T8'!C23*100</f>
        <v>6.7632936632122957</v>
      </c>
      <c r="I24" s="2"/>
      <c r="J24" s="303"/>
      <c r="K24" s="304"/>
      <c r="L24" s="305"/>
      <c r="M24" s="306"/>
      <c r="N24" s="306"/>
      <c r="O24" s="306"/>
      <c r="P24" s="306"/>
      <c r="Q24" s="303"/>
      <c r="R24" s="303"/>
      <c r="S24" s="303"/>
    </row>
    <row r="25" spans="1:19">
      <c r="A25" s="344">
        <v>1995</v>
      </c>
      <c r="B25" s="21">
        <f>'T1'!N39</f>
        <v>37004.877865080642</v>
      </c>
      <c r="C25" s="21">
        <f>'T1'!H39/'T8'!F24*1000</f>
        <v>81437.467097841625</v>
      </c>
      <c r="D25" s="59">
        <f>'T8'!F24/'T8'!B24*100</f>
        <v>45.439622797479423</v>
      </c>
      <c r="E25" s="59">
        <f>'T8'!H24</f>
        <v>77.435651093546184</v>
      </c>
      <c r="F25" s="59">
        <f>'T8'!I24</f>
        <v>58.680494263018531</v>
      </c>
      <c r="G25" s="61">
        <f>'T8'!J24</f>
        <v>64.819947043248021</v>
      </c>
      <c r="H25" s="59">
        <f>'T8'!G24/'T8'!C24*100</f>
        <v>6.1394527802294796</v>
      </c>
      <c r="I25" s="2"/>
      <c r="J25" s="303"/>
      <c r="K25" s="304"/>
      <c r="L25" s="305"/>
      <c r="M25" s="306"/>
      <c r="N25" s="306"/>
      <c r="O25" s="306"/>
      <c r="P25" s="306"/>
      <c r="Q25" s="303"/>
      <c r="R25" s="303"/>
      <c r="S25" s="303"/>
    </row>
    <row r="26" spans="1:19">
      <c r="A26" s="344">
        <v>1996</v>
      </c>
      <c r="B26" s="21">
        <f>'T1'!N40</f>
        <v>37235.936912144534</v>
      </c>
      <c r="C26" s="21">
        <f>'T1'!H40/'T8'!F25*1000</f>
        <v>82053.685873550552</v>
      </c>
      <c r="D26" s="59">
        <f>'T8'!F25/'T8'!B25*100</f>
        <v>45.379968633617828</v>
      </c>
      <c r="E26" s="59">
        <f>'T8'!H25</f>
        <v>77.644900426532075</v>
      </c>
      <c r="F26" s="59">
        <f>'T8'!I25</f>
        <v>58.445523639452077</v>
      </c>
      <c r="G26" s="61">
        <f>'T8'!J25</f>
        <v>64.669962324963521</v>
      </c>
      <c r="H26" s="59">
        <f>'T8'!G25/'T8'!C25*100</f>
        <v>6.2248742350660944</v>
      </c>
      <c r="I26" s="2"/>
      <c r="J26" s="303"/>
      <c r="K26" s="304"/>
      <c r="L26" s="305"/>
      <c r="M26" s="306"/>
      <c r="N26" s="306"/>
      <c r="O26" s="306"/>
      <c r="P26" s="306"/>
      <c r="Q26" s="303"/>
      <c r="R26" s="303"/>
      <c r="S26" s="303"/>
    </row>
    <row r="27" spans="1:19">
      <c r="A27" s="344">
        <v>1997</v>
      </c>
      <c r="B27" s="21">
        <f>'T1'!N41</f>
        <v>38432.785899034578</v>
      </c>
      <c r="C27" s="21">
        <f>'T1'!H41/'T8'!F26*1000</f>
        <v>83759.148321378787</v>
      </c>
      <c r="D27" s="59">
        <f>'T8'!F26/'T8'!B26*100</f>
        <v>45.884881435960047</v>
      </c>
      <c r="E27" s="59">
        <f>'T8'!H26</f>
        <v>77.832573735822919</v>
      </c>
      <c r="F27" s="59">
        <f>'T8'!I26</f>
        <v>58.953313803679663</v>
      </c>
      <c r="G27" s="61">
        <f>'T8'!J26</f>
        <v>64.847483728873343</v>
      </c>
      <c r="H27" s="59">
        <f>'T8'!G26/'T8'!C26*100</f>
        <v>5.8941699251936832</v>
      </c>
      <c r="I27" s="2"/>
      <c r="J27" s="303"/>
      <c r="K27" s="304"/>
      <c r="L27" s="305"/>
      <c r="M27" s="306"/>
      <c r="N27" s="306"/>
      <c r="O27" s="306"/>
      <c r="P27" s="306"/>
      <c r="Q27" s="303"/>
      <c r="R27" s="303"/>
      <c r="S27" s="303"/>
    </row>
    <row r="28" spans="1:19">
      <c r="A28" s="344">
        <v>1998</v>
      </c>
      <c r="B28" s="21">
        <f>'T1'!N42</f>
        <v>39682.676946441978</v>
      </c>
      <c r="C28" s="21">
        <f>'T1'!H42/'T8'!F27*1000</f>
        <v>85096.707599216941</v>
      </c>
      <c r="D28" s="59">
        <f>'T8'!F27/'T8'!B27*100</f>
        <v>46.632446854861797</v>
      </c>
      <c r="E28" s="59">
        <f>'T8'!H27</f>
        <v>78.063330165856812</v>
      </c>
      <c r="F28" s="59">
        <f>'T8'!I27</f>
        <v>59.736686554089388</v>
      </c>
      <c r="G28" s="61">
        <f>'T8'!J27</f>
        <v>65.131805559689909</v>
      </c>
      <c r="H28" s="59">
        <f>'T8'!G27/'T8'!C27*100</f>
        <v>5.3946937577873495</v>
      </c>
      <c r="I28" s="2"/>
      <c r="J28" s="303"/>
      <c r="K28" s="304"/>
      <c r="L28" s="305"/>
      <c r="M28" s="306"/>
      <c r="N28" s="306"/>
      <c r="O28" s="306"/>
      <c r="P28" s="306"/>
      <c r="Q28" s="303"/>
      <c r="R28" s="303"/>
      <c r="S28" s="303"/>
    </row>
    <row r="29" spans="1:19" s="303" customFormat="1">
      <c r="A29" s="344">
        <v>1999</v>
      </c>
      <c r="B29" s="21">
        <f>'T1'!N43</f>
        <v>41332.067443756721</v>
      </c>
      <c r="C29" s="21">
        <f>'T1'!H43/'T8'!F28*1000</f>
        <v>87116.640638556302</v>
      </c>
      <c r="D29" s="59">
        <f>'T8'!F28/'T8'!B28*100</f>
        <v>47.444514780180661</v>
      </c>
      <c r="E29" s="59">
        <f>'T8'!H28</f>
        <v>78.313498403252922</v>
      </c>
      <c r="F29" s="59">
        <f>'T8'!I28</f>
        <v>60.582805962618004</v>
      </c>
      <c r="G29" s="61">
        <f>'T8'!J28</f>
        <v>65.538338624561106</v>
      </c>
      <c r="H29" s="59">
        <f>'T8'!G28/'T8'!C28*100</f>
        <v>4.9555326619431073</v>
      </c>
      <c r="I29" s="2"/>
      <c r="K29" s="304"/>
      <c r="L29" s="305"/>
      <c r="M29" s="306"/>
      <c r="N29" s="306"/>
      <c r="O29" s="306"/>
      <c r="P29" s="306"/>
    </row>
    <row r="30" spans="1:19">
      <c r="A30" s="344">
        <v>2000</v>
      </c>
      <c r="B30" s="21">
        <f>'T1'!N44</f>
        <v>43052.102299053106</v>
      </c>
      <c r="C30" s="21">
        <f>'T1'!H44/'T8'!F29*1000</f>
        <v>89358.106964112769</v>
      </c>
      <c r="D30" s="59">
        <f>'T8'!F29/'T8'!B29*100</f>
        <v>48.179290902327764</v>
      </c>
      <c r="E30" s="59">
        <f>'T8'!H29</f>
        <v>78.602752598915401</v>
      </c>
      <c r="F30" s="59">
        <f>'T8'!I29</f>
        <v>61.294661203750977</v>
      </c>
      <c r="G30" s="61">
        <f>'T8'!J29</f>
        <v>65.792849226017751</v>
      </c>
      <c r="H30" s="59">
        <f>'T8'!G29/'T8'!C29*100</f>
        <v>4.4986031374404831</v>
      </c>
      <c r="I30" s="2"/>
      <c r="J30" s="303"/>
      <c r="K30" s="304"/>
      <c r="L30" s="305"/>
      <c r="M30" s="306"/>
      <c r="N30" s="306"/>
      <c r="O30" s="306"/>
      <c r="P30" s="306"/>
      <c r="Q30" s="303"/>
      <c r="R30" s="303"/>
      <c r="S30" s="303"/>
    </row>
    <row r="31" spans="1:19">
      <c r="A31" s="344">
        <v>2001</v>
      </c>
      <c r="B31" s="21">
        <f>'T1'!N45</f>
        <v>43320.837120146134</v>
      </c>
      <c r="C31" s="21">
        <f>'T1'!H45/'T8'!F30*1000</f>
        <v>89817.514827757026</v>
      </c>
      <c r="D31" s="59">
        <f>'T8'!F30/'T8'!B30*100</f>
        <v>48.232059418725257</v>
      </c>
      <c r="E31" s="59">
        <f>'T8'!H30</f>
        <v>78.844703630264661</v>
      </c>
      <c r="F31" s="59">
        <f>'T8'!I30</f>
        <v>61.173493206221288</v>
      </c>
      <c r="G31" s="61">
        <f>'T8'!J30</f>
        <v>65.939376069846105</v>
      </c>
      <c r="H31" s="59">
        <f>'T8'!G30/'T8'!C30*100</f>
        <v>4.7658828636248218</v>
      </c>
      <c r="I31" s="2"/>
      <c r="J31" s="303"/>
      <c r="K31" s="304"/>
      <c r="L31" s="305"/>
      <c r="M31" s="306"/>
      <c r="N31" s="306"/>
      <c r="O31" s="306"/>
      <c r="P31" s="306"/>
      <c r="Q31" s="303"/>
      <c r="R31" s="303"/>
      <c r="S31" s="303"/>
    </row>
    <row r="32" spans="1:19">
      <c r="A32" s="344">
        <v>2002</v>
      </c>
      <c r="B32" s="21">
        <f>'T1'!N46</f>
        <v>44055.204071985427</v>
      </c>
      <c r="C32" s="21">
        <f>'T1'!H46/'T8'!F31*1000</f>
        <v>90233.810243426939</v>
      </c>
      <c r="D32" s="59">
        <f>'T8'!F31/'T8'!B31*100</f>
        <v>48.823388875119136</v>
      </c>
      <c r="E32" s="59">
        <f>'T8'!H31</f>
        <v>79.111271805538152</v>
      </c>
      <c r="F32" s="59">
        <f>'T8'!I31</f>
        <v>61.714832489523033</v>
      </c>
      <c r="G32" s="61">
        <f>'T8'!J31</f>
        <v>66.841888520142433</v>
      </c>
      <c r="H32" s="59">
        <f>'T8'!G31/'T8'!C31*100</f>
        <v>5.1270560306194142</v>
      </c>
      <c r="I32" s="2"/>
      <c r="J32" s="303"/>
      <c r="K32" s="304"/>
      <c r="L32" s="305"/>
      <c r="M32" s="306"/>
      <c r="N32" s="306"/>
      <c r="O32" s="306"/>
      <c r="P32" s="306"/>
      <c r="Q32" s="303"/>
      <c r="R32" s="303"/>
      <c r="S32" s="303"/>
    </row>
    <row r="33" spans="1:19">
      <c r="A33" s="344">
        <v>2003</v>
      </c>
      <c r="B33" s="21">
        <f>'T1'!N47</f>
        <v>44487.028091051361</v>
      </c>
      <c r="C33" s="21">
        <f>'T1'!H47/'T8'!F32*1000</f>
        <v>89804.403789277334</v>
      </c>
      <c r="D33" s="59">
        <f>'T8'!F32/'T8'!B32*100</f>
        <v>49.537691041787326</v>
      </c>
      <c r="E33" s="59">
        <f>'T8'!H32</f>
        <v>79.362768852735726</v>
      </c>
      <c r="F33" s="59">
        <f>'T8'!I32</f>
        <v>62.41930789197724</v>
      </c>
      <c r="G33" s="61">
        <f>'T8'!J32</f>
        <v>67.538945530085854</v>
      </c>
      <c r="H33" s="59">
        <f>'T8'!G32/'T8'!C32*100</f>
        <v>5.1196376381086051</v>
      </c>
      <c r="I33" s="2"/>
      <c r="J33" s="303"/>
      <c r="K33" s="304"/>
      <c r="L33" s="305"/>
      <c r="M33" s="306"/>
      <c r="N33" s="306"/>
      <c r="O33" s="306"/>
      <c r="P33" s="306"/>
      <c r="Q33" s="303"/>
      <c r="R33" s="303"/>
      <c r="S33" s="303"/>
    </row>
    <row r="34" spans="1:19">
      <c r="A34" s="344">
        <v>2004</v>
      </c>
      <c r="B34" s="21">
        <f>'T1'!N48</f>
        <v>45455.676868530623</v>
      </c>
      <c r="C34" s="21">
        <f>'T1'!H48/'T8'!F33*1000</f>
        <v>91069.351455237484</v>
      </c>
      <c r="D34" s="59">
        <f>'T8'!F33/'T8'!B33*100</f>
        <v>49.913254176267039</v>
      </c>
      <c r="E34" s="59">
        <f>'T8'!H33</f>
        <v>79.651858045950235</v>
      </c>
      <c r="F34" s="59">
        <f>'T8'!I33</f>
        <v>62.664268481311083</v>
      </c>
      <c r="G34" s="61">
        <f>'T8'!J33</f>
        <v>67.494224282807451</v>
      </c>
      <c r="H34" s="59">
        <f>'T8'!G33/'T8'!C33*100</f>
        <v>4.8299558014963742</v>
      </c>
      <c r="I34" s="2"/>
      <c r="J34" s="303"/>
      <c r="K34" s="304"/>
      <c r="L34" s="305"/>
      <c r="M34" s="306"/>
      <c r="N34" s="306"/>
      <c r="O34" s="306"/>
      <c r="P34" s="306"/>
      <c r="Q34" s="303"/>
      <c r="R34" s="303"/>
      <c r="S34" s="303"/>
    </row>
    <row r="35" spans="1:19">
      <c r="A35" s="344">
        <v>2005</v>
      </c>
      <c r="B35" s="21">
        <f>'T1'!N49</f>
        <v>46451.071935870357</v>
      </c>
      <c r="C35" s="21">
        <f>'T1'!H49/'T8'!F34*1000</f>
        <v>92756.298560771887</v>
      </c>
      <c r="D35" s="59">
        <f>'T8'!F34/'T8'!B34*100</f>
        <v>50.078617470312956</v>
      </c>
      <c r="E35" s="59">
        <f>'T8'!H34</f>
        <v>79.976670327014759</v>
      </c>
      <c r="F35" s="59">
        <f>'T8'!I34</f>
        <v>62.616532128116418</v>
      </c>
      <c r="G35" s="61">
        <f>'T8'!J34</f>
        <v>67.150073578803088</v>
      </c>
      <c r="H35" s="59">
        <f>'T8'!G34/'T8'!C34*100</f>
        <v>4.5335414506866707</v>
      </c>
      <c r="I35" s="2"/>
      <c r="J35" s="303"/>
      <c r="K35" s="304"/>
      <c r="L35" s="305"/>
      <c r="M35" s="306"/>
      <c r="N35" s="306"/>
      <c r="O35" s="306"/>
      <c r="P35" s="306"/>
      <c r="Q35" s="303"/>
      <c r="R35" s="303"/>
      <c r="S35" s="303"/>
    </row>
    <row r="36" spans="1:19">
      <c r="A36" s="344">
        <v>2006</v>
      </c>
      <c r="B36" s="21">
        <f>'T1'!N50</f>
        <v>47191.387671892444</v>
      </c>
      <c r="C36" s="21">
        <f>'T1'!H50/'T8'!F35*1000</f>
        <v>93593.329878364777</v>
      </c>
      <c r="D36" s="59">
        <f>'T8'!F35/'T8'!B35*100</f>
        <v>50.421742375469535</v>
      </c>
      <c r="E36" s="59">
        <f>'T8'!H35</f>
        <v>80.284669878155938</v>
      </c>
      <c r="F36" s="59">
        <f>'T8'!I35</f>
        <v>62.803698952729228</v>
      </c>
      <c r="G36" s="61">
        <f>'T8'!J35</f>
        <v>67.032222243495241</v>
      </c>
      <c r="H36" s="59">
        <f>'T8'!G35/'T8'!C35*100</f>
        <v>4.2285232907660202</v>
      </c>
      <c r="I36" s="2"/>
      <c r="J36" s="303"/>
      <c r="K36" s="304"/>
      <c r="L36" s="305"/>
      <c r="M36" s="306"/>
      <c r="N36" s="306"/>
      <c r="O36" s="306"/>
      <c r="P36" s="306"/>
      <c r="Q36" s="303"/>
      <c r="R36" s="303"/>
      <c r="S36" s="303"/>
    </row>
    <row r="37" spans="1:19">
      <c r="A37" s="344">
        <v>2007</v>
      </c>
      <c r="B37" s="21">
        <f>'T1'!N51</f>
        <v>47671.56275139717</v>
      </c>
      <c r="C37" s="21">
        <f>'T1'!H51/'T8'!F36*1000</f>
        <v>93347.242921013414</v>
      </c>
      <c r="D37" s="59">
        <f>'T8'!F36/'T8'!B36*100</f>
        <v>51.069063487750654</v>
      </c>
      <c r="E37" s="59">
        <f>'T8'!H36</f>
        <v>80.55882189530918</v>
      </c>
      <c r="F37" s="59">
        <f>'T8'!I36</f>
        <v>63.393508353582732</v>
      </c>
      <c r="G37" s="61">
        <f>'T8'!J36</f>
        <v>67.463163742314364</v>
      </c>
      <c r="H37" s="59">
        <f>'T8'!G36/'T8'!C36*100</f>
        <v>4.0700332934014067</v>
      </c>
      <c r="I37" s="2"/>
      <c r="J37" s="303"/>
      <c r="K37" s="304"/>
      <c r="L37" s="305"/>
      <c r="M37" s="306"/>
      <c r="N37" s="306"/>
      <c r="O37" s="306"/>
      <c r="P37" s="306"/>
      <c r="Q37" s="303"/>
      <c r="R37" s="303"/>
      <c r="S37" s="303"/>
    </row>
    <row r="38" spans="1:19">
      <c r="A38" s="344">
        <v>2008</v>
      </c>
      <c r="B38" s="21">
        <f>'T1'!N52</f>
        <v>47722.144491250365</v>
      </c>
      <c r="C38" s="21">
        <f>'T1'!H52/'T8'!F37*1000</f>
        <v>93173.095583954258</v>
      </c>
      <c r="D38" s="59">
        <f>'T8'!F37/'T8'!B37*100</f>
        <v>51.218803230863998</v>
      </c>
      <c r="E38" s="59">
        <f>'T8'!H37</f>
        <v>80.799914454095131</v>
      </c>
      <c r="F38" s="59">
        <f>'T8'!I37</f>
        <v>63.389675071949426</v>
      </c>
      <c r="G38" s="61">
        <f>'T8'!J37</f>
        <v>67.541492074380045</v>
      </c>
      <c r="H38" s="59">
        <f>'T8'!G37/'T8'!C37*100</f>
        <v>4.1521897973486821</v>
      </c>
      <c r="I38" s="2"/>
      <c r="J38" s="303"/>
      <c r="K38" s="304"/>
      <c r="L38" s="305"/>
      <c r="M38" s="306"/>
      <c r="N38" s="306"/>
      <c r="O38" s="306"/>
      <c r="P38" s="306"/>
      <c r="Q38" s="303"/>
      <c r="R38" s="303"/>
      <c r="S38" s="303"/>
    </row>
    <row r="39" spans="1:19" s="311" customFormat="1">
      <c r="A39" s="344">
        <v>2009</v>
      </c>
      <c r="B39" s="21">
        <f>'T1'!N53</f>
        <v>45899.298057120257</v>
      </c>
      <c r="C39" s="21">
        <f>'T1'!H53/'T8'!F38*1000</f>
        <v>92120.321063358002</v>
      </c>
      <c r="D39" s="59">
        <f>'T8'!F38/'T8'!B38*100</f>
        <v>49.825377861581579</v>
      </c>
      <c r="E39" s="59">
        <f>'T8'!H38</f>
        <v>81.005435203394285</v>
      </c>
      <c r="F39" s="59">
        <f>'T8'!I38</f>
        <v>61.508684863523577</v>
      </c>
      <c r="G39" s="61">
        <f>'T8'!J38</f>
        <v>67.110375884569436</v>
      </c>
      <c r="H39" s="59">
        <f>'T8'!G38/'T8'!C38*100</f>
        <v>5.6016910210458599</v>
      </c>
      <c r="I39" s="2"/>
      <c r="J39" s="307"/>
      <c r="K39" s="308"/>
      <c r="L39" s="309"/>
      <c r="M39" s="310"/>
      <c r="N39" s="310"/>
      <c r="O39" s="310"/>
      <c r="P39" s="310"/>
      <c r="Q39" s="307"/>
      <c r="R39" s="307"/>
      <c r="S39" s="307"/>
    </row>
    <row r="40" spans="1:19" s="311" customFormat="1">
      <c r="A40" s="344">
        <v>2010</v>
      </c>
      <c r="B40" s="21">
        <f>'T1'!N54</f>
        <v>46920.561008013647</v>
      </c>
      <c r="C40" s="21">
        <f>'T1'!H54/'T8'!F39*1000</f>
        <v>93894.729398453725</v>
      </c>
      <c r="D40" s="59">
        <f>'T8'!F39/'T8'!B39*100</f>
        <v>49.971453465615227</v>
      </c>
      <c r="E40" s="59">
        <f>'T8'!H39</f>
        <v>81.19772235524043</v>
      </c>
      <c r="F40" s="59">
        <f>'T8'!I39</f>
        <v>61.54292511677837</v>
      </c>
      <c r="G40" s="61">
        <f>'T8'!J39</f>
        <v>66.910740708503795</v>
      </c>
      <c r="H40" s="59">
        <f>'T8'!G39/'T8'!C39*100</f>
        <v>5.3678155917254191</v>
      </c>
      <c r="I40" s="2"/>
      <c r="J40" s="307"/>
      <c r="K40" s="308"/>
      <c r="L40" s="309"/>
      <c r="M40" s="310"/>
      <c r="N40" s="310"/>
      <c r="O40" s="310"/>
      <c r="P40" s="310"/>
      <c r="Q40" s="307"/>
      <c r="R40" s="307"/>
      <c r="S40" s="307"/>
    </row>
    <row r="41" spans="1:19" s="311" customFormat="1">
      <c r="A41" s="344">
        <v>2011</v>
      </c>
      <c r="B41" s="21">
        <f>'T1'!N55</f>
        <v>47824.573711809688</v>
      </c>
      <c r="C41" s="21">
        <f>'T1'!H55/'T8'!F40*1000</f>
        <v>95247.390239087777</v>
      </c>
      <c r="D41" s="59">
        <f>'T8'!F40/'T8'!B40*100</f>
        <v>50.21090193837496</v>
      </c>
      <c r="E41" s="59">
        <f>'T8'!H40</f>
        <v>81.372982098981751</v>
      </c>
      <c r="F41" s="59">
        <f>'T8'!I40</f>
        <v>61.704635424690025</v>
      </c>
      <c r="G41" s="61">
        <f>'T8'!J40</f>
        <v>66.712642360451838</v>
      </c>
      <c r="H41" s="59">
        <f>'T8'!G40/'T8'!C40*100</f>
        <v>5.0080069357618058</v>
      </c>
      <c r="I41" s="2"/>
      <c r="J41" s="307"/>
      <c r="K41" s="308"/>
      <c r="L41" s="309"/>
      <c r="M41" s="310"/>
      <c r="N41" s="310"/>
      <c r="O41" s="310"/>
      <c r="P41" s="310"/>
      <c r="Q41" s="307"/>
      <c r="R41" s="307"/>
      <c r="S41" s="307"/>
    </row>
    <row r="42" spans="1:19" s="311" customFormat="1">
      <c r="A42" s="344">
        <v>2012</v>
      </c>
      <c r="B42" s="192">
        <f>'T1'!N56</f>
        <v>48187.902345537135</v>
      </c>
      <c r="C42" s="192">
        <f>'T1'!H56/'T8'!F41*1000</f>
        <v>95851.710874039083</v>
      </c>
      <c r="D42" s="58">
        <f>'T8'!F41/'T8'!B41*100</f>
        <v>50.273387825974183</v>
      </c>
      <c r="E42" s="58">
        <f>'T8'!H41</f>
        <v>81.510711802616072</v>
      </c>
      <c r="F42" s="58">
        <f>'T8'!I41</f>
        <v>61.677032029501511</v>
      </c>
      <c r="G42" s="58">
        <f>'T8'!J41</f>
        <v>66.542447309896659</v>
      </c>
      <c r="H42" s="61">
        <f>'T8'!G41/'T8'!C41*100</f>
        <v>4.8657688459267483</v>
      </c>
      <c r="I42" s="55"/>
      <c r="J42" s="307"/>
      <c r="K42" s="308"/>
      <c r="L42" s="309"/>
      <c r="M42" s="310"/>
      <c r="N42" s="310"/>
      <c r="O42" s="310"/>
      <c r="P42" s="310"/>
      <c r="Q42" s="307"/>
      <c r="R42" s="307"/>
      <c r="S42" s="307"/>
    </row>
    <row r="43" spans="1:19" s="311" customFormat="1">
      <c r="A43" s="364">
        <v>2013</v>
      </c>
      <c r="B43" s="192">
        <f>'T1'!N57</f>
        <v>48588.395199603852</v>
      </c>
      <c r="C43" s="192">
        <f>'T1'!H57/'T8'!F42*1000</f>
        <v>96437.630401963164</v>
      </c>
      <c r="D43" s="58">
        <f>'T8'!F42/'T8'!B42*100</f>
        <v>50.383232144010407</v>
      </c>
      <c r="E43" s="58">
        <f>'T8'!H42</f>
        <v>81.610483490950017</v>
      </c>
      <c r="F43" s="58">
        <f>'T8'!I42</f>
        <v>61.736225529894718</v>
      </c>
      <c r="G43" s="58">
        <f>'T8'!J42</f>
        <v>66.447331676394199</v>
      </c>
      <c r="H43" s="61">
        <f>'T8'!G42/'T8'!C42*100</f>
        <v>4.7111061464994828</v>
      </c>
      <c r="I43" s="55"/>
      <c r="J43" s="307"/>
      <c r="K43" s="308"/>
      <c r="L43" s="309"/>
      <c r="M43" s="310"/>
      <c r="N43" s="310"/>
      <c r="O43" s="310"/>
      <c r="P43" s="310"/>
      <c r="Q43" s="307"/>
      <c r="R43" s="307"/>
      <c r="S43" s="307"/>
    </row>
    <row r="44" spans="1:19" s="311" customFormat="1">
      <c r="A44" s="605">
        <v>2014</v>
      </c>
      <c r="B44" s="507">
        <f>'T1'!N58</f>
        <v>49220.843931664676</v>
      </c>
      <c r="C44" s="507">
        <f>'T1'!H58/'T8'!F43*1000</f>
        <v>98176.02535358473</v>
      </c>
      <c r="D44" s="419">
        <f>'T8'!F43/'T8'!B43*100</f>
        <v>50.135299075710094</v>
      </c>
      <c r="E44" s="419">
        <f>'T8'!H43</f>
        <v>81.643434219108684</v>
      </c>
      <c r="F44" s="419">
        <f>'T8'!I43</f>
        <v>61.407631311981113</v>
      </c>
      <c r="G44" s="419">
        <f>'T8'!J43</f>
        <v>65.967923369426444</v>
      </c>
      <c r="H44" s="360">
        <f>'T8'!G43/'T8'!C43*100</f>
        <v>4.5602920574453254</v>
      </c>
      <c r="I44" s="55"/>
      <c r="J44" s="307"/>
      <c r="K44" s="308"/>
      <c r="L44" s="309"/>
      <c r="M44" s="310"/>
      <c r="N44" s="310"/>
      <c r="O44" s="310"/>
      <c r="P44" s="310"/>
      <c r="Q44" s="307"/>
      <c r="R44" s="307"/>
      <c r="S44" s="307"/>
    </row>
    <row r="45" spans="1:19">
      <c r="I45" s="36"/>
      <c r="J45" s="303"/>
      <c r="K45" s="303"/>
      <c r="L45" s="303"/>
      <c r="M45" s="303"/>
      <c r="N45" s="303"/>
      <c r="O45" s="306"/>
      <c r="P45" s="303"/>
      <c r="Q45" s="303"/>
      <c r="R45" s="303"/>
      <c r="S45" s="303"/>
    </row>
    <row r="46" spans="1:19" s="36" customFormat="1" ht="12.75">
      <c r="A46" s="203" t="s">
        <v>374</v>
      </c>
      <c r="C46" s="265"/>
      <c r="D46" s="30"/>
      <c r="E46" s="60"/>
      <c r="F46" s="261"/>
      <c r="G46" s="261"/>
      <c r="H46" s="261"/>
      <c r="I46" s="60"/>
      <c r="J46" s="60"/>
      <c r="N46" s="265"/>
    </row>
    <row r="47" spans="1:19" s="36" customFormat="1" ht="12.75">
      <c r="A47" s="348" t="s">
        <v>43</v>
      </c>
      <c r="B47" s="351">
        <f t="shared" ref="B47:H47" si="0">(POWER(B19/B11,1/8)-1)*100</f>
        <v>1.6663992443803677</v>
      </c>
      <c r="C47" s="351">
        <f t="shared" si="0"/>
        <v>1.0854663846526336</v>
      </c>
      <c r="D47" s="351">
        <f t="shared" si="0"/>
        <v>0.57469474149445254</v>
      </c>
      <c r="E47" s="351">
        <f t="shared" si="0"/>
        <v>0.1440550684812747</v>
      </c>
      <c r="F47" s="351">
        <f t="shared" si="0"/>
        <v>0.43002020710933841</v>
      </c>
      <c r="G47" s="351">
        <f t="shared" si="0"/>
        <v>0.41448376042234614</v>
      </c>
      <c r="H47" s="342">
        <f t="shared" si="0"/>
        <v>0.2258749578784025</v>
      </c>
      <c r="I47" s="60"/>
      <c r="J47" s="60"/>
      <c r="N47" s="265"/>
    </row>
    <row r="48" spans="1:19" s="36" customFormat="1" ht="12.75">
      <c r="A48" s="349" t="s">
        <v>44</v>
      </c>
      <c r="B48" s="58">
        <f t="shared" ref="B48:H48" si="1">(POWER(B30/B19,1/11)-1)*100</f>
        <v>1.5063017334347784</v>
      </c>
      <c r="C48" s="58">
        <f t="shared" si="1"/>
        <v>1.4238039549109738</v>
      </c>
      <c r="D48" s="58">
        <f t="shared" si="1"/>
        <v>8.1339661210577674E-2</v>
      </c>
      <c r="E48" s="58">
        <f t="shared" si="1"/>
        <v>0.21225984421684441</v>
      </c>
      <c r="F48" s="58">
        <f t="shared" si="1"/>
        <v>-0.13064288063134866</v>
      </c>
      <c r="G48" s="58">
        <f t="shared" si="1"/>
        <v>-0.19569097083118603</v>
      </c>
      <c r="H48" s="61">
        <f t="shared" si="1"/>
        <v>-1.0347293452154904</v>
      </c>
      <c r="I48" s="60"/>
      <c r="J48" s="60"/>
    </row>
    <row r="49" spans="1:14" s="36" customFormat="1" ht="12.75">
      <c r="A49" s="490" t="s">
        <v>49</v>
      </c>
      <c r="B49" s="419">
        <f t="shared" ref="B49:H49" si="2">(((B38/B30)^(1/8))-1)*100</f>
        <v>1.2956273476751878</v>
      </c>
      <c r="C49" s="419">
        <f t="shared" si="2"/>
        <v>0.52395582087543247</v>
      </c>
      <c r="D49" s="419">
        <f t="shared" si="2"/>
        <v>0.76764938317270826</v>
      </c>
      <c r="E49" s="419">
        <f t="shared" si="2"/>
        <v>0.34520932497086321</v>
      </c>
      <c r="F49" s="419">
        <f t="shared" si="2"/>
        <v>0.42098677260591355</v>
      </c>
      <c r="G49" s="419">
        <f t="shared" si="2"/>
        <v>0.32842499167806682</v>
      </c>
      <c r="H49" s="360">
        <f t="shared" si="2"/>
        <v>-0.99663877869675677</v>
      </c>
      <c r="I49" s="60"/>
      <c r="J49" s="60"/>
    </row>
    <row r="50" spans="1:14" s="36" customFormat="1" ht="12.75">
      <c r="A50" s="542"/>
      <c r="B50" s="60"/>
      <c r="C50" s="60"/>
      <c r="D50" s="60"/>
      <c r="E50" s="60"/>
      <c r="F50" s="60"/>
      <c r="G50" s="60"/>
      <c r="H50" s="352"/>
      <c r="I50" s="60"/>
      <c r="J50" s="60"/>
    </row>
    <row r="51" spans="1:14" s="36" customFormat="1" ht="12.75">
      <c r="A51" s="162" t="s">
        <v>368</v>
      </c>
      <c r="B51" s="60"/>
      <c r="C51" s="60"/>
      <c r="D51" s="60"/>
      <c r="E51" s="60"/>
      <c r="F51" s="60"/>
      <c r="G51" s="60"/>
      <c r="H51" s="60"/>
      <c r="I51" s="60"/>
      <c r="J51" s="60"/>
    </row>
    <row r="52" spans="1:14" s="36" customFormat="1" ht="12.75">
      <c r="A52" s="362" t="s">
        <v>483</v>
      </c>
      <c r="B52" s="497">
        <f>(((B44/B6)^(1/37))-1)*100</f>
        <v>1.4691971939949422</v>
      </c>
      <c r="C52" s="497">
        <f t="shared" ref="C52:H52" si="3">(((C44/C6)^(1/37))-1)*100</f>
        <v>0.96191065495472294</v>
      </c>
      <c r="D52" s="497">
        <f t="shared" si="3"/>
        <v>0.50245338638044146</v>
      </c>
      <c r="E52" s="497">
        <f t="shared" si="3"/>
        <v>0.30836953141202272</v>
      </c>
      <c r="F52" s="497">
        <f t="shared" si="3"/>
        <v>0.19348719939829007</v>
      </c>
      <c r="G52" s="497">
        <f t="shared" si="3"/>
        <v>0.18840036738070332</v>
      </c>
      <c r="H52" s="497">
        <f t="shared" si="3"/>
        <v>0.12084173013344746</v>
      </c>
      <c r="I52" s="60"/>
      <c r="J52" s="60"/>
    </row>
    <row r="53" spans="1:14" s="38" customFormat="1" ht="12.75">
      <c r="A53" s="363" t="s">
        <v>373</v>
      </c>
      <c r="B53" s="90">
        <f t="shared" ref="B53:H53" si="4">(((B30/B6)^(1/24))-1)*100</f>
        <v>1.7049639798433436</v>
      </c>
      <c r="C53" s="90">
        <f t="shared" si="4"/>
        <v>1.0896270489783255</v>
      </c>
      <c r="D53" s="90">
        <f t="shared" si="4"/>
        <v>0.60870432390347506</v>
      </c>
      <c r="E53" s="90">
        <f t="shared" si="4"/>
        <v>0.31702849398747013</v>
      </c>
      <c r="F53" s="90">
        <f t="shared" si="4"/>
        <v>0.2907540567088196</v>
      </c>
      <c r="G53" s="90">
        <f t="shared" si="4"/>
        <v>0.27949442949195547</v>
      </c>
      <c r="H53" s="90">
        <f t="shared" si="4"/>
        <v>0.12952010651601231</v>
      </c>
      <c r="I53" s="92"/>
      <c r="J53" s="92"/>
    </row>
    <row r="54" spans="1:14" s="36" customFormat="1" ht="12.75">
      <c r="A54" s="365" t="s">
        <v>468</v>
      </c>
      <c r="B54" s="90">
        <f>(((B44/B30)^(1/13))-1)*100</f>
        <v>1.035370380605527</v>
      </c>
      <c r="C54" s="90">
        <f t="shared" ref="C54:H54" si="5">(((C44/C30)^(1/13))-1)*100</f>
        <v>0.72655031092652145</v>
      </c>
      <c r="D54" s="90">
        <f t="shared" si="5"/>
        <v>0.30659252076612464</v>
      </c>
      <c r="E54" s="90">
        <f t="shared" si="5"/>
        <v>0.29238571790324297</v>
      </c>
      <c r="F54" s="90">
        <f t="shared" si="5"/>
        <v>1.4165385299369504E-2</v>
      </c>
      <c r="G54" s="90">
        <f t="shared" si="5"/>
        <v>2.0444060914925899E-2</v>
      </c>
      <c r="H54" s="90">
        <f t="shared" si="5"/>
        <v>0.10482208825799422</v>
      </c>
      <c r="I54" s="60"/>
      <c r="J54" s="60"/>
    </row>
    <row r="55" spans="1:14" s="36" customFormat="1" ht="12.75" hidden="1">
      <c r="A55" s="496" t="s">
        <v>455</v>
      </c>
      <c r="B55" s="347">
        <f t="shared" ref="B55:H55" si="6">(((B43/B38)^(1/4))-1)*100</f>
        <v>0.45074243209590747</v>
      </c>
      <c r="C55" s="347">
        <f t="shared" si="6"/>
        <v>0.86465362755581143</v>
      </c>
      <c r="D55" s="347">
        <f t="shared" si="6"/>
        <v>-0.41036297709234892</v>
      </c>
      <c r="E55" s="347">
        <f t="shared" si="6"/>
        <v>0.24985715105403372</v>
      </c>
      <c r="F55" s="347">
        <f t="shared" si="6"/>
        <v>-0.65857463233247593</v>
      </c>
      <c r="G55" s="347">
        <f t="shared" si="6"/>
        <v>-0.40747947605267454</v>
      </c>
      <c r="H55" s="347">
        <f t="shared" si="6"/>
        <v>3.2075391841049683</v>
      </c>
      <c r="I55" s="60"/>
      <c r="J55" s="60"/>
      <c r="N55" s="265"/>
    </row>
    <row r="56" spans="1:14" s="36" customFormat="1" ht="12.75" hidden="1">
      <c r="A56" s="349" t="s">
        <v>43</v>
      </c>
      <c r="B56" s="60">
        <f t="shared" ref="B56:H56" si="7">(POWER(B19/B11,1/8)-1)*100</f>
        <v>1.6663992443803677</v>
      </c>
      <c r="C56" s="61">
        <f t="shared" si="7"/>
        <v>1.0854663846526336</v>
      </c>
      <c r="D56" s="60">
        <f t="shared" si="7"/>
        <v>0.57469474149445254</v>
      </c>
      <c r="E56" s="61">
        <f t="shared" si="7"/>
        <v>0.1440550684812747</v>
      </c>
      <c r="F56" s="60">
        <f t="shared" si="7"/>
        <v>0.43002020710933841</v>
      </c>
      <c r="G56" s="61">
        <f t="shared" si="7"/>
        <v>0.41448376042234614</v>
      </c>
      <c r="H56" s="59">
        <f t="shared" si="7"/>
        <v>0.2258749578784025</v>
      </c>
      <c r="I56" s="60"/>
      <c r="J56" s="60"/>
      <c r="N56" s="265"/>
    </row>
    <row r="57" spans="1:14" s="36" customFormat="1" ht="12.75" hidden="1">
      <c r="A57" s="349" t="s">
        <v>44</v>
      </c>
      <c r="B57" s="60">
        <f t="shared" ref="B57:H57" si="8">(POWER(B30/B19,1/11)-1)*100</f>
        <v>1.5063017334347784</v>
      </c>
      <c r="C57" s="61">
        <f t="shared" si="8"/>
        <v>1.4238039549109738</v>
      </c>
      <c r="D57" s="60">
        <f t="shared" si="8"/>
        <v>8.1339661210577674E-2</v>
      </c>
      <c r="E57" s="61">
        <f t="shared" si="8"/>
        <v>0.21225984421684441</v>
      </c>
      <c r="F57" s="60">
        <f t="shared" si="8"/>
        <v>-0.13064288063134866</v>
      </c>
      <c r="G57" s="61">
        <f t="shared" si="8"/>
        <v>-0.19569097083118603</v>
      </c>
      <c r="H57" s="59">
        <f t="shared" si="8"/>
        <v>-1.0347293452154904</v>
      </c>
      <c r="I57" s="60"/>
      <c r="J57" s="60"/>
      <c r="N57" s="265"/>
    </row>
    <row r="58" spans="1:14" s="36" customFormat="1" ht="12.75" hidden="1">
      <c r="A58" s="344" t="s">
        <v>45</v>
      </c>
      <c r="B58" s="60">
        <f t="shared" ref="B58:H58" si="9">(POWER(B26/B19,1/7)-1)*100</f>
        <v>0.27639469806979289</v>
      </c>
      <c r="C58" s="61">
        <f t="shared" si="9"/>
        <v>1.0084178287787848</v>
      </c>
      <c r="D58" s="60">
        <f t="shared" si="9"/>
        <v>-0.7247149756863358</v>
      </c>
      <c r="E58" s="61">
        <f t="shared" si="9"/>
        <v>0.15816770303958005</v>
      </c>
      <c r="F58" s="60">
        <f t="shared" si="9"/>
        <v>-0.88148844869405663</v>
      </c>
      <c r="G58" s="61">
        <f t="shared" si="9"/>
        <v>-0.55220431157597671</v>
      </c>
      <c r="H58" s="59">
        <f t="shared" si="9"/>
        <v>3.0509461107939506</v>
      </c>
      <c r="I58" s="60"/>
      <c r="J58" s="60"/>
    </row>
    <row r="59" spans="1:14" s="36" customFormat="1" ht="12.75" hidden="1">
      <c r="A59" s="344" t="s">
        <v>46</v>
      </c>
      <c r="B59" s="60">
        <f t="shared" ref="B59:H59" si="10">(POWER(B38/B26,1/12)-1)*100</f>
        <v>2.0892011486129958</v>
      </c>
      <c r="C59" s="61">
        <f t="shared" si="10"/>
        <v>1.0646716124032896</v>
      </c>
      <c r="D59" s="60">
        <f t="shared" si="10"/>
        <v>1.0137365707167501</v>
      </c>
      <c r="E59" s="61">
        <f t="shared" si="10"/>
        <v>0.33246839748468648</v>
      </c>
      <c r="F59" s="60">
        <f t="shared" si="10"/>
        <v>0.67901067731443998</v>
      </c>
      <c r="G59" s="61">
        <f t="shared" si="10"/>
        <v>0.36270011692256521</v>
      </c>
      <c r="H59" s="59">
        <f t="shared" si="10"/>
        <v>-3.3180165896248281</v>
      </c>
      <c r="I59" s="60"/>
      <c r="J59" s="60"/>
    </row>
    <row r="60" spans="1:14" s="36" customFormat="1" ht="12.75" hidden="1">
      <c r="A60" s="349" t="s">
        <v>47</v>
      </c>
      <c r="B60" s="60">
        <f t="shared" ref="B60:H60" si="11">(((B38/B19)^(1/19))-1)*100</f>
        <v>1.4175433769020751</v>
      </c>
      <c r="C60" s="61">
        <f t="shared" si="11"/>
        <v>1.0439428902315084</v>
      </c>
      <c r="D60" s="60">
        <f t="shared" si="11"/>
        <v>0.36974060590293512</v>
      </c>
      <c r="E60" s="61">
        <f t="shared" si="11"/>
        <v>0.26821708996092042</v>
      </c>
      <c r="F60" s="60">
        <f t="shared" si="11"/>
        <v>0.10125194093251189</v>
      </c>
      <c r="G60" s="61">
        <f t="shared" si="11"/>
        <v>2.4654890623532211E-2</v>
      </c>
      <c r="H60" s="59">
        <f t="shared" si="11"/>
        <v>-1.0186929984713378</v>
      </c>
      <c r="I60" s="60"/>
      <c r="J60" s="60"/>
    </row>
    <row r="61" spans="1:14" s="36" customFormat="1" ht="12.75" hidden="1">
      <c r="A61" s="349" t="s">
        <v>48</v>
      </c>
      <c r="B61" s="60">
        <f t="shared" ref="B61:H61" si="12">(POWER(B30/B26,1/4)-1)*100</f>
        <v>3.6950485884331252</v>
      </c>
      <c r="C61" s="61">
        <f t="shared" si="12"/>
        <v>2.1548443294941544</v>
      </c>
      <c r="D61" s="60">
        <f t="shared" si="12"/>
        <v>1.5077153404209787</v>
      </c>
      <c r="E61" s="61">
        <f t="shared" si="12"/>
        <v>0.30699139549030807</v>
      </c>
      <c r="F61" s="60">
        <f t="shared" si="12"/>
        <v>1.1970491071718659</v>
      </c>
      <c r="G61" s="61">
        <f t="shared" si="12"/>
        <v>0.43128549956850115</v>
      </c>
      <c r="H61" s="59">
        <f t="shared" si="12"/>
        <v>-7.7987571945508982</v>
      </c>
      <c r="I61" s="60"/>
      <c r="J61" s="60"/>
    </row>
    <row r="62" spans="1:14" s="38" customFormat="1" ht="12.75" hidden="1">
      <c r="A62" s="349" t="s">
        <v>49</v>
      </c>
      <c r="B62" s="60">
        <f t="shared" ref="B62:H62" si="13">(((B38/B30)^(1/8))-1)*100</f>
        <v>1.2956273476751878</v>
      </c>
      <c r="C62" s="61">
        <f t="shared" si="13"/>
        <v>0.52395582087543247</v>
      </c>
      <c r="D62" s="60">
        <f t="shared" si="13"/>
        <v>0.76764938317270826</v>
      </c>
      <c r="E62" s="61">
        <f t="shared" si="13"/>
        <v>0.34520932497086321</v>
      </c>
      <c r="F62" s="60">
        <f t="shared" si="13"/>
        <v>0.42098677260591355</v>
      </c>
      <c r="G62" s="61">
        <f t="shared" si="13"/>
        <v>0.32842499167806682</v>
      </c>
      <c r="H62" s="59">
        <f t="shared" si="13"/>
        <v>-0.99663877869675677</v>
      </c>
      <c r="I62" s="92"/>
      <c r="J62" s="92"/>
    </row>
    <row r="63" spans="1:14" s="38" customFormat="1" ht="12.75" hidden="1">
      <c r="A63" s="333" t="s">
        <v>357</v>
      </c>
      <c r="B63" s="92">
        <f t="shared" ref="B63:H63" si="14">(((B41/B19)^(1/22))-1)*100</f>
        <v>1.2329305093215837</v>
      </c>
      <c r="C63" s="90">
        <f t="shared" si="14"/>
        <v>1.0019846810738642</v>
      </c>
      <c r="D63" s="92">
        <f t="shared" si="14"/>
        <v>0.22865474275277631</v>
      </c>
      <c r="E63" s="90">
        <f t="shared" si="14"/>
        <v>0.26380381306561063</v>
      </c>
      <c r="F63" s="92">
        <f t="shared" si="14"/>
        <v>-3.5056589692505913E-2</v>
      </c>
      <c r="G63" s="90">
        <f t="shared" si="14"/>
        <v>-3.4829292226234987E-2</v>
      </c>
      <c r="H63" s="91">
        <f t="shared" si="14"/>
        <v>-3.2458837677140639E-2</v>
      </c>
      <c r="I63" s="92"/>
      <c r="J63" s="92"/>
    </row>
    <row r="64" spans="1:14" s="38" customFormat="1" ht="12.75" hidden="1">
      <c r="A64" s="333" t="s">
        <v>358</v>
      </c>
      <c r="B64" s="92">
        <f t="shared" ref="B64:H64" si="15">(POWER(B41/B26,1/15)-1)*100</f>
        <v>1.6824311802842828</v>
      </c>
      <c r="C64" s="90">
        <f t="shared" si="15"/>
        <v>0.99898268569587056</v>
      </c>
      <c r="D64" s="92">
        <f t="shared" si="15"/>
        <v>0.67668849370023931</v>
      </c>
      <c r="E64" s="90">
        <f t="shared" si="15"/>
        <v>0.31313878549419361</v>
      </c>
      <c r="F64" s="92">
        <f t="shared" si="15"/>
        <v>0.36241484675647584</v>
      </c>
      <c r="G64" s="90">
        <f t="shared" si="15"/>
        <v>0.20753266964659289</v>
      </c>
      <c r="H64" s="91">
        <f t="shared" si="15"/>
        <v>-1.4396381341137299</v>
      </c>
      <c r="I64" s="92"/>
      <c r="J64" s="92"/>
    </row>
    <row r="65" spans="1:9">
      <c r="A65" s="350" t="s">
        <v>359</v>
      </c>
      <c r="B65" s="355">
        <f t="shared" ref="B65:H65" si="16">(((B41/B30)^(1/11))-1)*100</f>
        <v>0.96029551364833488</v>
      </c>
      <c r="C65" s="347">
        <f t="shared" si="16"/>
        <v>0.58191974391950119</v>
      </c>
      <c r="D65" s="355">
        <f t="shared" si="16"/>
        <v>0.37618666524976696</v>
      </c>
      <c r="E65" s="347">
        <f t="shared" si="16"/>
        <v>0.31537429344830059</v>
      </c>
      <c r="F65" s="355">
        <f t="shared" si="16"/>
        <v>6.0621188157639061E-2</v>
      </c>
      <c r="G65" s="347">
        <f t="shared" si="16"/>
        <v>0.12629165854738389</v>
      </c>
      <c r="H65" s="346">
        <f t="shared" si="16"/>
        <v>0.97996216168156902</v>
      </c>
      <c r="I65" s="2"/>
    </row>
    <row r="66" spans="1:9">
      <c r="A66" s="2"/>
      <c r="B66" s="2"/>
      <c r="C66" s="2"/>
      <c r="D66" s="2"/>
      <c r="E66" s="2"/>
      <c r="F66" s="2"/>
      <c r="G66" s="2"/>
      <c r="H66" s="2"/>
      <c r="I66" s="2"/>
    </row>
    <row r="67" spans="1:9">
      <c r="A67" s="2" t="s">
        <v>331</v>
      </c>
      <c r="B67" s="2"/>
      <c r="C67" s="2"/>
      <c r="D67" s="2"/>
      <c r="E67" s="2"/>
      <c r="F67" s="2"/>
      <c r="G67" s="2"/>
      <c r="H67" s="2"/>
      <c r="I67" s="2"/>
    </row>
    <row r="68" spans="1:9">
      <c r="A68" s="2" t="s">
        <v>332</v>
      </c>
      <c r="B68" s="2"/>
      <c r="C68" s="2"/>
      <c r="D68" s="2"/>
      <c r="E68" s="2"/>
      <c r="F68" s="2"/>
      <c r="G68" s="2"/>
      <c r="H68" s="2"/>
      <c r="I68" s="2"/>
    </row>
    <row r="69" spans="1:9">
      <c r="A69" s="2" t="s">
        <v>333</v>
      </c>
      <c r="B69" s="2"/>
      <c r="C69" s="2"/>
      <c r="D69" s="2"/>
      <c r="E69" s="2"/>
      <c r="F69" s="2"/>
      <c r="G69" s="2"/>
      <c r="H69" s="2"/>
      <c r="I69" s="2"/>
    </row>
    <row r="70" spans="1:9">
      <c r="A70" s="2" t="s">
        <v>334</v>
      </c>
      <c r="B70" s="2"/>
      <c r="C70" s="2"/>
      <c r="D70" s="2"/>
      <c r="E70" s="2"/>
      <c r="F70" s="2"/>
      <c r="G70" s="2"/>
      <c r="H70" s="2"/>
      <c r="I70" s="2"/>
    </row>
    <row r="71" spans="1:9">
      <c r="A71" s="2" t="s">
        <v>335</v>
      </c>
      <c r="B71" s="2"/>
      <c r="C71" s="2"/>
      <c r="D71" s="2"/>
      <c r="E71" s="2"/>
      <c r="F71" s="2"/>
      <c r="G71" s="2"/>
      <c r="H71" s="2"/>
      <c r="I71" s="2"/>
    </row>
    <row r="72" spans="1:9">
      <c r="A72" s="2" t="s">
        <v>336</v>
      </c>
      <c r="B72" s="2"/>
      <c r="C72" s="2"/>
      <c r="D72" s="2"/>
      <c r="E72" s="2"/>
      <c r="F72" s="2"/>
      <c r="G72" s="2"/>
      <c r="H72" s="2"/>
      <c r="I72" s="2"/>
    </row>
    <row r="73" spans="1:9">
      <c r="A73" s="2" t="s">
        <v>337</v>
      </c>
      <c r="B73" s="2"/>
      <c r="C73" s="2"/>
      <c r="D73" s="2"/>
      <c r="E73" s="2"/>
      <c r="F73" s="2"/>
      <c r="G73" s="2"/>
      <c r="H73" s="2"/>
      <c r="I73" s="2"/>
    </row>
  </sheetData>
  <pageMargins left="0.75" right="0.75" top="1" bottom="1" header="0.5" footer="0.5"/>
  <pageSetup scale="69" orientation="portrait" r:id="rId1"/>
  <headerFooter alignWithMargins="0"/>
</worksheet>
</file>

<file path=xl/worksheets/sheet23.xml><?xml version="1.0" encoding="utf-8"?>
<worksheet xmlns="http://schemas.openxmlformats.org/spreadsheetml/2006/main" xmlns:r="http://schemas.openxmlformats.org/officeDocument/2006/relationships">
  <sheetPr>
    <pageSetUpPr fitToPage="1"/>
  </sheetPr>
  <dimension ref="A1:I46"/>
  <sheetViews>
    <sheetView zoomScaleSheetLayoutView="100" workbookViewId="0">
      <pane ySplit="5" topLeftCell="A18" activePane="bottomLeft" state="frozen"/>
      <selection activeCell="D87" sqref="D87"/>
      <selection pane="bottomLeft" activeCell="D87" sqref="D87"/>
    </sheetView>
  </sheetViews>
  <sheetFormatPr defaultRowHeight="12.75"/>
  <cols>
    <col min="1" max="1" width="9.140625" style="49"/>
    <col min="2" max="2" width="11.7109375" style="49" customWidth="1"/>
    <col min="3" max="4" width="12.140625" style="49" customWidth="1"/>
    <col min="5" max="7" width="11.7109375" style="49" customWidth="1"/>
    <col min="8" max="8" width="12.28515625" style="49" customWidth="1"/>
    <col min="9" max="257" width="9.140625" style="49"/>
    <col min="258" max="258" width="11.7109375" style="49" customWidth="1"/>
    <col min="259" max="260" width="12.140625" style="49" customWidth="1"/>
    <col min="261" max="263" width="11.7109375" style="49" customWidth="1"/>
    <col min="264" max="264" width="12.28515625" style="49" customWidth="1"/>
    <col min="265" max="513" width="9.140625" style="49"/>
    <col min="514" max="514" width="11.7109375" style="49" customWidth="1"/>
    <col min="515" max="516" width="12.140625" style="49" customWidth="1"/>
    <col min="517" max="519" width="11.7109375" style="49" customWidth="1"/>
    <col min="520" max="520" width="12.28515625" style="49" customWidth="1"/>
    <col min="521" max="769" width="9.140625" style="49"/>
    <col min="770" max="770" width="11.7109375" style="49" customWidth="1"/>
    <col min="771" max="772" width="12.140625" style="49" customWidth="1"/>
    <col min="773" max="775" width="11.7109375" style="49" customWidth="1"/>
    <col min="776" max="776" width="12.28515625" style="49" customWidth="1"/>
    <col min="777" max="1025" width="9.140625" style="49"/>
    <col min="1026" max="1026" width="11.7109375" style="49" customWidth="1"/>
    <col min="1027" max="1028" width="12.140625" style="49" customWidth="1"/>
    <col min="1029" max="1031" width="11.7109375" style="49" customWidth="1"/>
    <col min="1032" max="1032" width="12.28515625" style="49" customWidth="1"/>
    <col min="1033" max="1281" width="9.140625" style="49"/>
    <col min="1282" max="1282" width="11.7109375" style="49" customWidth="1"/>
    <col min="1283" max="1284" width="12.140625" style="49" customWidth="1"/>
    <col min="1285" max="1287" width="11.7109375" style="49" customWidth="1"/>
    <col min="1288" max="1288" width="12.28515625" style="49" customWidth="1"/>
    <col min="1289" max="1537" width="9.140625" style="49"/>
    <col min="1538" max="1538" width="11.7109375" style="49" customWidth="1"/>
    <col min="1539" max="1540" width="12.140625" style="49" customWidth="1"/>
    <col min="1541" max="1543" width="11.7109375" style="49" customWidth="1"/>
    <col min="1544" max="1544" width="12.28515625" style="49" customWidth="1"/>
    <col min="1545" max="1793" width="9.140625" style="49"/>
    <col min="1794" max="1794" width="11.7109375" style="49" customWidth="1"/>
    <col min="1795" max="1796" width="12.140625" style="49" customWidth="1"/>
    <col min="1797" max="1799" width="11.7109375" style="49" customWidth="1"/>
    <col min="1800" max="1800" width="12.28515625" style="49" customWidth="1"/>
    <col min="1801" max="2049" width="9.140625" style="49"/>
    <col min="2050" max="2050" width="11.7109375" style="49" customWidth="1"/>
    <col min="2051" max="2052" width="12.140625" style="49" customWidth="1"/>
    <col min="2053" max="2055" width="11.7109375" style="49" customWidth="1"/>
    <col min="2056" max="2056" width="12.28515625" style="49" customWidth="1"/>
    <col min="2057" max="2305" width="9.140625" style="49"/>
    <col min="2306" max="2306" width="11.7109375" style="49" customWidth="1"/>
    <col min="2307" max="2308" width="12.140625" style="49" customWidth="1"/>
    <col min="2309" max="2311" width="11.7109375" style="49" customWidth="1"/>
    <col min="2312" max="2312" width="12.28515625" style="49" customWidth="1"/>
    <col min="2313" max="2561" width="9.140625" style="49"/>
    <col min="2562" max="2562" width="11.7109375" style="49" customWidth="1"/>
    <col min="2563" max="2564" width="12.140625" style="49" customWidth="1"/>
    <col min="2565" max="2567" width="11.7109375" style="49" customWidth="1"/>
    <col min="2568" max="2568" width="12.28515625" style="49" customWidth="1"/>
    <col min="2569" max="2817" width="9.140625" style="49"/>
    <col min="2818" max="2818" width="11.7109375" style="49" customWidth="1"/>
    <col min="2819" max="2820" width="12.140625" style="49" customWidth="1"/>
    <col min="2821" max="2823" width="11.7109375" style="49" customWidth="1"/>
    <col min="2824" max="2824" width="12.28515625" style="49" customWidth="1"/>
    <col min="2825" max="3073" width="9.140625" style="49"/>
    <col min="3074" max="3074" width="11.7109375" style="49" customWidth="1"/>
    <col min="3075" max="3076" width="12.140625" style="49" customWidth="1"/>
    <col min="3077" max="3079" width="11.7109375" style="49" customWidth="1"/>
    <col min="3080" max="3080" width="12.28515625" style="49" customWidth="1"/>
    <col min="3081" max="3329" width="9.140625" style="49"/>
    <col min="3330" max="3330" width="11.7109375" style="49" customWidth="1"/>
    <col min="3331" max="3332" width="12.140625" style="49" customWidth="1"/>
    <col min="3333" max="3335" width="11.7109375" style="49" customWidth="1"/>
    <col min="3336" max="3336" width="12.28515625" style="49" customWidth="1"/>
    <col min="3337" max="3585" width="9.140625" style="49"/>
    <col min="3586" max="3586" width="11.7109375" style="49" customWidth="1"/>
    <col min="3587" max="3588" width="12.140625" style="49" customWidth="1"/>
    <col min="3589" max="3591" width="11.7109375" style="49" customWidth="1"/>
    <col min="3592" max="3592" width="12.28515625" style="49" customWidth="1"/>
    <col min="3593" max="3841" width="9.140625" style="49"/>
    <col min="3842" max="3842" width="11.7109375" style="49" customWidth="1"/>
    <col min="3843" max="3844" width="12.140625" style="49" customWidth="1"/>
    <col min="3845" max="3847" width="11.7109375" style="49" customWidth="1"/>
    <col min="3848" max="3848" width="12.28515625" style="49" customWidth="1"/>
    <col min="3849" max="4097" width="9.140625" style="49"/>
    <col min="4098" max="4098" width="11.7109375" style="49" customWidth="1"/>
    <col min="4099" max="4100" width="12.140625" style="49" customWidth="1"/>
    <col min="4101" max="4103" width="11.7109375" style="49" customWidth="1"/>
    <col min="4104" max="4104" width="12.28515625" style="49" customWidth="1"/>
    <col min="4105" max="4353" width="9.140625" style="49"/>
    <col min="4354" max="4354" width="11.7109375" style="49" customWidth="1"/>
    <col min="4355" max="4356" width="12.140625" style="49" customWidth="1"/>
    <col min="4357" max="4359" width="11.7109375" style="49" customWidth="1"/>
    <col min="4360" max="4360" width="12.28515625" style="49" customWidth="1"/>
    <col min="4361" max="4609" width="9.140625" style="49"/>
    <col min="4610" max="4610" width="11.7109375" style="49" customWidth="1"/>
    <col min="4611" max="4612" width="12.140625" style="49" customWidth="1"/>
    <col min="4613" max="4615" width="11.7109375" style="49" customWidth="1"/>
    <col min="4616" max="4616" width="12.28515625" style="49" customWidth="1"/>
    <col min="4617" max="4865" width="9.140625" style="49"/>
    <col min="4866" max="4866" width="11.7109375" style="49" customWidth="1"/>
    <col min="4867" max="4868" width="12.140625" style="49" customWidth="1"/>
    <col min="4869" max="4871" width="11.7109375" style="49" customWidth="1"/>
    <col min="4872" max="4872" width="12.28515625" style="49" customWidth="1"/>
    <col min="4873" max="5121" width="9.140625" style="49"/>
    <col min="5122" max="5122" width="11.7109375" style="49" customWidth="1"/>
    <col min="5123" max="5124" width="12.140625" style="49" customWidth="1"/>
    <col min="5125" max="5127" width="11.7109375" style="49" customWidth="1"/>
    <col min="5128" max="5128" width="12.28515625" style="49" customWidth="1"/>
    <col min="5129" max="5377" width="9.140625" style="49"/>
    <col min="5378" max="5378" width="11.7109375" style="49" customWidth="1"/>
    <col min="5379" max="5380" width="12.140625" style="49" customWidth="1"/>
    <col min="5381" max="5383" width="11.7109375" style="49" customWidth="1"/>
    <col min="5384" max="5384" width="12.28515625" style="49" customWidth="1"/>
    <col min="5385" max="5633" width="9.140625" style="49"/>
    <col min="5634" max="5634" width="11.7109375" style="49" customWidth="1"/>
    <col min="5635" max="5636" width="12.140625" style="49" customWidth="1"/>
    <col min="5637" max="5639" width="11.7109375" style="49" customWidth="1"/>
    <col min="5640" max="5640" width="12.28515625" style="49" customWidth="1"/>
    <col min="5641" max="5889" width="9.140625" style="49"/>
    <col min="5890" max="5890" width="11.7109375" style="49" customWidth="1"/>
    <col min="5891" max="5892" width="12.140625" style="49" customWidth="1"/>
    <col min="5893" max="5895" width="11.7109375" style="49" customWidth="1"/>
    <col min="5896" max="5896" width="12.28515625" style="49" customWidth="1"/>
    <col min="5897" max="6145" width="9.140625" style="49"/>
    <col min="6146" max="6146" width="11.7109375" style="49" customWidth="1"/>
    <col min="6147" max="6148" width="12.140625" style="49" customWidth="1"/>
    <col min="6149" max="6151" width="11.7109375" style="49" customWidth="1"/>
    <col min="6152" max="6152" width="12.28515625" style="49" customWidth="1"/>
    <col min="6153" max="6401" width="9.140625" style="49"/>
    <col min="6402" max="6402" width="11.7109375" style="49" customWidth="1"/>
    <col min="6403" max="6404" width="12.140625" style="49" customWidth="1"/>
    <col min="6405" max="6407" width="11.7109375" style="49" customWidth="1"/>
    <col min="6408" max="6408" width="12.28515625" style="49" customWidth="1"/>
    <col min="6409" max="6657" width="9.140625" style="49"/>
    <col min="6658" max="6658" width="11.7109375" style="49" customWidth="1"/>
    <col min="6659" max="6660" width="12.140625" style="49" customWidth="1"/>
    <col min="6661" max="6663" width="11.7109375" style="49" customWidth="1"/>
    <col min="6664" max="6664" width="12.28515625" style="49" customWidth="1"/>
    <col min="6665" max="6913" width="9.140625" style="49"/>
    <col min="6914" max="6914" width="11.7109375" style="49" customWidth="1"/>
    <col min="6915" max="6916" width="12.140625" style="49" customWidth="1"/>
    <col min="6917" max="6919" width="11.7109375" style="49" customWidth="1"/>
    <col min="6920" max="6920" width="12.28515625" style="49" customWidth="1"/>
    <col min="6921" max="7169" width="9.140625" style="49"/>
    <col min="7170" max="7170" width="11.7109375" style="49" customWidth="1"/>
    <col min="7171" max="7172" width="12.140625" style="49" customWidth="1"/>
    <col min="7173" max="7175" width="11.7109375" style="49" customWidth="1"/>
    <col min="7176" max="7176" width="12.28515625" style="49" customWidth="1"/>
    <col min="7177" max="7425" width="9.140625" style="49"/>
    <col min="7426" max="7426" width="11.7109375" style="49" customWidth="1"/>
    <col min="7427" max="7428" width="12.140625" style="49" customWidth="1"/>
    <col min="7429" max="7431" width="11.7109375" style="49" customWidth="1"/>
    <col min="7432" max="7432" width="12.28515625" style="49" customWidth="1"/>
    <col min="7433" max="7681" width="9.140625" style="49"/>
    <col min="7682" max="7682" width="11.7109375" style="49" customWidth="1"/>
    <col min="7683" max="7684" width="12.140625" style="49" customWidth="1"/>
    <col min="7685" max="7687" width="11.7109375" style="49" customWidth="1"/>
    <col min="7688" max="7688" width="12.28515625" style="49" customWidth="1"/>
    <col min="7689" max="7937" width="9.140625" style="49"/>
    <col min="7938" max="7938" width="11.7109375" style="49" customWidth="1"/>
    <col min="7939" max="7940" width="12.140625" style="49" customWidth="1"/>
    <col min="7941" max="7943" width="11.7109375" style="49" customWidth="1"/>
    <col min="7944" max="7944" width="12.28515625" style="49" customWidth="1"/>
    <col min="7945" max="8193" width="9.140625" style="49"/>
    <col min="8194" max="8194" width="11.7109375" style="49" customWidth="1"/>
    <col min="8195" max="8196" width="12.140625" style="49" customWidth="1"/>
    <col min="8197" max="8199" width="11.7109375" style="49" customWidth="1"/>
    <col min="8200" max="8200" width="12.28515625" style="49" customWidth="1"/>
    <col min="8201" max="8449" width="9.140625" style="49"/>
    <col min="8450" max="8450" width="11.7109375" style="49" customWidth="1"/>
    <col min="8451" max="8452" width="12.140625" style="49" customWidth="1"/>
    <col min="8453" max="8455" width="11.7109375" style="49" customWidth="1"/>
    <col min="8456" max="8456" width="12.28515625" style="49" customWidth="1"/>
    <col min="8457" max="8705" width="9.140625" style="49"/>
    <col min="8706" max="8706" width="11.7109375" style="49" customWidth="1"/>
    <col min="8707" max="8708" width="12.140625" style="49" customWidth="1"/>
    <col min="8709" max="8711" width="11.7109375" style="49" customWidth="1"/>
    <col min="8712" max="8712" width="12.28515625" style="49" customWidth="1"/>
    <col min="8713" max="8961" width="9.140625" style="49"/>
    <col min="8962" max="8962" width="11.7109375" style="49" customWidth="1"/>
    <col min="8963" max="8964" width="12.140625" style="49" customWidth="1"/>
    <col min="8965" max="8967" width="11.7109375" style="49" customWidth="1"/>
    <col min="8968" max="8968" width="12.28515625" style="49" customWidth="1"/>
    <col min="8969" max="9217" width="9.140625" style="49"/>
    <col min="9218" max="9218" width="11.7109375" style="49" customWidth="1"/>
    <col min="9219" max="9220" width="12.140625" style="49" customWidth="1"/>
    <col min="9221" max="9223" width="11.7109375" style="49" customWidth="1"/>
    <col min="9224" max="9224" width="12.28515625" style="49" customWidth="1"/>
    <col min="9225" max="9473" width="9.140625" style="49"/>
    <col min="9474" max="9474" width="11.7109375" style="49" customWidth="1"/>
    <col min="9475" max="9476" width="12.140625" style="49" customWidth="1"/>
    <col min="9477" max="9479" width="11.7109375" style="49" customWidth="1"/>
    <col min="9480" max="9480" width="12.28515625" style="49" customWidth="1"/>
    <col min="9481" max="9729" width="9.140625" style="49"/>
    <col min="9730" max="9730" width="11.7109375" style="49" customWidth="1"/>
    <col min="9731" max="9732" width="12.140625" style="49" customWidth="1"/>
    <col min="9733" max="9735" width="11.7109375" style="49" customWidth="1"/>
    <col min="9736" max="9736" width="12.28515625" style="49" customWidth="1"/>
    <col min="9737" max="9985" width="9.140625" style="49"/>
    <col min="9986" max="9986" width="11.7109375" style="49" customWidth="1"/>
    <col min="9987" max="9988" width="12.140625" style="49" customWidth="1"/>
    <col min="9989" max="9991" width="11.7109375" style="49" customWidth="1"/>
    <col min="9992" max="9992" width="12.28515625" style="49" customWidth="1"/>
    <col min="9993" max="10241" width="9.140625" style="49"/>
    <col min="10242" max="10242" width="11.7109375" style="49" customWidth="1"/>
    <col min="10243" max="10244" width="12.140625" style="49" customWidth="1"/>
    <col min="10245" max="10247" width="11.7109375" style="49" customWidth="1"/>
    <col min="10248" max="10248" width="12.28515625" style="49" customWidth="1"/>
    <col min="10249" max="10497" width="9.140625" style="49"/>
    <col min="10498" max="10498" width="11.7109375" style="49" customWidth="1"/>
    <col min="10499" max="10500" width="12.140625" style="49" customWidth="1"/>
    <col min="10501" max="10503" width="11.7109375" style="49" customWidth="1"/>
    <col min="10504" max="10504" width="12.28515625" style="49" customWidth="1"/>
    <col min="10505" max="10753" width="9.140625" style="49"/>
    <col min="10754" max="10754" width="11.7109375" style="49" customWidth="1"/>
    <col min="10755" max="10756" width="12.140625" style="49" customWidth="1"/>
    <col min="10757" max="10759" width="11.7109375" style="49" customWidth="1"/>
    <col min="10760" max="10760" width="12.28515625" style="49" customWidth="1"/>
    <col min="10761" max="11009" width="9.140625" style="49"/>
    <col min="11010" max="11010" width="11.7109375" style="49" customWidth="1"/>
    <col min="11011" max="11012" width="12.140625" style="49" customWidth="1"/>
    <col min="11013" max="11015" width="11.7109375" style="49" customWidth="1"/>
    <col min="11016" max="11016" width="12.28515625" style="49" customWidth="1"/>
    <col min="11017" max="11265" width="9.140625" style="49"/>
    <col min="11266" max="11266" width="11.7109375" style="49" customWidth="1"/>
    <col min="11267" max="11268" width="12.140625" style="49" customWidth="1"/>
    <col min="11269" max="11271" width="11.7109375" style="49" customWidth="1"/>
    <col min="11272" max="11272" width="12.28515625" style="49" customWidth="1"/>
    <col min="11273" max="11521" width="9.140625" style="49"/>
    <col min="11522" max="11522" width="11.7109375" style="49" customWidth="1"/>
    <col min="11523" max="11524" width="12.140625" style="49" customWidth="1"/>
    <col min="11525" max="11527" width="11.7109375" style="49" customWidth="1"/>
    <col min="11528" max="11528" width="12.28515625" style="49" customWidth="1"/>
    <col min="11529" max="11777" width="9.140625" style="49"/>
    <col min="11778" max="11778" width="11.7109375" style="49" customWidth="1"/>
    <col min="11779" max="11780" width="12.140625" style="49" customWidth="1"/>
    <col min="11781" max="11783" width="11.7109375" style="49" customWidth="1"/>
    <col min="11784" max="11784" width="12.28515625" style="49" customWidth="1"/>
    <col min="11785" max="12033" width="9.140625" style="49"/>
    <col min="12034" max="12034" width="11.7109375" style="49" customWidth="1"/>
    <col min="12035" max="12036" width="12.140625" style="49" customWidth="1"/>
    <col min="12037" max="12039" width="11.7109375" style="49" customWidth="1"/>
    <col min="12040" max="12040" width="12.28515625" style="49" customWidth="1"/>
    <col min="12041" max="12289" width="9.140625" style="49"/>
    <col min="12290" max="12290" width="11.7109375" style="49" customWidth="1"/>
    <col min="12291" max="12292" width="12.140625" style="49" customWidth="1"/>
    <col min="12293" max="12295" width="11.7109375" style="49" customWidth="1"/>
    <col min="12296" max="12296" width="12.28515625" style="49" customWidth="1"/>
    <col min="12297" max="12545" width="9.140625" style="49"/>
    <col min="12546" max="12546" width="11.7109375" style="49" customWidth="1"/>
    <col min="12547" max="12548" width="12.140625" style="49" customWidth="1"/>
    <col min="12549" max="12551" width="11.7109375" style="49" customWidth="1"/>
    <col min="12552" max="12552" width="12.28515625" style="49" customWidth="1"/>
    <col min="12553" max="12801" width="9.140625" style="49"/>
    <col min="12802" max="12802" width="11.7109375" style="49" customWidth="1"/>
    <col min="12803" max="12804" width="12.140625" style="49" customWidth="1"/>
    <col min="12805" max="12807" width="11.7109375" style="49" customWidth="1"/>
    <col min="12808" max="12808" width="12.28515625" style="49" customWidth="1"/>
    <col min="12809" max="13057" width="9.140625" style="49"/>
    <col min="13058" max="13058" width="11.7109375" style="49" customWidth="1"/>
    <col min="13059" max="13060" width="12.140625" style="49" customWidth="1"/>
    <col min="13061" max="13063" width="11.7109375" style="49" customWidth="1"/>
    <col min="13064" max="13064" width="12.28515625" style="49" customWidth="1"/>
    <col min="13065" max="13313" width="9.140625" style="49"/>
    <col min="13314" max="13314" width="11.7109375" style="49" customWidth="1"/>
    <col min="13315" max="13316" width="12.140625" style="49" customWidth="1"/>
    <col min="13317" max="13319" width="11.7109375" style="49" customWidth="1"/>
    <col min="13320" max="13320" width="12.28515625" style="49" customWidth="1"/>
    <col min="13321" max="13569" width="9.140625" style="49"/>
    <col min="13570" max="13570" width="11.7109375" style="49" customWidth="1"/>
    <col min="13571" max="13572" width="12.140625" style="49" customWidth="1"/>
    <col min="13573" max="13575" width="11.7109375" style="49" customWidth="1"/>
    <col min="13576" max="13576" width="12.28515625" style="49" customWidth="1"/>
    <col min="13577" max="13825" width="9.140625" style="49"/>
    <col min="13826" max="13826" width="11.7109375" style="49" customWidth="1"/>
    <col min="13827" max="13828" width="12.140625" style="49" customWidth="1"/>
    <col min="13829" max="13831" width="11.7109375" style="49" customWidth="1"/>
    <col min="13832" max="13832" width="12.28515625" style="49" customWidth="1"/>
    <col min="13833" max="14081" width="9.140625" style="49"/>
    <col min="14082" max="14082" width="11.7109375" style="49" customWidth="1"/>
    <col min="14083" max="14084" width="12.140625" style="49" customWidth="1"/>
    <col min="14085" max="14087" width="11.7109375" style="49" customWidth="1"/>
    <col min="14088" max="14088" width="12.28515625" style="49" customWidth="1"/>
    <col min="14089" max="14337" width="9.140625" style="49"/>
    <col min="14338" max="14338" width="11.7109375" style="49" customWidth="1"/>
    <col min="14339" max="14340" width="12.140625" style="49" customWidth="1"/>
    <col min="14341" max="14343" width="11.7109375" style="49" customWidth="1"/>
    <col min="14344" max="14344" width="12.28515625" style="49" customWidth="1"/>
    <col min="14345" max="14593" width="9.140625" style="49"/>
    <col min="14594" max="14594" width="11.7109375" style="49" customWidth="1"/>
    <col min="14595" max="14596" width="12.140625" style="49" customWidth="1"/>
    <col min="14597" max="14599" width="11.7109375" style="49" customWidth="1"/>
    <col min="14600" max="14600" width="12.28515625" style="49" customWidth="1"/>
    <col min="14601" max="14849" width="9.140625" style="49"/>
    <col min="14850" max="14850" width="11.7109375" style="49" customWidth="1"/>
    <col min="14851" max="14852" width="12.140625" style="49" customWidth="1"/>
    <col min="14853" max="14855" width="11.7109375" style="49" customWidth="1"/>
    <col min="14856" max="14856" width="12.28515625" style="49" customWidth="1"/>
    <col min="14857" max="15105" width="9.140625" style="49"/>
    <col min="15106" max="15106" width="11.7109375" style="49" customWidth="1"/>
    <col min="15107" max="15108" width="12.140625" style="49" customWidth="1"/>
    <col min="15109" max="15111" width="11.7109375" style="49" customWidth="1"/>
    <col min="15112" max="15112" width="12.28515625" style="49" customWidth="1"/>
    <col min="15113" max="15361" width="9.140625" style="49"/>
    <col min="15362" max="15362" width="11.7109375" style="49" customWidth="1"/>
    <col min="15363" max="15364" width="12.140625" style="49" customWidth="1"/>
    <col min="15365" max="15367" width="11.7109375" style="49" customWidth="1"/>
    <col min="15368" max="15368" width="12.28515625" style="49" customWidth="1"/>
    <col min="15369" max="15617" width="9.140625" style="49"/>
    <col min="15618" max="15618" width="11.7109375" style="49" customWidth="1"/>
    <col min="15619" max="15620" width="12.140625" style="49" customWidth="1"/>
    <col min="15621" max="15623" width="11.7109375" style="49" customWidth="1"/>
    <col min="15624" max="15624" width="12.28515625" style="49" customWidth="1"/>
    <col min="15625" max="15873" width="9.140625" style="49"/>
    <col min="15874" max="15874" width="11.7109375" style="49" customWidth="1"/>
    <col min="15875" max="15876" width="12.140625" style="49" customWidth="1"/>
    <col min="15877" max="15879" width="11.7109375" style="49" customWidth="1"/>
    <col min="15880" max="15880" width="12.28515625" style="49" customWidth="1"/>
    <col min="15881" max="16129" width="9.140625" style="49"/>
    <col min="16130" max="16130" width="11.7109375" style="49" customWidth="1"/>
    <col min="16131" max="16132" width="12.140625" style="49" customWidth="1"/>
    <col min="16133" max="16135" width="11.7109375" style="49" customWidth="1"/>
    <col min="16136" max="16136" width="12.28515625" style="49" customWidth="1"/>
    <col min="16137" max="16384" width="9.140625" style="49"/>
  </cols>
  <sheetData>
    <row r="1" spans="1:9" ht="15.75">
      <c r="A1" s="48" t="s">
        <v>338</v>
      </c>
      <c r="C1" s="1"/>
      <c r="D1" s="1"/>
      <c r="E1" s="1"/>
      <c r="F1" s="1"/>
      <c r="G1" s="1"/>
      <c r="H1" s="1"/>
    </row>
    <row r="2" spans="1:9" ht="15.75">
      <c r="A2" s="312" t="s">
        <v>487</v>
      </c>
      <c r="B2" s="2"/>
      <c r="D2" s="2"/>
      <c r="E2" s="2"/>
      <c r="F2" s="2"/>
      <c r="G2" s="2"/>
      <c r="H2" s="2"/>
    </row>
    <row r="3" spans="1:9" ht="14.25">
      <c r="A3" s="312"/>
      <c r="B3" s="2"/>
      <c r="D3" s="2"/>
      <c r="E3" s="2"/>
      <c r="F3" s="2"/>
      <c r="G3" s="2"/>
      <c r="H3" s="2"/>
    </row>
    <row r="4" spans="1:9" ht="38.25">
      <c r="A4" s="267"/>
      <c r="B4" s="340" t="s">
        <v>420</v>
      </c>
      <c r="C4" s="341" t="s">
        <v>419</v>
      </c>
      <c r="D4" s="341" t="s">
        <v>323</v>
      </c>
      <c r="E4" s="341" t="s">
        <v>339</v>
      </c>
      <c r="F4" s="341" t="s">
        <v>325</v>
      </c>
      <c r="G4" s="340" t="s">
        <v>326</v>
      </c>
      <c r="H4" s="340" t="s">
        <v>327</v>
      </c>
    </row>
    <row r="5" spans="1:9">
      <c r="A5" s="343"/>
      <c r="B5" s="302" t="s">
        <v>340</v>
      </c>
      <c r="C5" s="301" t="s">
        <v>27</v>
      </c>
      <c r="D5" s="301" t="s">
        <v>341</v>
      </c>
      <c r="E5" s="301" t="s">
        <v>29</v>
      </c>
      <c r="F5" s="301" t="s">
        <v>30</v>
      </c>
      <c r="G5" s="302" t="s">
        <v>61</v>
      </c>
      <c r="H5" s="302" t="s">
        <v>32</v>
      </c>
    </row>
    <row r="6" spans="1:9">
      <c r="A6" s="356">
        <v>1977</v>
      </c>
      <c r="B6" s="342">
        <f>(('T10'!B7/'T10'!B6)-1)*100</f>
        <v>2.237455934467425</v>
      </c>
      <c r="C6" s="353">
        <f>(('T10'!C7/'T10'!C6)-1)*100</f>
        <v>1.6999464730499403</v>
      </c>
      <c r="D6" s="353">
        <f>(('T10'!D7/'T10'!D6)-1)*100</f>
        <v>0.52852482234087006</v>
      </c>
      <c r="E6" s="353">
        <f>(('T10'!E7/'T10'!E6)-1)*100</f>
        <v>1.0069560890654472</v>
      </c>
      <c r="F6" s="353">
        <f>(('T10'!F7/'T10'!F6)-1)*100</f>
        <v>-0.47366170138096741</v>
      </c>
      <c r="G6" s="353">
        <f>(('T10'!G7/'T10'!G6)-1)*100</f>
        <v>0.58373906923163688</v>
      </c>
      <c r="H6" s="342">
        <f>(('T10'!H7/'T10'!H6)-1)*100</f>
        <v>14.432217476578145</v>
      </c>
      <c r="I6" s="54"/>
    </row>
    <row r="7" spans="1:9">
      <c r="A7" s="344">
        <v>1978</v>
      </c>
      <c r="B7" s="61">
        <f>(('T10'!B8/'T10'!B7)-1)*100</f>
        <v>2.9046291343029829</v>
      </c>
      <c r="C7" s="59">
        <f>(('T10'!C8/'T10'!C7)-1)*100</f>
        <v>0.86081764241454639</v>
      </c>
      <c r="D7" s="59">
        <f>(('T10'!D8/'T10'!D7)-1)*100</f>
        <v>2.0263681572902703</v>
      </c>
      <c r="E7" s="59">
        <f>(('T10'!E8/'T10'!E7)-1)*100</f>
        <v>0.94060313438386611</v>
      </c>
      <c r="F7" s="59">
        <f>(('T10'!F8/'T10'!F7)-1)*100</f>
        <v>1.0756474492835233</v>
      </c>
      <c r="G7" s="59">
        <f>(('T10'!G8/'T10'!G7)-1)*100</f>
        <v>1.4229671843571268</v>
      </c>
      <c r="H7" s="61">
        <f>(('T10'!H8/'T10'!H7)-1)*100</f>
        <v>5.3946115108902459</v>
      </c>
      <c r="I7" s="54"/>
    </row>
    <row r="8" spans="1:9">
      <c r="A8" s="344">
        <v>1979</v>
      </c>
      <c r="B8" s="61">
        <f>(('T10'!B9/'T10'!B8)-1)*100</f>
        <v>2.7969267984774948</v>
      </c>
      <c r="C8" s="59">
        <f>(('T10'!C9/'T10'!C8)-1)*100</f>
        <v>-0.52538988746084758</v>
      </c>
      <c r="D8" s="59">
        <f>(('T10'!D9/'T10'!D8)-1)*100</f>
        <v>3.3398639936156993</v>
      </c>
      <c r="E8" s="59">
        <f>(('T10'!E9/'T10'!E8)-1)*100</f>
        <v>0.92554572731193829</v>
      </c>
      <c r="F8" s="59">
        <f>(('T10'!F9/'T10'!F8)-1)*100</f>
        <v>2.3921775690239677</v>
      </c>
      <c r="G8" s="59">
        <f>(('T10'!G9/'T10'!G8)-1)*100</f>
        <v>1.4284784517306193</v>
      </c>
      <c r="H8" s="61">
        <f>(('T10'!H9/'T10'!H8)-1)*100</f>
        <v>-9.1089339796559763</v>
      </c>
      <c r="I8" s="54"/>
    </row>
    <row r="9" spans="1:9">
      <c r="A9" s="344">
        <v>1980</v>
      </c>
      <c r="B9" s="61">
        <f>(('T10'!B10/'T10'!B9)-1)*100</f>
        <v>0.90784863099682145</v>
      </c>
      <c r="C9" s="59">
        <f>(('T10'!C10/'T10'!C9)-1)*100</f>
        <v>-0.72180824911042274</v>
      </c>
      <c r="D9" s="59">
        <f>(('T10'!D10/'T10'!D9)-1)*100</f>
        <v>1.6415054015049391</v>
      </c>
      <c r="E9" s="59">
        <f>(('T10'!E10/'T10'!E9)-1)*100</f>
        <v>0.75710651052207645</v>
      </c>
      <c r="F9" s="59">
        <f>(('T10'!F10/'T10'!F9)-1)*100</f>
        <v>0.87775336312432284</v>
      </c>
      <c r="G9" s="59">
        <f>(('T10'!G10/'T10'!G9)-1)*100</f>
        <v>0.89248376579378341</v>
      </c>
      <c r="H9" s="61">
        <f>(('T10'!H10/'T10'!H9)-1)*100</f>
        <v>1.0739319883784848</v>
      </c>
      <c r="I9" s="54"/>
    </row>
    <row r="10" spans="1:9">
      <c r="A10" s="344">
        <v>1981</v>
      </c>
      <c r="B10" s="61">
        <f>(('T10'!B11/'T10'!B10)-1)*100</f>
        <v>2.1924921351488047</v>
      </c>
      <c r="C10" s="59">
        <f>(('T10'!C11/'T10'!C10)-1)*100</f>
        <v>0.53108098220613353</v>
      </c>
      <c r="D10" s="59">
        <f>(('T10'!D11/'T10'!D10)-1)*100</f>
        <v>1.6526343263301158</v>
      </c>
      <c r="E10" s="59">
        <f>(('T10'!E11/'T10'!E10)-1)*100</f>
        <v>0.50022963996001479</v>
      </c>
      <c r="F10" s="59">
        <f>(('T10'!F11/'T10'!F10)-1)*100</f>
        <v>1.1466687096124861</v>
      </c>
      <c r="G10" s="59">
        <f>(('T10'!G11/'T10'!G10)-1)*100</f>
        <v>1.2500746659947826</v>
      </c>
      <c r="H10" s="61">
        <f>(('T10'!H11/'T10'!H10)-1)*100</f>
        <v>2.521350805157585</v>
      </c>
      <c r="I10" s="54"/>
    </row>
    <row r="11" spans="1:9">
      <c r="A11" s="344">
        <v>1982</v>
      </c>
      <c r="B11" s="61">
        <f>(('T10'!B12/'T10'!B11)-1)*100</f>
        <v>-4.1739533048380295</v>
      </c>
      <c r="C11" s="59">
        <f>(('T10'!C12/'T10'!C11)-1)*100</f>
        <v>0.1075413767208655</v>
      </c>
      <c r="D11" s="59">
        <f>(('T10'!D12/'T10'!D11)-1)*100</f>
        <v>-4.2768952495266461</v>
      </c>
      <c r="E11" s="59">
        <f>(('T10'!E12/'T10'!E11)-1)*100</f>
        <v>0.32870045194348663</v>
      </c>
      <c r="F11" s="59">
        <f>(('T10'!F12/'T10'!F11)-1)*100</f>
        <v>-4.59050668524924</v>
      </c>
      <c r="G11" s="59">
        <f>(('T10'!G12/'T10'!G11)-1)*100</f>
        <v>-0.8380603701217848</v>
      </c>
      <c r="H11" s="61">
        <f>(('T10'!H12/'T10'!H11)-1)*100</f>
        <v>44.686620735468033</v>
      </c>
      <c r="I11" s="54"/>
    </row>
    <row r="12" spans="1:9">
      <c r="A12" s="344">
        <v>1983</v>
      </c>
      <c r="B12" s="61">
        <f>(('T10'!B13/'T10'!B12)-1)*100</f>
        <v>1.5418332236644128</v>
      </c>
      <c r="C12" s="59">
        <f>(('T10'!C13/'T10'!C12)-1)*100</f>
        <v>1.8887397012379514</v>
      </c>
      <c r="D12" s="59">
        <f>(('T10'!D13/'T10'!D12)-1)*100</f>
        <v>-0.34047577641134197</v>
      </c>
      <c r="E12" s="59">
        <f>(('T10'!E13/'T10'!E12)-1)*100</f>
        <v>0.30528627567134592</v>
      </c>
      <c r="F12" s="59">
        <f>(('T10'!F13/'T10'!F12)-1)*100</f>
        <v>-0.64379662933007342</v>
      </c>
      <c r="G12" s="59">
        <f>(('T10'!G13/'T10'!G12)-1)*100</f>
        <v>0.35198175333881476</v>
      </c>
      <c r="H12" s="61">
        <f>(('T10'!H13/'T10'!H12)-1)*100</f>
        <v>8.3163427187624706</v>
      </c>
      <c r="I12" s="54"/>
    </row>
    <row r="13" spans="1:9">
      <c r="A13" s="344">
        <v>1984</v>
      </c>
      <c r="B13" s="61">
        <f>(('T10'!B14/'T10'!B13)-1)*100</f>
        <v>4.5779927538086129</v>
      </c>
      <c r="C13" s="59">
        <f>(('T10'!C14/'T10'!C13)-1)*100</f>
        <v>2.9741591051840821</v>
      </c>
      <c r="D13" s="59">
        <f>(('T10'!D14/'T10'!D13)-1)*100</f>
        <v>1.5575107993708093</v>
      </c>
      <c r="E13" s="59">
        <f>(('T10'!E14/'T10'!E13)-1)*100</f>
        <v>0.3017402836232197</v>
      </c>
      <c r="F13" s="59">
        <f>(('T10'!F14/'T10'!F13)-1)*100</f>
        <v>1.2519927492749661</v>
      </c>
      <c r="G13" s="59">
        <f>(('T10'!G14/'T10'!G13)-1)*100</f>
        <v>0.54397218526076596</v>
      </c>
      <c r="H13" s="61">
        <f>(('T10'!H14/'T10'!H13)-1)*100</f>
        <v>-4.6637671685659914</v>
      </c>
      <c r="I13" s="54"/>
    </row>
    <row r="14" spans="1:9">
      <c r="A14" s="344">
        <v>1985</v>
      </c>
      <c r="B14" s="61">
        <f>(('T10'!B15/'T10'!B14)-1)*100</f>
        <v>3.7203180654099333</v>
      </c>
      <c r="C14" s="59">
        <f>(('T10'!C15/'T10'!C14)-1)*100</f>
        <v>1.494003250379583</v>
      </c>
      <c r="D14" s="59">
        <f>(('T10'!D15/'T10'!D14)-1)*100</f>
        <v>2.193543208201354</v>
      </c>
      <c r="E14" s="59">
        <f>(('T10'!E15/'T10'!E14)-1)*100</f>
        <v>0.322114027696907</v>
      </c>
      <c r="F14" s="59">
        <f>(('T10'!F15/'T10'!F14)-1)*100</f>
        <v>1.8654203997214402</v>
      </c>
      <c r="G14" s="59">
        <f>(('T10'!G15/'T10'!G14)-1)*100</f>
        <v>0.86925892403058036</v>
      </c>
      <c r="H14" s="61">
        <f>(('T10'!H15/'T10'!H14)-1)*100</f>
        <v>-6.8857425847686615</v>
      </c>
      <c r="I14" s="54"/>
    </row>
    <row r="15" spans="1:9">
      <c r="A15" s="344">
        <v>1986</v>
      </c>
      <c r="B15" s="61">
        <f>(('T10'!B16/'T10'!B15)-1)*100</f>
        <v>1.2012248515487212</v>
      </c>
      <c r="C15" s="59">
        <f>(('T10'!C16/'T10'!C15)-1)*100</f>
        <v>-0.75778549913224635</v>
      </c>
      <c r="D15" s="59">
        <f>(('T10'!D16/'T10'!D15)-1)*100</f>
        <v>1.9739688000047995</v>
      </c>
      <c r="E15" s="59">
        <f>(('T10'!E16/'T10'!E15)-1)*100</f>
        <v>0.27411385270990074</v>
      </c>
      <c r="F15" s="59">
        <f>(('T10'!F16/'T10'!F15)-1)*100</f>
        <v>1.6952081469318481</v>
      </c>
      <c r="G15" s="59">
        <f>(('T10'!G16/'T10'!G15)-1)*100</f>
        <v>0.68804527723056452</v>
      </c>
      <c r="H15" s="61">
        <f>(('T10'!H16/'T10'!H15)-1)*100</f>
        <v>-7.8971804189551742</v>
      </c>
      <c r="I15" s="54"/>
    </row>
    <row r="16" spans="1:9">
      <c r="A16" s="344">
        <v>1987</v>
      </c>
      <c r="B16" s="61">
        <f>(('T10'!B17/'T10'!B16)-1)*100</f>
        <v>2.7401339791721657</v>
      </c>
      <c r="C16" s="59">
        <f>(('T10'!C17/'T10'!C16)-1)*100</f>
        <v>1.2750155626399806</v>
      </c>
      <c r="D16" s="59">
        <f>(('T10'!D17/'T10'!D16)-1)*100</f>
        <v>1.4466731092487084</v>
      </c>
      <c r="E16" s="59">
        <f>(('T10'!E17/'T10'!E16)-1)*100</f>
        <v>1.6510553297433006E-3</v>
      </c>
      <c r="F16" s="59">
        <f>(('T10'!F17/'T10'!F16)-1)*100</f>
        <v>1.4449981961992542</v>
      </c>
      <c r="G16" s="59">
        <f>(('T10'!G17/'T10'!G16)-1)*100</f>
        <v>0.55230063196967105</v>
      </c>
      <c r="H16" s="61">
        <f>(('T10'!H17/'T10'!H16)-1)*100</f>
        <v>-7.8419810672790131</v>
      </c>
      <c r="I16" s="54"/>
    </row>
    <row r="17" spans="1:9">
      <c r="A17" s="344">
        <v>1988</v>
      </c>
      <c r="B17" s="61">
        <f>(('T10'!B18/'T10'!B17)-1)*100</f>
        <v>3.3532193246340158</v>
      </c>
      <c r="C17" s="59">
        <f>(('T10'!C18/'T10'!C17)-1)*100</f>
        <v>1.6123246407340641</v>
      </c>
      <c r="D17" s="59">
        <f>(('T10'!D18/'T10'!D17)-1)*100</f>
        <v>1.7132711903355746</v>
      </c>
      <c r="E17" s="59">
        <f>(('T10'!E18/'T10'!E17)-1)*100</f>
        <v>-4.1548559401027862E-2</v>
      </c>
      <c r="F17" s="59">
        <f>(('T10'!F18/'T10'!F17)-1)*100</f>
        <v>1.7555491551201285</v>
      </c>
      <c r="G17" s="59">
        <f>(('T10'!G18/'T10'!G17)-1)*100</f>
        <v>0.60566166951068201</v>
      </c>
      <c r="H17" s="61">
        <f>(('T10'!H18/'T10'!H17)-1)*100</f>
        <v>-11.3161001037418</v>
      </c>
      <c r="I17" s="54"/>
    </row>
    <row r="18" spans="1:9">
      <c r="A18" s="344">
        <v>1989</v>
      </c>
      <c r="B18" s="61">
        <f>(('T10'!B19/'T10'!B18)-1)*100</f>
        <v>0.63218890561682617</v>
      </c>
      <c r="C18" s="59">
        <f>(('T10'!C19/'T10'!C18)-1)*100</f>
        <v>0.13893734510186384</v>
      </c>
      <c r="D18" s="59">
        <f>(('T10'!D19/'T10'!D18)-1)*100</f>
        <v>0.49256720072348159</v>
      </c>
      <c r="E18" s="59">
        <f>(('T10'!E19/'T10'!E18)-1)*100</f>
        <v>-0.33751550563581034</v>
      </c>
      <c r="F18" s="59">
        <f>(('T10'!F19/'T10'!F18)-1)*100</f>
        <v>0.83289385225615575</v>
      </c>
      <c r="G18" s="59">
        <f>(('T10'!G19/'T10'!G18)-1)*100</f>
        <v>0.55246007318563439</v>
      </c>
      <c r="H18" s="61">
        <f>(('T10'!H19/'T10'!H18)-1)*100</f>
        <v>-2.7719716965489138</v>
      </c>
      <c r="I18" s="54"/>
    </row>
    <row r="19" spans="1:9">
      <c r="A19" s="344">
        <v>1990</v>
      </c>
      <c r="B19" s="61">
        <f>(('T10'!B20/'T10'!B19)-1)*100</f>
        <v>-1.383729887948959</v>
      </c>
      <c r="C19" s="59">
        <f>(('T10'!C20/'T10'!C19)-1)*100</f>
        <v>-0.54755014499654475</v>
      </c>
      <c r="D19" s="59">
        <f>(('T10'!D20/'T10'!D19)-1)*100</f>
        <v>-0.84078345397377019</v>
      </c>
      <c r="E19" s="59">
        <f>(('T10'!E20/'T10'!E19)-1)*100</f>
        <v>-2.0588601453064292E-2</v>
      </c>
      <c r="F19" s="59">
        <f>(('T10'!F20/'T10'!F19)-1)*100</f>
        <v>-0.82036375394445304</v>
      </c>
      <c r="G19" s="59">
        <f>(('T10'!G20/'T10'!G19)-1)*100</f>
        <v>-0.11617230243051724</v>
      </c>
      <c r="H19" s="61">
        <f>(('T10'!H20/'T10'!H19)-1)*100</f>
        <v>8.5557946532132334</v>
      </c>
      <c r="I19" s="54"/>
    </row>
    <row r="20" spans="1:9">
      <c r="A20" s="344">
        <v>1991</v>
      </c>
      <c r="B20" s="61">
        <f>(('T10'!B21/'T10'!B20)-1)*100</f>
        <v>-3.3609197560426018</v>
      </c>
      <c r="C20" s="59">
        <f>(('T10'!C21/'T10'!C20)-1)*100</f>
        <v>-0.38197623433187111</v>
      </c>
      <c r="D20" s="59">
        <f>(('T10'!D21/'T10'!D20)-1)*100</f>
        <v>-2.9903660091853856</v>
      </c>
      <c r="E20" s="59">
        <f>(('T10'!E21/'T10'!E20)-1)*100</f>
        <v>0.21520157105436866</v>
      </c>
      <c r="F20" s="59">
        <f>(('T10'!F21/'T10'!F20)-1)*100</f>
        <v>-3.1986839621002461</v>
      </c>
      <c r="G20" s="59">
        <f>(('T10'!G21/'T10'!G20)-1)*100</f>
        <v>-0.86819055703952763</v>
      </c>
      <c r="H20" s="61">
        <f>(('T10'!H21/'T10'!H20)-1)*100</f>
        <v>25.372676756439994</v>
      </c>
      <c r="I20" s="54"/>
    </row>
    <row r="21" spans="1:9">
      <c r="A21" s="344">
        <v>1992</v>
      </c>
      <c r="B21" s="61">
        <f>(('T10'!B22/'T10'!B21)-1)*100</f>
        <v>-0.345739459322425</v>
      </c>
      <c r="C21" s="59">
        <f>(('T10'!C22/'T10'!C21)-1)*100</f>
        <v>1.8486749764568655</v>
      </c>
      <c r="D21" s="59">
        <f>(('T10'!D22/'T10'!D21)-1)*100</f>
        <v>-2.1545831953989736</v>
      </c>
      <c r="E21" s="59">
        <f>(('T10'!E22/'T10'!E21)-1)*100</f>
        <v>0.12655161310139995</v>
      </c>
      <c r="F21" s="59">
        <f>(('T10'!F22/'T10'!F21)-1)*100</f>
        <v>-2.2782516442940492</v>
      </c>
      <c r="G21" s="59">
        <f>(('T10'!G22/'T10'!G21)-1)*100</f>
        <v>-1.2824777594209746</v>
      </c>
      <c r="H21" s="61">
        <f>(('T10'!H22/'T10'!H21)-1)*100</f>
        <v>7.3840381209964168</v>
      </c>
      <c r="I21" s="54"/>
    </row>
    <row r="22" spans="1:9">
      <c r="A22" s="344">
        <v>1993</v>
      </c>
      <c r="B22" s="61">
        <f>(('T10'!B23/'T10'!B22)-1)*100</f>
        <v>1.4352066708238853</v>
      </c>
      <c r="C22" s="59">
        <f>(('T10'!C23/'T10'!C22)-1)*100</f>
        <v>2.0653654339156224</v>
      </c>
      <c r="D22" s="59">
        <f>(('T10'!D23/'T10'!D22)-1)*100</f>
        <v>-0.61740705126825945</v>
      </c>
      <c r="E22" s="59">
        <f>(('T10'!E23/'T10'!E22)-1)*100</f>
        <v>9.3104415782319094E-2</v>
      </c>
      <c r="F22" s="59">
        <f>(('T10'!F23/'T10'!F22)-1)*100</f>
        <v>-0.7098505648292508</v>
      </c>
      <c r="G22" s="59">
        <f>(('T10'!G23/'T10'!G22)-1)*100</f>
        <v>-0.54413144780620648</v>
      </c>
      <c r="H22" s="61">
        <f>(('T10'!H23/'T10'!H22)-1)*100</f>
        <v>0.76738314086652881</v>
      </c>
      <c r="I22" s="54"/>
    </row>
    <row r="23" spans="1:9">
      <c r="A23" s="344">
        <v>1994</v>
      </c>
      <c r="B23" s="61">
        <f>(('T10'!B24/'T10'!B23)-1)*100</f>
        <v>3.4398676268515782</v>
      </c>
      <c r="C23" s="59">
        <f>(('T10'!C24/'T10'!C23)-1)*100</f>
        <v>2.443091450217838</v>
      </c>
      <c r="D23" s="59">
        <f>(('T10'!D24/'T10'!D23)-1)*100</f>
        <v>0.97300478004227475</v>
      </c>
      <c r="E23" s="59">
        <f>(('T10'!E24/'T10'!E23)-1)*100</f>
        <v>0.16541954702902206</v>
      </c>
      <c r="F23" s="59">
        <f>(('T10'!F24/'T10'!F23)-1)*100</f>
        <v>0.80625153537550176</v>
      </c>
      <c r="G23" s="59">
        <f>(('T10'!G24/'T10'!G23)-1)*100</f>
        <v>-0.30206939287912293</v>
      </c>
      <c r="H23" s="61">
        <f>(('T10'!H24/'T10'!H23)-1)*100</f>
        <v>-8.9508435975973697</v>
      </c>
      <c r="I23" s="54"/>
    </row>
    <row r="24" spans="1:9">
      <c r="A24" s="344">
        <v>1995</v>
      </c>
      <c r="B24" s="61">
        <f>(('T10'!B25/'T10'!B24)-1)*100</f>
        <v>1.6749016883064405</v>
      </c>
      <c r="C24" s="59">
        <f>(('T10'!C25/'T10'!C24)-1)*100</f>
        <v>0.9158263689736712</v>
      </c>
      <c r="D24" s="59">
        <f>(('T10'!D25/'T10'!D24)-1)*100</f>
        <v>0.75218659614144645</v>
      </c>
      <c r="E24" s="59">
        <f>(('T10'!E25/'T10'!E24)-1)*100</f>
        <v>0.2575761385012143</v>
      </c>
      <c r="F24" s="59">
        <f>(('T10'!F25/'T10'!F24)-1)*100</f>
        <v>0.49333973220830885</v>
      </c>
      <c r="G24" s="59">
        <f>(('T10'!G25/'T10'!G24)-1)*100</f>
        <v>-0.51601403362405707</v>
      </c>
      <c r="H24" s="61">
        <f>(('T10'!H25/'T10'!H24)-1)*100</f>
        <v>-9.2239212733891023</v>
      </c>
      <c r="I24" s="54"/>
    </row>
    <row r="25" spans="1:9">
      <c r="A25" s="344">
        <v>1996</v>
      </c>
      <c r="B25" s="61">
        <f>(('T10'!B26/'T10'!B25)-1)*100</f>
        <v>0.62440159350432012</v>
      </c>
      <c r="C25" s="59">
        <f>(('T10'!C26/'T10'!C25)-1)*100</f>
        <v>0.75667723674237575</v>
      </c>
      <c r="D25" s="59">
        <f>(('T10'!D26/'T10'!D25)-1)*100</f>
        <v>-0.13128226025878043</v>
      </c>
      <c r="E25" s="59">
        <f>(('T10'!E26/'T10'!E25)-1)*100</f>
        <v>0.27022350820438135</v>
      </c>
      <c r="F25" s="59">
        <f>(('T10'!F26/'T10'!F25)-1)*100</f>
        <v>-0.40042372941384574</v>
      </c>
      <c r="G25" s="59">
        <f>(('T10'!G26/'T10'!G25)-1)*100</f>
        <v>-0.23138667204468666</v>
      </c>
      <c r="H25" s="61">
        <f>(('T10'!H26/'T10'!H25)-1)*100</f>
        <v>1.3913529087102416</v>
      </c>
      <c r="I25" s="54"/>
    </row>
    <row r="26" spans="1:9">
      <c r="A26" s="344">
        <v>1997</v>
      </c>
      <c r="B26" s="61">
        <f>(('T10'!B27/'T10'!B26)-1)*100</f>
        <v>3.2142308912863404</v>
      </c>
      <c r="C26" s="59">
        <f>(('T10'!C27/'T10'!C26)-1)*100</f>
        <v>2.0784714661769677</v>
      </c>
      <c r="D26" s="59">
        <f>(('T10'!D27/'T10'!D26)-1)*100</f>
        <v>1.1126336521267932</v>
      </c>
      <c r="E26" s="59">
        <f>(('T10'!E27/'T10'!E26)-1)*100</f>
        <v>0.24170719295135701</v>
      </c>
      <c r="F26" s="59">
        <f>(('T10'!F27/'T10'!F26)-1)*100</f>
        <v>0.86882644316803592</v>
      </c>
      <c r="G26" s="59">
        <f>(('T10'!G27/'T10'!G26)-1)*100</f>
        <v>0.27450364516650172</v>
      </c>
      <c r="H26" s="61">
        <f>(('T10'!H27/'T10'!H26)-1)*100</f>
        <v>-5.3126263661598223</v>
      </c>
      <c r="I26" s="54"/>
    </row>
    <row r="27" spans="1:9">
      <c r="A27" s="344">
        <v>1998</v>
      </c>
      <c r="B27" s="61">
        <f>(('T10'!B28/'T10'!B27)-1)*100</f>
        <v>3.2521479205045001</v>
      </c>
      <c r="C27" s="59">
        <f>(('T10'!C28/'T10'!C27)-1)*100</f>
        <v>1.5969112683739572</v>
      </c>
      <c r="D27" s="59">
        <f>(('T10'!D28/'T10'!D27)-1)*100</f>
        <v>1.6292194629403234</v>
      </c>
      <c r="E27" s="59">
        <f>(('T10'!E28/'T10'!E27)-1)*100</f>
        <v>0.29647796411964578</v>
      </c>
      <c r="F27" s="59">
        <f>(('T10'!F28/'T10'!F27)-1)*100</f>
        <v>1.3288018940180946</v>
      </c>
      <c r="G27" s="59">
        <f>(('T10'!G28/'T10'!G27)-1)*100</f>
        <v>0.43844697506738584</v>
      </c>
      <c r="H27" s="61">
        <f>(('T10'!H28/'T10'!H27)-1)*100</f>
        <v>-8.4740713916543697</v>
      </c>
      <c r="I27" s="54"/>
    </row>
    <row r="28" spans="1:9">
      <c r="A28" s="344">
        <v>1999</v>
      </c>
      <c r="B28" s="61">
        <f>(('T10'!B29/'T10'!B28)-1)*100</f>
        <v>4.1564496758645042</v>
      </c>
      <c r="C28" s="59">
        <f>(('T10'!C29/'T10'!C28)-1)*100</f>
        <v>2.3736911759885126</v>
      </c>
      <c r="D28" s="59">
        <f>(('T10'!D29/'T10'!D28)-1)*100</f>
        <v>1.7414225074792622</v>
      </c>
      <c r="E28" s="59">
        <f>(('T10'!E29/'T10'!E28)-1)*100</f>
        <v>0.32046831318186531</v>
      </c>
      <c r="F28" s="59">
        <f>(('T10'!F29/'T10'!F28)-1)*100</f>
        <v>1.4164150329337044</v>
      </c>
      <c r="G28" s="59">
        <f>(('T10'!G29/'T10'!G28)-1)*100</f>
        <v>0.62416980671391453</v>
      </c>
      <c r="H28" s="61">
        <f>(('T10'!H29/'T10'!H28)-1)*100</f>
        <v>-8.1406121563490803</v>
      </c>
      <c r="I28" s="54"/>
    </row>
    <row r="29" spans="1:9">
      <c r="A29" s="344">
        <v>2000</v>
      </c>
      <c r="B29" s="61">
        <f>(('T10'!B30/'T10'!B29)-1)*100</f>
        <v>4.1615021015751319</v>
      </c>
      <c r="C29" s="59">
        <f>(('T10'!C30/'T10'!C29)-1)*100</f>
        <v>2.5729485309887279</v>
      </c>
      <c r="D29" s="59">
        <f>(('T10'!D30/'T10'!D29)-1)*100</f>
        <v>1.5487061582386552</v>
      </c>
      <c r="E29" s="59">
        <f>(('T10'!E30/'T10'!E29)-1)*100</f>
        <v>0.36935420018275877</v>
      </c>
      <c r="F29" s="59">
        <f>(('T10'!F30/'T10'!F29)-1)*100</f>
        <v>1.1750120018742871</v>
      </c>
      <c r="G29" s="59">
        <f>(('T10'!G30/'T10'!G29)-1)*100</f>
        <v>0.38833850048385354</v>
      </c>
      <c r="H29" s="61">
        <f>(('T10'!H30/'T10'!H29)-1)*100</f>
        <v>-9.2205935400586867</v>
      </c>
      <c r="I29" s="54"/>
    </row>
    <row r="30" spans="1:9">
      <c r="A30" s="344">
        <v>2001</v>
      </c>
      <c r="B30" s="61">
        <f>(('T10'!B31/'T10'!B30)-1)*100</f>
        <v>0.62420835857517343</v>
      </c>
      <c r="C30" s="59">
        <f>(('T10'!C31/'T10'!C30)-1)*100</f>
        <v>0.51411995984735892</v>
      </c>
      <c r="D30" s="59">
        <f>(('T10'!D31/'T10'!D30)-1)*100</f>
        <v>0.10952530726213716</v>
      </c>
      <c r="E30" s="59">
        <f>(('T10'!E31/'T10'!E30)-1)*100</f>
        <v>0.30781495984479879</v>
      </c>
      <c r="F30" s="59">
        <f>(('T10'!F31/'T10'!F30)-1)*100</f>
        <v>-0.19768116039814432</v>
      </c>
      <c r="G30" s="59">
        <f>(('T10'!G31/'T10'!G30)-1)*100</f>
        <v>0.22270937579400574</v>
      </c>
      <c r="H30" s="61">
        <f>(('T10'!H31/'T10'!H30)-1)*100</f>
        <v>5.9413937619847479</v>
      </c>
      <c r="I30" s="54"/>
    </row>
    <row r="31" spans="1:9">
      <c r="A31" s="344">
        <v>2002</v>
      </c>
      <c r="B31" s="61">
        <f>(('T10'!B32/'T10'!B31)-1)*100</f>
        <v>1.6951818123980278</v>
      </c>
      <c r="C31" s="59">
        <f>(('T10'!C32/'T10'!C31)-1)*100</f>
        <v>0.463490240704445</v>
      </c>
      <c r="D31" s="59">
        <f>(('T10'!D32/'T10'!D31)-1)*100</f>
        <v>1.2260091389842298</v>
      </c>
      <c r="E31" s="59">
        <f>(('T10'!E32/'T10'!E31)-1)*100</f>
        <v>0.33809268473319332</v>
      </c>
      <c r="F31" s="59">
        <f>(('T10'!F32/'T10'!F31)-1)*100</f>
        <v>0.8849245889503754</v>
      </c>
      <c r="G31" s="59">
        <f>(('T10'!G32/'T10'!G31)-1)*100</f>
        <v>1.3687003185173463</v>
      </c>
      <c r="H31" s="61">
        <f>(('T10'!H32/'T10'!H31)-1)*100</f>
        <v>7.5783055800891397</v>
      </c>
      <c r="I31" s="54"/>
    </row>
    <row r="32" spans="1:9">
      <c r="A32" s="344">
        <v>2003</v>
      </c>
      <c r="B32" s="61">
        <f>(('T10'!B33/'T10'!B32)-1)*100</f>
        <v>0.98018844348182199</v>
      </c>
      <c r="C32" s="59">
        <f>(('T10'!C33/'T10'!C32)-1)*100</f>
        <v>-0.47588199256041186</v>
      </c>
      <c r="D32" s="59">
        <f>(('T10'!D33/'T10'!D32)-1)*100</f>
        <v>1.4630327454229652</v>
      </c>
      <c r="E32" s="59">
        <f>(('T10'!E33/'T10'!E32)-1)*100</f>
        <v>0.31790292515556651</v>
      </c>
      <c r="F32" s="59">
        <f>(('T10'!F33/'T10'!F32)-1)*100</f>
        <v>1.1415009553397137</v>
      </c>
      <c r="G32" s="59">
        <f>(('T10'!G33/'T10'!G32)-1)*100</f>
        <v>1.0428445775187312</v>
      </c>
      <c r="H32" s="61">
        <f>(('T10'!H33/'T10'!H32)-1)*100</f>
        <v>-0.14469107547304683</v>
      </c>
      <c r="I32" s="54"/>
    </row>
    <row r="33" spans="1:9">
      <c r="A33" s="344">
        <v>2004</v>
      </c>
      <c r="B33" s="61">
        <f>(('T10'!B34/'T10'!B33)-1)*100</f>
        <v>2.1773735379597259</v>
      </c>
      <c r="C33" s="59">
        <f>(('T10'!C34/'T10'!C33)-1)*100</f>
        <v>1.4085586147070339</v>
      </c>
      <c r="D33" s="59">
        <f>(('T10'!D34/'T10'!D33)-1)*100</f>
        <v>0.75813613146180625</v>
      </c>
      <c r="E33" s="59">
        <f>(('T10'!E34/'T10'!E33)-1)*100</f>
        <v>0.36426298804033141</v>
      </c>
      <c r="F33" s="59">
        <f>(('T10'!F34/'T10'!F33)-1)*100</f>
        <v>0.39244361657737592</v>
      </c>
      <c r="G33" s="59">
        <f>(('T10'!G34/'T10'!G33)-1)*100</f>
        <v>-6.6215495263366453E-2</v>
      </c>
      <c r="H33" s="61">
        <f>(('T10'!H34/'T10'!H33)-1)*100</f>
        <v>-5.6582488271425984</v>
      </c>
      <c r="I33" s="54"/>
    </row>
    <row r="34" spans="1:9">
      <c r="A34" s="344">
        <v>2005</v>
      </c>
      <c r="B34" s="61">
        <f>(('T10'!B35/'T10'!B34)-1)*100</f>
        <v>2.1898146412353992</v>
      </c>
      <c r="C34" s="59">
        <f>(('T10'!C35/'T10'!C34)-1)*100</f>
        <v>1.852376324831484</v>
      </c>
      <c r="D34" s="59">
        <f>(('T10'!D35/'T10'!D34)-1)*100</f>
        <v>0.33130136829375711</v>
      </c>
      <c r="E34" s="59">
        <f>(('T10'!E35/'T10'!E34)-1)*100</f>
        <v>0.40778996125507838</v>
      </c>
      <c r="F34" s="59">
        <f>(('T10'!F35/'T10'!F34)-1)*100</f>
        <v>-7.6177946941013985E-2</v>
      </c>
      <c r="G34" s="59">
        <f>(('T10'!G35/'T10'!G34)-1)*100</f>
        <v>-0.50989652471941094</v>
      </c>
      <c r="H34" s="61">
        <f>(('T10'!H35/'T10'!H34)-1)*100</f>
        <v>-6.1369992395762907</v>
      </c>
    </row>
    <row r="35" spans="1:9">
      <c r="A35" s="344">
        <v>2006</v>
      </c>
      <c r="B35" s="61">
        <f>(('T10'!B36/'T10'!B35)-1)*100</f>
        <v>1.5937538256257211</v>
      </c>
      <c r="C35" s="59">
        <f>(('T10'!C36/'T10'!C35)-1)*100</f>
        <v>0.90239836062937506</v>
      </c>
      <c r="D35" s="59">
        <f>(('T10'!D36/'T10'!D35)-1)*100</f>
        <v>0.68517247977140094</v>
      </c>
      <c r="E35" s="59">
        <f>(('T10'!E36/'T10'!E35)-1)*100</f>
        <v>0.38511174556505878</v>
      </c>
      <c r="F35" s="59">
        <f>(('T10'!F36/'T10'!F35)-1)*100</f>
        <v>0.29890959823495322</v>
      </c>
      <c r="G35" s="59">
        <f>(('T10'!G36/'T10'!G35)-1)*100</f>
        <v>-0.175504402343718</v>
      </c>
      <c r="H35" s="61">
        <f>(('T10'!H36/'T10'!H35)-1)*100</f>
        <v>-6.7280328908088212</v>
      </c>
    </row>
    <row r="36" spans="1:9">
      <c r="A36" s="344">
        <v>2007</v>
      </c>
      <c r="B36" s="61">
        <f>(('T10'!B37/'T10'!B36)-1)*100</f>
        <v>1.0175057424529177</v>
      </c>
      <c r="C36" s="59">
        <f>(('T10'!C37/'T10'!C36)-1)*100</f>
        <v>-0.26293215304037387</v>
      </c>
      <c r="D36" s="59">
        <f>(('T10'!D37/'T10'!D36)-1)*100</f>
        <v>1.2838134538485146</v>
      </c>
      <c r="E36" s="59">
        <f>(('T10'!E37/'T10'!E36)-1)*100</f>
        <v>0.34147492612139896</v>
      </c>
      <c r="F36" s="59">
        <f>(('T10'!F37/'T10'!F36)-1)*100</f>
        <v>0.93913162869185829</v>
      </c>
      <c r="G36" s="59">
        <f>(('T10'!G37/'T10'!G36)-1)*100</f>
        <v>0.64288708384712123</v>
      </c>
      <c r="H36" s="61">
        <f>(('T10'!H37/'T10'!H36)-1)*100</f>
        <v>-3.7481169303409945</v>
      </c>
    </row>
    <row r="37" spans="1:9">
      <c r="A37" s="344">
        <v>2008</v>
      </c>
      <c r="B37" s="61">
        <f>(('T10'!B38/'T10'!B37)-1)*100</f>
        <v>0.10610463960867289</v>
      </c>
      <c r="C37" s="59">
        <f>(('T10'!C38/'T10'!C37)-1)*100</f>
        <v>-0.18655862948894208</v>
      </c>
      <c r="D37" s="59">
        <f>(('T10'!D38/'T10'!D37)-1)*100</f>
        <v>0.29321027817410528</v>
      </c>
      <c r="E37" s="59">
        <f>(('T10'!E38/'T10'!E37)-1)*100</f>
        <v>0.29927517944499105</v>
      </c>
      <c r="F37" s="59">
        <f>(('T10'!F38/'T10'!F37)-1)*100</f>
        <v>-6.0468046853112689E-3</v>
      </c>
      <c r="G37" s="59">
        <f>(('T10'!G38/'T10'!G37)-1)*100</f>
        <v>0.11610533470511886</v>
      </c>
      <c r="H37" s="61">
        <f>(('T10'!H38/'T10'!H37)-1)*100</f>
        <v>2.0185708082651965</v>
      </c>
    </row>
    <row r="38" spans="1:9" s="62" customFormat="1">
      <c r="A38" s="345">
        <v>2009</v>
      </c>
      <c r="B38" s="90">
        <f>(('T10'!B39/'T10'!B38)-1)*100</f>
        <v>-3.8197077133956481</v>
      </c>
      <c r="C38" s="91">
        <f>(('T10'!C39/'T10'!C38)-1)*100</f>
        <v>-1.1299125718621683</v>
      </c>
      <c r="D38" s="91">
        <f>(('T10'!D39/'T10'!D38)-1)*100</f>
        <v>-2.7205348063321311</v>
      </c>
      <c r="E38" s="91">
        <f>(('T10'!E39/'T10'!E38)-1)*100</f>
        <v>0.25435763229169073</v>
      </c>
      <c r="F38" s="91">
        <f>(('T10'!F39/'T10'!F38)-1)*100</f>
        <v>-2.9673447707230904</v>
      </c>
      <c r="G38" s="91">
        <f>(('T10'!G39/'T10'!G38)-1)*100</f>
        <v>-0.63829829127233229</v>
      </c>
      <c r="H38" s="90">
        <f>(('T10'!H39/'T10'!H38)-1)*100</f>
        <v>34.909320008028885</v>
      </c>
    </row>
    <row r="39" spans="1:9">
      <c r="A39" s="345">
        <v>2010</v>
      </c>
      <c r="B39" s="90">
        <f>(('T10'!B40/'T10'!B39)-1)*100</f>
        <v>2.2250077759848441</v>
      </c>
      <c r="C39" s="91">
        <f>(('T10'!C40/'T10'!C39)-1)*100</f>
        <v>1.9261855740551947</v>
      </c>
      <c r="D39" s="91">
        <f>(('T10'!D40/'T10'!D39)-1)*100</f>
        <v>0.29317510534381253</v>
      </c>
      <c r="E39" s="91">
        <f>(('T10'!E40/'T10'!E39)-1)*100</f>
        <v>0.23737561728214285</v>
      </c>
      <c r="F39" s="91">
        <f>(('T10'!F40/'T10'!F39)-1)*100</f>
        <v>5.5667347352272856E-2</v>
      </c>
      <c r="G39" s="91">
        <f>(('T10'!G40/'T10'!G39)-1)*100</f>
        <v>-0.29747289213372108</v>
      </c>
      <c r="H39" s="90">
        <f>(('T10'!H40/'T10'!H39)-1)*100</f>
        <v>-4.1750862095349062</v>
      </c>
    </row>
    <row r="40" spans="1:9">
      <c r="A40" s="345">
        <v>2011</v>
      </c>
      <c r="B40" s="90">
        <f>(('T10'!B41/'T10'!B40)-1)*100</f>
        <v>1.9266877555910833</v>
      </c>
      <c r="C40" s="91">
        <f>(('T10'!C41/'T10'!C40)-1)*100</f>
        <v>1.4406142382006104</v>
      </c>
      <c r="D40" s="91">
        <f>(('T10'!D41/'T10'!D40)-1)*100</f>
        <v>0.47917051867321092</v>
      </c>
      <c r="E40" s="91">
        <f>(('T10'!E41/'T10'!E40)-1)*100</f>
        <v>0.21584317719474111</v>
      </c>
      <c r="F40" s="91">
        <f>(('T10'!F41/'T10'!F40)-1)*100</f>
        <v>0.26276019153266272</v>
      </c>
      <c r="G40" s="91">
        <f>(('T10'!G41/'T10'!G40)-1)*100</f>
        <v>-0.29606360048377578</v>
      </c>
      <c r="H40" s="90">
        <f>(('T10'!H41/'T10'!H40)-1)*100</f>
        <v>-6.7030740869389094</v>
      </c>
    </row>
    <row r="41" spans="1:9">
      <c r="A41" s="344">
        <v>2012</v>
      </c>
      <c r="B41" s="90">
        <f>(('T10'!B42/'T10'!B41)-1)*100</f>
        <v>0.75971118094404488</v>
      </c>
      <c r="C41" s="91">
        <f>(('T10'!C42/'T10'!C41)-1)*100</f>
        <v>0.63447474354347833</v>
      </c>
      <c r="D41" s="91">
        <f>(('T10'!D42/'T10'!D41)-1)*100</f>
        <v>0.12444685354568996</v>
      </c>
      <c r="E41" s="91">
        <f>(('T10'!E42/'T10'!E41)-1)*100</f>
        <v>0.16925728919063854</v>
      </c>
      <c r="F41" s="91">
        <f>(('T10'!F42/'T10'!F41)-1)*100</f>
        <v>-4.4734718872463386E-2</v>
      </c>
      <c r="G41" s="91">
        <f>(('T10'!G42/'T10'!G41)-1)*100</f>
        <v>-0.255116638366093</v>
      </c>
      <c r="H41" s="90">
        <f>(('T10'!H42/'T10'!H41)-1)*100</f>
        <v>-2.840213515267842</v>
      </c>
    </row>
    <row r="42" spans="1:9">
      <c r="A42" s="665">
        <v>2013</v>
      </c>
      <c r="B42" s="90">
        <f>(('T10'!B43/'T10'!B42)-1)*100</f>
        <v>0.8311066358417829</v>
      </c>
      <c r="C42" s="91">
        <f>(('T10'!C43/'T10'!C42)-1)*100</f>
        <v>0.61127706806825</v>
      </c>
      <c r="D42" s="91">
        <f>(('T10'!D43/'T10'!D42)-1)*100</f>
        <v>0.21849396427482404</v>
      </c>
      <c r="E42" s="91">
        <f>(('T10'!E43/'T10'!E42)-1)*100</f>
        <v>0.12240316165506027</v>
      </c>
      <c r="F42" s="91">
        <f>(('T10'!F43/'T10'!F42)-1)*100</f>
        <v>9.5973328231635513E-2</v>
      </c>
      <c r="G42" s="91">
        <f>(('T10'!G43/'T10'!G42)-1)*100</f>
        <v>-0.14293978858260781</v>
      </c>
      <c r="H42" s="90">
        <f>(('T10'!H43/'T10'!H42)-1)*100</f>
        <v>-3.1785870707100594</v>
      </c>
    </row>
    <row r="43" spans="1:9">
      <c r="A43" s="361">
        <v>2014</v>
      </c>
      <c r="B43" s="347">
        <f>(('T10'!B44/'T10'!B43)-1)*100</f>
        <v>1.3016456490540396</v>
      </c>
      <c r="C43" s="346">
        <f>(('T10'!C44/'T10'!C43)-1)*100</f>
        <v>1.8026106037401846</v>
      </c>
      <c r="D43" s="346">
        <f>(('T10'!D44/'T10'!D43)-1)*100</f>
        <v>-0.49209440869463217</v>
      </c>
      <c r="E43" s="346">
        <f>(('T10'!E44/'T10'!E43)-1)*100</f>
        <v>4.0375607090137322E-2</v>
      </c>
      <c r="F43" s="346">
        <f>(('T10'!F44/'T10'!F43)-1)*100</f>
        <v>-0.53225511455099461</v>
      </c>
      <c r="G43" s="346">
        <f>(('T10'!G44/'T10'!G43)-1)*100</f>
        <v>-0.72148616787582887</v>
      </c>
      <c r="H43" s="347">
        <f>(('T10'!H44/'T10'!H43)-1)*100</f>
        <v>-3.2012458298401492</v>
      </c>
    </row>
    <row r="44" spans="1:9">
      <c r="B44" s="155"/>
      <c r="C44" s="155"/>
      <c r="D44" s="155"/>
      <c r="E44" s="155"/>
      <c r="F44" s="155"/>
      <c r="G44" s="155"/>
      <c r="H44" s="155"/>
    </row>
    <row r="45" spans="1:9">
      <c r="A45" s="2" t="s">
        <v>342</v>
      </c>
      <c r="B45" s="155"/>
      <c r="C45" s="155"/>
      <c r="D45" s="155"/>
      <c r="E45" s="155"/>
      <c r="F45" s="155"/>
      <c r="G45" s="155"/>
      <c r="H45" s="155"/>
    </row>
    <row r="46" spans="1:9">
      <c r="A46" s="155"/>
      <c r="B46" s="155"/>
      <c r="C46" s="155"/>
      <c r="D46" s="155"/>
      <c r="E46" s="155"/>
      <c r="F46" s="155"/>
      <c r="G46" s="155"/>
      <c r="H46" s="155"/>
    </row>
  </sheetData>
  <pageMargins left="0.74803149606299213" right="0.74803149606299213" top="0.98425196850393704" bottom="0.98425196850393704" header="0.51181102362204722" footer="0.51181102362204722"/>
  <pageSetup scale="96" orientation="portrait" r:id="rId1"/>
  <headerFooter alignWithMargins="0"/>
</worksheet>
</file>

<file path=xl/worksheets/sheet24.xml><?xml version="1.0" encoding="utf-8"?>
<worksheet xmlns="http://schemas.openxmlformats.org/spreadsheetml/2006/main" xmlns:r="http://schemas.openxmlformats.org/officeDocument/2006/relationships">
  <sheetPr>
    <pageSetUpPr fitToPage="1"/>
  </sheetPr>
  <dimension ref="A1:S78"/>
  <sheetViews>
    <sheetView zoomScaleSheetLayoutView="100" workbookViewId="0">
      <pane ySplit="5" topLeftCell="A46" activePane="bottomLeft" state="frozen"/>
      <selection activeCell="D87" sqref="D87"/>
      <selection pane="bottomLeft" activeCell="D87" sqref="D87"/>
    </sheetView>
  </sheetViews>
  <sheetFormatPr defaultRowHeight="15.75" outlineLevelCol="1"/>
  <cols>
    <col min="1" max="1" width="8" style="1" customWidth="1"/>
    <col min="2" max="8" width="14.42578125" style="1" customWidth="1"/>
    <col min="9" max="9" width="8.42578125" style="1" customWidth="1" outlineLevel="1"/>
    <col min="10" max="10" width="10.140625" style="1" customWidth="1"/>
    <col min="11" max="11" width="11.85546875" style="1" customWidth="1"/>
    <col min="12" max="12" width="11.42578125" style="1" customWidth="1"/>
    <col min="13" max="13" width="11" style="1" customWidth="1"/>
    <col min="14" max="14" width="10.28515625" style="1" customWidth="1"/>
    <col min="15" max="15" width="11.5703125" style="1" customWidth="1"/>
    <col min="16" max="16" width="12.7109375" style="1" customWidth="1"/>
    <col min="17" max="17" width="11.42578125" style="303" customWidth="1"/>
    <col min="18" max="256" width="9.140625" style="1"/>
    <col min="257" max="257" width="8" style="1" customWidth="1"/>
    <col min="258" max="264" width="14.42578125" style="1" customWidth="1"/>
    <col min="265" max="265" width="8.42578125" style="1" customWidth="1"/>
    <col min="266" max="266" width="10.140625" style="1" customWidth="1"/>
    <col min="267" max="267" width="11.85546875" style="1" customWidth="1"/>
    <col min="268" max="268" width="11.42578125" style="1" customWidth="1"/>
    <col min="269" max="269" width="11" style="1" customWidth="1"/>
    <col min="270" max="270" width="10.28515625" style="1" customWidth="1"/>
    <col min="271" max="271" width="11.5703125" style="1" customWidth="1"/>
    <col min="272" max="272" width="12.7109375" style="1" customWidth="1"/>
    <col min="273" max="273" width="11.42578125" style="1" customWidth="1"/>
    <col min="274" max="512" width="9.140625" style="1"/>
    <col min="513" max="513" width="8" style="1" customWidth="1"/>
    <col min="514" max="520" width="14.42578125" style="1" customWidth="1"/>
    <col min="521" max="521" width="8.42578125" style="1" customWidth="1"/>
    <col min="522" max="522" width="10.140625" style="1" customWidth="1"/>
    <col min="523" max="523" width="11.85546875" style="1" customWidth="1"/>
    <col min="524" max="524" width="11.42578125" style="1" customWidth="1"/>
    <col min="525" max="525" width="11" style="1" customWidth="1"/>
    <col min="526" max="526" width="10.28515625" style="1" customWidth="1"/>
    <col min="527" max="527" width="11.5703125" style="1" customWidth="1"/>
    <col min="528" max="528" width="12.7109375" style="1" customWidth="1"/>
    <col min="529" max="529" width="11.42578125" style="1" customWidth="1"/>
    <col min="530" max="768" width="9.140625" style="1"/>
    <col min="769" max="769" width="8" style="1" customWidth="1"/>
    <col min="770" max="776" width="14.42578125" style="1" customWidth="1"/>
    <col min="777" max="777" width="8.42578125" style="1" customWidth="1"/>
    <col min="778" max="778" width="10.140625" style="1" customWidth="1"/>
    <col min="779" max="779" width="11.85546875" style="1" customWidth="1"/>
    <col min="780" max="780" width="11.42578125" style="1" customWidth="1"/>
    <col min="781" max="781" width="11" style="1" customWidth="1"/>
    <col min="782" max="782" width="10.28515625" style="1" customWidth="1"/>
    <col min="783" max="783" width="11.5703125" style="1" customWidth="1"/>
    <col min="784" max="784" width="12.7109375" style="1" customWidth="1"/>
    <col min="785" max="785" width="11.42578125" style="1" customWidth="1"/>
    <col min="786" max="1024" width="9.140625" style="1"/>
    <col min="1025" max="1025" width="8" style="1" customWidth="1"/>
    <col min="1026" max="1032" width="14.42578125" style="1" customWidth="1"/>
    <col min="1033" max="1033" width="8.42578125" style="1" customWidth="1"/>
    <col min="1034" max="1034" width="10.140625" style="1" customWidth="1"/>
    <col min="1035" max="1035" width="11.85546875" style="1" customWidth="1"/>
    <col min="1036" max="1036" width="11.42578125" style="1" customWidth="1"/>
    <col min="1037" max="1037" width="11" style="1" customWidth="1"/>
    <col min="1038" max="1038" width="10.28515625" style="1" customWidth="1"/>
    <col min="1039" max="1039" width="11.5703125" style="1" customWidth="1"/>
    <col min="1040" max="1040" width="12.7109375" style="1" customWidth="1"/>
    <col min="1041" max="1041" width="11.42578125" style="1" customWidth="1"/>
    <col min="1042" max="1280" width="9.140625" style="1"/>
    <col min="1281" max="1281" width="8" style="1" customWidth="1"/>
    <col min="1282" max="1288" width="14.42578125" style="1" customWidth="1"/>
    <col min="1289" max="1289" width="8.42578125" style="1" customWidth="1"/>
    <col min="1290" max="1290" width="10.140625" style="1" customWidth="1"/>
    <col min="1291" max="1291" width="11.85546875" style="1" customWidth="1"/>
    <col min="1292" max="1292" width="11.42578125" style="1" customWidth="1"/>
    <col min="1293" max="1293" width="11" style="1" customWidth="1"/>
    <col min="1294" max="1294" width="10.28515625" style="1" customWidth="1"/>
    <col min="1295" max="1295" width="11.5703125" style="1" customWidth="1"/>
    <col min="1296" max="1296" width="12.7109375" style="1" customWidth="1"/>
    <col min="1297" max="1297" width="11.42578125" style="1" customWidth="1"/>
    <col min="1298" max="1536" width="9.140625" style="1"/>
    <col min="1537" max="1537" width="8" style="1" customWidth="1"/>
    <col min="1538" max="1544" width="14.42578125" style="1" customWidth="1"/>
    <col min="1545" max="1545" width="8.42578125" style="1" customWidth="1"/>
    <col min="1546" max="1546" width="10.140625" style="1" customWidth="1"/>
    <col min="1547" max="1547" width="11.85546875" style="1" customWidth="1"/>
    <col min="1548" max="1548" width="11.42578125" style="1" customWidth="1"/>
    <col min="1549" max="1549" width="11" style="1" customWidth="1"/>
    <col min="1550" max="1550" width="10.28515625" style="1" customWidth="1"/>
    <col min="1551" max="1551" width="11.5703125" style="1" customWidth="1"/>
    <col min="1552" max="1552" width="12.7109375" style="1" customWidth="1"/>
    <col min="1553" max="1553" width="11.42578125" style="1" customWidth="1"/>
    <col min="1554" max="1792" width="9.140625" style="1"/>
    <col min="1793" max="1793" width="8" style="1" customWidth="1"/>
    <col min="1794" max="1800" width="14.42578125" style="1" customWidth="1"/>
    <col min="1801" max="1801" width="8.42578125" style="1" customWidth="1"/>
    <col min="1802" max="1802" width="10.140625" style="1" customWidth="1"/>
    <col min="1803" max="1803" width="11.85546875" style="1" customWidth="1"/>
    <col min="1804" max="1804" width="11.42578125" style="1" customWidth="1"/>
    <col min="1805" max="1805" width="11" style="1" customWidth="1"/>
    <col min="1806" max="1806" width="10.28515625" style="1" customWidth="1"/>
    <col min="1807" max="1807" width="11.5703125" style="1" customWidth="1"/>
    <col min="1808" max="1808" width="12.7109375" style="1" customWidth="1"/>
    <col min="1809" max="1809" width="11.42578125" style="1" customWidth="1"/>
    <col min="1810" max="2048" width="9.140625" style="1"/>
    <col min="2049" max="2049" width="8" style="1" customWidth="1"/>
    <col min="2050" max="2056" width="14.42578125" style="1" customWidth="1"/>
    <col min="2057" max="2057" width="8.42578125" style="1" customWidth="1"/>
    <col min="2058" max="2058" width="10.140625" style="1" customWidth="1"/>
    <col min="2059" max="2059" width="11.85546875" style="1" customWidth="1"/>
    <col min="2060" max="2060" width="11.42578125" style="1" customWidth="1"/>
    <col min="2061" max="2061" width="11" style="1" customWidth="1"/>
    <col min="2062" max="2062" width="10.28515625" style="1" customWidth="1"/>
    <col min="2063" max="2063" width="11.5703125" style="1" customWidth="1"/>
    <col min="2064" max="2064" width="12.7109375" style="1" customWidth="1"/>
    <col min="2065" max="2065" width="11.42578125" style="1" customWidth="1"/>
    <col min="2066" max="2304" width="9.140625" style="1"/>
    <col min="2305" max="2305" width="8" style="1" customWidth="1"/>
    <col min="2306" max="2312" width="14.42578125" style="1" customWidth="1"/>
    <col min="2313" max="2313" width="8.42578125" style="1" customWidth="1"/>
    <col min="2314" max="2314" width="10.140625" style="1" customWidth="1"/>
    <col min="2315" max="2315" width="11.85546875" style="1" customWidth="1"/>
    <col min="2316" max="2316" width="11.42578125" style="1" customWidth="1"/>
    <col min="2317" max="2317" width="11" style="1" customWidth="1"/>
    <col min="2318" max="2318" width="10.28515625" style="1" customWidth="1"/>
    <col min="2319" max="2319" width="11.5703125" style="1" customWidth="1"/>
    <col min="2320" max="2320" width="12.7109375" style="1" customWidth="1"/>
    <col min="2321" max="2321" width="11.42578125" style="1" customWidth="1"/>
    <col min="2322" max="2560" width="9.140625" style="1"/>
    <col min="2561" max="2561" width="8" style="1" customWidth="1"/>
    <col min="2562" max="2568" width="14.42578125" style="1" customWidth="1"/>
    <col min="2569" max="2569" width="8.42578125" style="1" customWidth="1"/>
    <col min="2570" max="2570" width="10.140625" style="1" customWidth="1"/>
    <col min="2571" max="2571" width="11.85546875" style="1" customWidth="1"/>
    <col min="2572" max="2572" width="11.42578125" style="1" customWidth="1"/>
    <col min="2573" max="2573" width="11" style="1" customWidth="1"/>
    <col min="2574" max="2574" width="10.28515625" style="1" customWidth="1"/>
    <col min="2575" max="2575" width="11.5703125" style="1" customWidth="1"/>
    <col min="2576" max="2576" width="12.7109375" style="1" customWidth="1"/>
    <col min="2577" max="2577" width="11.42578125" style="1" customWidth="1"/>
    <col min="2578" max="2816" width="9.140625" style="1"/>
    <col min="2817" max="2817" width="8" style="1" customWidth="1"/>
    <col min="2818" max="2824" width="14.42578125" style="1" customWidth="1"/>
    <col min="2825" max="2825" width="8.42578125" style="1" customWidth="1"/>
    <col min="2826" max="2826" width="10.140625" style="1" customWidth="1"/>
    <col min="2827" max="2827" width="11.85546875" style="1" customWidth="1"/>
    <col min="2828" max="2828" width="11.42578125" style="1" customWidth="1"/>
    <col min="2829" max="2829" width="11" style="1" customWidth="1"/>
    <col min="2830" max="2830" width="10.28515625" style="1" customWidth="1"/>
    <col min="2831" max="2831" width="11.5703125" style="1" customWidth="1"/>
    <col min="2832" max="2832" width="12.7109375" style="1" customWidth="1"/>
    <col min="2833" max="2833" width="11.42578125" style="1" customWidth="1"/>
    <col min="2834" max="3072" width="9.140625" style="1"/>
    <col min="3073" max="3073" width="8" style="1" customWidth="1"/>
    <col min="3074" max="3080" width="14.42578125" style="1" customWidth="1"/>
    <col min="3081" max="3081" width="8.42578125" style="1" customWidth="1"/>
    <col min="3082" max="3082" width="10.140625" style="1" customWidth="1"/>
    <col min="3083" max="3083" width="11.85546875" style="1" customWidth="1"/>
    <col min="3084" max="3084" width="11.42578125" style="1" customWidth="1"/>
    <col min="3085" max="3085" width="11" style="1" customWidth="1"/>
    <col min="3086" max="3086" width="10.28515625" style="1" customWidth="1"/>
    <col min="3087" max="3087" width="11.5703125" style="1" customWidth="1"/>
    <col min="3088" max="3088" width="12.7109375" style="1" customWidth="1"/>
    <col min="3089" max="3089" width="11.42578125" style="1" customWidth="1"/>
    <col min="3090" max="3328" width="9.140625" style="1"/>
    <col min="3329" max="3329" width="8" style="1" customWidth="1"/>
    <col min="3330" max="3336" width="14.42578125" style="1" customWidth="1"/>
    <col min="3337" max="3337" width="8.42578125" style="1" customWidth="1"/>
    <col min="3338" max="3338" width="10.140625" style="1" customWidth="1"/>
    <col min="3339" max="3339" width="11.85546875" style="1" customWidth="1"/>
    <col min="3340" max="3340" width="11.42578125" style="1" customWidth="1"/>
    <col min="3341" max="3341" width="11" style="1" customWidth="1"/>
    <col min="3342" max="3342" width="10.28515625" style="1" customWidth="1"/>
    <col min="3343" max="3343" width="11.5703125" style="1" customWidth="1"/>
    <col min="3344" max="3344" width="12.7109375" style="1" customWidth="1"/>
    <col min="3345" max="3345" width="11.42578125" style="1" customWidth="1"/>
    <col min="3346" max="3584" width="9.140625" style="1"/>
    <col min="3585" max="3585" width="8" style="1" customWidth="1"/>
    <col min="3586" max="3592" width="14.42578125" style="1" customWidth="1"/>
    <col min="3593" max="3593" width="8.42578125" style="1" customWidth="1"/>
    <col min="3594" max="3594" width="10.140625" style="1" customWidth="1"/>
    <col min="3595" max="3595" width="11.85546875" style="1" customWidth="1"/>
    <col min="3596" max="3596" width="11.42578125" style="1" customWidth="1"/>
    <col min="3597" max="3597" width="11" style="1" customWidth="1"/>
    <col min="3598" max="3598" width="10.28515625" style="1" customWidth="1"/>
    <col min="3599" max="3599" width="11.5703125" style="1" customWidth="1"/>
    <col min="3600" max="3600" width="12.7109375" style="1" customWidth="1"/>
    <col min="3601" max="3601" width="11.42578125" style="1" customWidth="1"/>
    <col min="3602" max="3840" width="9.140625" style="1"/>
    <col min="3841" max="3841" width="8" style="1" customWidth="1"/>
    <col min="3842" max="3848" width="14.42578125" style="1" customWidth="1"/>
    <col min="3849" max="3849" width="8.42578125" style="1" customWidth="1"/>
    <col min="3850" max="3850" width="10.140625" style="1" customWidth="1"/>
    <col min="3851" max="3851" width="11.85546875" style="1" customWidth="1"/>
    <col min="3852" max="3852" width="11.42578125" style="1" customWidth="1"/>
    <col min="3853" max="3853" width="11" style="1" customWidth="1"/>
    <col min="3854" max="3854" width="10.28515625" style="1" customWidth="1"/>
    <col min="3855" max="3855" width="11.5703125" style="1" customWidth="1"/>
    <col min="3856" max="3856" width="12.7109375" style="1" customWidth="1"/>
    <col min="3857" max="3857" width="11.42578125" style="1" customWidth="1"/>
    <col min="3858" max="4096" width="9.140625" style="1"/>
    <col min="4097" max="4097" width="8" style="1" customWidth="1"/>
    <col min="4098" max="4104" width="14.42578125" style="1" customWidth="1"/>
    <col min="4105" max="4105" width="8.42578125" style="1" customWidth="1"/>
    <col min="4106" max="4106" width="10.140625" style="1" customWidth="1"/>
    <col min="4107" max="4107" width="11.85546875" style="1" customWidth="1"/>
    <col min="4108" max="4108" width="11.42578125" style="1" customWidth="1"/>
    <col min="4109" max="4109" width="11" style="1" customWidth="1"/>
    <col min="4110" max="4110" width="10.28515625" style="1" customWidth="1"/>
    <col min="4111" max="4111" width="11.5703125" style="1" customWidth="1"/>
    <col min="4112" max="4112" width="12.7109375" style="1" customWidth="1"/>
    <col min="4113" max="4113" width="11.42578125" style="1" customWidth="1"/>
    <col min="4114" max="4352" width="9.140625" style="1"/>
    <col min="4353" max="4353" width="8" style="1" customWidth="1"/>
    <col min="4354" max="4360" width="14.42578125" style="1" customWidth="1"/>
    <col min="4361" max="4361" width="8.42578125" style="1" customWidth="1"/>
    <col min="4362" max="4362" width="10.140625" style="1" customWidth="1"/>
    <col min="4363" max="4363" width="11.85546875" style="1" customWidth="1"/>
    <col min="4364" max="4364" width="11.42578125" style="1" customWidth="1"/>
    <col min="4365" max="4365" width="11" style="1" customWidth="1"/>
    <col min="4366" max="4366" width="10.28515625" style="1" customWidth="1"/>
    <col min="4367" max="4367" width="11.5703125" style="1" customWidth="1"/>
    <col min="4368" max="4368" width="12.7109375" style="1" customWidth="1"/>
    <col min="4369" max="4369" width="11.42578125" style="1" customWidth="1"/>
    <col min="4370" max="4608" width="9.140625" style="1"/>
    <col min="4609" max="4609" width="8" style="1" customWidth="1"/>
    <col min="4610" max="4616" width="14.42578125" style="1" customWidth="1"/>
    <col min="4617" max="4617" width="8.42578125" style="1" customWidth="1"/>
    <col min="4618" max="4618" width="10.140625" style="1" customWidth="1"/>
    <col min="4619" max="4619" width="11.85546875" style="1" customWidth="1"/>
    <col min="4620" max="4620" width="11.42578125" style="1" customWidth="1"/>
    <col min="4621" max="4621" width="11" style="1" customWidth="1"/>
    <col min="4622" max="4622" width="10.28515625" style="1" customWidth="1"/>
    <col min="4623" max="4623" width="11.5703125" style="1" customWidth="1"/>
    <col min="4624" max="4624" width="12.7109375" style="1" customWidth="1"/>
    <col min="4625" max="4625" width="11.42578125" style="1" customWidth="1"/>
    <col min="4626" max="4864" width="9.140625" style="1"/>
    <col min="4865" max="4865" width="8" style="1" customWidth="1"/>
    <col min="4866" max="4872" width="14.42578125" style="1" customWidth="1"/>
    <col min="4873" max="4873" width="8.42578125" style="1" customWidth="1"/>
    <col min="4874" max="4874" width="10.140625" style="1" customWidth="1"/>
    <col min="4875" max="4875" width="11.85546875" style="1" customWidth="1"/>
    <col min="4876" max="4876" width="11.42578125" style="1" customWidth="1"/>
    <col min="4877" max="4877" width="11" style="1" customWidth="1"/>
    <col min="4878" max="4878" width="10.28515625" style="1" customWidth="1"/>
    <col min="4879" max="4879" width="11.5703125" style="1" customWidth="1"/>
    <col min="4880" max="4880" width="12.7109375" style="1" customWidth="1"/>
    <col min="4881" max="4881" width="11.42578125" style="1" customWidth="1"/>
    <col min="4882" max="5120" width="9.140625" style="1"/>
    <col min="5121" max="5121" width="8" style="1" customWidth="1"/>
    <col min="5122" max="5128" width="14.42578125" style="1" customWidth="1"/>
    <col min="5129" max="5129" width="8.42578125" style="1" customWidth="1"/>
    <col min="5130" max="5130" width="10.140625" style="1" customWidth="1"/>
    <col min="5131" max="5131" width="11.85546875" style="1" customWidth="1"/>
    <col min="5132" max="5132" width="11.42578125" style="1" customWidth="1"/>
    <col min="5133" max="5133" width="11" style="1" customWidth="1"/>
    <col min="5134" max="5134" width="10.28515625" style="1" customWidth="1"/>
    <col min="5135" max="5135" width="11.5703125" style="1" customWidth="1"/>
    <col min="5136" max="5136" width="12.7109375" style="1" customWidth="1"/>
    <col min="5137" max="5137" width="11.42578125" style="1" customWidth="1"/>
    <col min="5138" max="5376" width="9.140625" style="1"/>
    <col min="5377" max="5377" width="8" style="1" customWidth="1"/>
    <col min="5378" max="5384" width="14.42578125" style="1" customWidth="1"/>
    <col min="5385" max="5385" width="8.42578125" style="1" customWidth="1"/>
    <col min="5386" max="5386" width="10.140625" style="1" customWidth="1"/>
    <col min="5387" max="5387" width="11.85546875" style="1" customWidth="1"/>
    <col min="5388" max="5388" width="11.42578125" style="1" customWidth="1"/>
    <col min="5389" max="5389" width="11" style="1" customWidth="1"/>
    <col min="5390" max="5390" width="10.28515625" style="1" customWidth="1"/>
    <col min="5391" max="5391" width="11.5703125" style="1" customWidth="1"/>
    <col min="5392" max="5392" width="12.7109375" style="1" customWidth="1"/>
    <col min="5393" max="5393" width="11.42578125" style="1" customWidth="1"/>
    <col min="5394" max="5632" width="9.140625" style="1"/>
    <col min="5633" max="5633" width="8" style="1" customWidth="1"/>
    <col min="5634" max="5640" width="14.42578125" style="1" customWidth="1"/>
    <col min="5641" max="5641" width="8.42578125" style="1" customWidth="1"/>
    <col min="5642" max="5642" width="10.140625" style="1" customWidth="1"/>
    <col min="5643" max="5643" width="11.85546875" style="1" customWidth="1"/>
    <col min="5644" max="5644" width="11.42578125" style="1" customWidth="1"/>
    <col min="5645" max="5645" width="11" style="1" customWidth="1"/>
    <col min="5646" max="5646" width="10.28515625" style="1" customWidth="1"/>
    <col min="5647" max="5647" width="11.5703125" style="1" customWidth="1"/>
    <col min="5648" max="5648" width="12.7109375" style="1" customWidth="1"/>
    <col min="5649" max="5649" width="11.42578125" style="1" customWidth="1"/>
    <col min="5650" max="5888" width="9.140625" style="1"/>
    <col min="5889" max="5889" width="8" style="1" customWidth="1"/>
    <col min="5890" max="5896" width="14.42578125" style="1" customWidth="1"/>
    <col min="5897" max="5897" width="8.42578125" style="1" customWidth="1"/>
    <col min="5898" max="5898" width="10.140625" style="1" customWidth="1"/>
    <col min="5899" max="5899" width="11.85546875" style="1" customWidth="1"/>
    <col min="5900" max="5900" width="11.42578125" style="1" customWidth="1"/>
    <col min="5901" max="5901" width="11" style="1" customWidth="1"/>
    <col min="5902" max="5902" width="10.28515625" style="1" customWidth="1"/>
    <col min="5903" max="5903" width="11.5703125" style="1" customWidth="1"/>
    <col min="5904" max="5904" width="12.7109375" style="1" customWidth="1"/>
    <col min="5905" max="5905" width="11.42578125" style="1" customWidth="1"/>
    <col min="5906" max="6144" width="9.140625" style="1"/>
    <col min="6145" max="6145" width="8" style="1" customWidth="1"/>
    <col min="6146" max="6152" width="14.42578125" style="1" customWidth="1"/>
    <col min="6153" max="6153" width="8.42578125" style="1" customWidth="1"/>
    <col min="6154" max="6154" width="10.140625" style="1" customWidth="1"/>
    <col min="6155" max="6155" width="11.85546875" style="1" customWidth="1"/>
    <col min="6156" max="6156" width="11.42578125" style="1" customWidth="1"/>
    <col min="6157" max="6157" width="11" style="1" customWidth="1"/>
    <col min="6158" max="6158" width="10.28515625" style="1" customWidth="1"/>
    <col min="6159" max="6159" width="11.5703125" style="1" customWidth="1"/>
    <col min="6160" max="6160" width="12.7109375" style="1" customWidth="1"/>
    <col min="6161" max="6161" width="11.42578125" style="1" customWidth="1"/>
    <col min="6162" max="6400" width="9.140625" style="1"/>
    <col min="6401" max="6401" width="8" style="1" customWidth="1"/>
    <col min="6402" max="6408" width="14.42578125" style="1" customWidth="1"/>
    <col min="6409" max="6409" width="8.42578125" style="1" customWidth="1"/>
    <col min="6410" max="6410" width="10.140625" style="1" customWidth="1"/>
    <col min="6411" max="6411" width="11.85546875" style="1" customWidth="1"/>
    <col min="6412" max="6412" width="11.42578125" style="1" customWidth="1"/>
    <col min="6413" max="6413" width="11" style="1" customWidth="1"/>
    <col min="6414" max="6414" width="10.28515625" style="1" customWidth="1"/>
    <col min="6415" max="6415" width="11.5703125" style="1" customWidth="1"/>
    <col min="6416" max="6416" width="12.7109375" style="1" customWidth="1"/>
    <col min="6417" max="6417" width="11.42578125" style="1" customWidth="1"/>
    <col min="6418" max="6656" width="9.140625" style="1"/>
    <col min="6657" max="6657" width="8" style="1" customWidth="1"/>
    <col min="6658" max="6664" width="14.42578125" style="1" customWidth="1"/>
    <col min="6665" max="6665" width="8.42578125" style="1" customWidth="1"/>
    <col min="6666" max="6666" width="10.140625" style="1" customWidth="1"/>
    <col min="6667" max="6667" width="11.85546875" style="1" customWidth="1"/>
    <col min="6668" max="6668" width="11.42578125" style="1" customWidth="1"/>
    <col min="6669" max="6669" width="11" style="1" customWidth="1"/>
    <col min="6670" max="6670" width="10.28515625" style="1" customWidth="1"/>
    <col min="6671" max="6671" width="11.5703125" style="1" customWidth="1"/>
    <col min="6672" max="6672" width="12.7109375" style="1" customWidth="1"/>
    <col min="6673" max="6673" width="11.42578125" style="1" customWidth="1"/>
    <col min="6674" max="6912" width="9.140625" style="1"/>
    <col min="6913" max="6913" width="8" style="1" customWidth="1"/>
    <col min="6914" max="6920" width="14.42578125" style="1" customWidth="1"/>
    <col min="6921" max="6921" width="8.42578125" style="1" customWidth="1"/>
    <col min="6922" max="6922" width="10.140625" style="1" customWidth="1"/>
    <col min="6923" max="6923" width="11.85546875" style="1" customWidth="1"/>
    <col min="6924" max="6924" width="11.42578125" style="1" customWidth="1"/>
    <col min="6925" max="6925" width="11" style="1" customWidth="1"/>
    <col min="6926" max="6926" width="10.28515625" style="1" customWidth="1"/>
    <col min="6927" max="6927" width="11.5703125" style="1" customWidth="1"/>
    <col min="6928" max="6928" width="12.7109375" style="1" customWidth="1"/>
    <col min="6929" max="6929" width="11.42578125" style="1" customWidth="1"/>
    <col min="6930" max="7168" width="9.140625" style="1"/>
    <col min="7169" max="7169" width="8" style="1" customWidth="1"/>
    <col min="7170" max="7176" width="14.42578125" style="1" customWidth="1"/>
    <col min="7177" max="7177" width="8.42578125" style="1" customWidth="1"/>
    <col min="7178" max="7178" width="10.140625" style="1" customWidth="1"/>
    <col min="7179" max="7179" width="11.85546875" style="1" customWidth="1"/>
    <col min="7180" max="7180" width="11.42578125" style="1" customWidth="1"/>
    <col min="7181" max="7181" width="11" style="1" customWidth="1"/>
    <col min="7182" max="7182" width="10.28515625" style="1" customWidth="1"/>
    <col min="7183" max="7183" width="11.5703125" style="1" customWidth="1"/>
    <col min="7184" max="7184" width="12.7109375" style="1" customWidth="1"/>
    <col min="7185" max="7185" width="11.42578125" style="1" customWidth="1"/>
    <col min="7186" max="7424" width="9.140625" style="1"/>
    <col min="7425" max="7425" width="8" style="1" customWidth="1"/>
    <col min="7426" max="7432" width="14.42578125" style="1" customWidth="1"/>
    <col min="7433" max="7433" width="8.42578125" style="1" customWidth="1"/>
    <col min="7434" max="7434" width="10.140625" style="1" customWidth="1"/>
    <col min="7435" max="7435" width="11.85546875" style="1" customWidth="1"/>
    <col min="7436" max="7436" width="11.42578125" style="1" customWidth="1"/>
    <col min="7437" max="7437" width="11" style="1" customWidth="1"/>
    <col min="7438" max="7438" width="10.28515625" style="1" customWidth="1"/>
    <col min="7439" max="7439" width="11.5703125" style="1" customWidth="1"/>
    <col min="7440" max="7440" width="12.7109375" style="1" customWidth="1"/>
    <col min="7441" max="7441" width="11.42578125" style="1" customWidth="1"/>
    <col min="7442" max="7680" width="9.140625" style="1"/>
    <col min="7681" max="7681" width="8" style="1" customWidth="1"/>
    <col min="7682" max="7688" width="14.42578125" style="1" customWidth="1"/>
    <col min="7689" max="7689" width="8.42578125" style="1" customWidth="1"/>
    <col min="7690" max="7690" width="10.140625" style="1" customWidth="1"/>
    <col min="7691" max="7691" width="11.85546875" style="1" customWidth="1"/>
    <col min="7692" max="7692" width="11.42578125" style="1" customWidth="1"/>
    <col min="7693" max="7693" width="11" style="1" customWidth="1"/>
    <col min="7694" max="7694" width="10.28515625" style="1" customWidth="1"/>
    <col min="7695" max="7695" width="11.5703125" style="1" customWidth="1"/>
    <col min="7696" max="7696" width="12.7109375" style="1" customWidth="1"/>
    <col min="7697" max="7697" width="11.42578125" style="1" customWidth="1"/>
    <col min="7698" max="7936" width="9.140625" style="1"/>
    <col min="7937" max="7937" width="8" style="1" customWidth="1"/>
    <col min="7938" max="7944" width="14.42578125" style="1" customWidth="1"/>
    <col min="7945" max="7945" width="8.42578125" style="1" customWidth="1"/>
    <col min="7946" max="7946" width="10.140625" style="1" customWidth="1"/>
    <col min="7947" max="7947" width="11.85546875" style="1" customWidth="1"/>
    <col min="7948" max="7948" width="11.42578125" style="1" customWidth="1"/>
    <col min="7949" max="7949" width="11" style="1" customWidth="1"/>
    <col min="7950" max="7950" width="10.28515625" style="1" customWidth="1"/>
    <col min="7951" max="7951" width="11.5703125" style="1" customWidth="1"/>
    <col min="7952" max="7952" width="12.7109375" style="1" customWidth="1"/>
    <col min="7953" max="7953" width="11.42578125" style="1" customWidth="1"/>
    <col min="7954" max="8192" width="9.140625" style="1"/>
    <col min="8193" max="8193" width="8" style="1" customWidth="1"/>
    <col min="8194" max="8200" width="14.42578125" style="1" customWidth="1"/>
    <col min="8201" max="8201" width="8.42578125" style="1" customWidth="1"/>
    <col min="8202" max="8202" width="10.140625" style="1" customWidth="1"/>
    <col min="8203" max="8203" width="11.85546875" style="1" customWidth="1"/>
    <col min="8204" max="8204" width="11.42578125" style="1" customWidth="1"/>
    <col min="8205" max="8205" width="11" style="1" customWidth="1"/>
    <col min="8206" max="8206" width="10.28515625" style="1" customWidth="1"/>
    <col min="8207" max="8207" width="11.5703125" style="1" customWidth="1"/>
    <col min="8208" max="8208" width="12.7109375" style="1" customWidth="1"/>
    <col min="8209" max="8209" width="11.42578125" style="1" customWidth="1"/>
    <col min="8210" max="8448" width="9.140625" style="1"/>
    <col min="8449" max="8449" width="8" style="1" customWidth="1"/>
    <col min="8450" max="8456" width="14.42578125" style="1" customWidth="1"/>
    <col min="8457" max="8457" width="8.42578125" style="1" customWidth="1"/>
    <col min="8458" max="8458" width="10.140625" style="1" customWidth="1"/>
    <col min="8459" max="8459" width="11.85546875" style="1" customWidth="1"/>
    <col min="8460" max="8460" width="11.42578125" style="1" customWidth="1"/>
    <col min="8461" max="8461" width="11" style="1" customWidth="1"/>
    <col min="8462" max="8462" width="10.28515625" style="1" customWidth="1"/>
    <col min="8463" max="8463" width="11.5703125" style="1" customWidth="1"/>
    <col min="8464" max="8464" width="12.7109375" style="1" customWidth="1"/>
    <col min="8465" max="8465" width="11.42578125" style="1" customWidth="1"/>
    <col min="8466" max="8704" width="9.140625" style="1"/>
    <col min="8705" max="8705" width="8" style="1" customWidth="1"/>
    <col min="8706" max="8712" width="14.42578125" style="1" customWidth="1"/>
    <col min="8713" max="8713" width="8.42578125" style="1" customWidth="1"/>
    <col min="8714" max="8714" width="10.140625" style="1" customWidth="1"/>
    <col min="8715" max="8715" width="11.85546875" style="1" customWidth="1"/>
    <col min="8716" max="8716" width="11.42578125" style="1" customWidth="1"/>
    <col min="8717" max="8717" width="11" style="1" customWidth="1"/>
    <col min="8718" max="8718" width="10.28515625" style="1" customWidth="1"/>
    <col min="8719" max="8719" width="11.5703125" style="1" customWidth="1"/>
    <col min="8720" max="8720" width="12.7109375" style="1" customWidth="1"/>
    <col min="8721" max="8721" width="11.42578125" style="1" customWidth="1"/>
    <col min="8722" max="8960" width="9.140625" style="1"/>
    <col min="8961" max="8961" width="8" style="1" customWidth="1"/>
    <col min="8962" max="8968" width="14.42578125" style="1" customWidth="1"/>
    <col min="8969" max="8969" width="8.42578125" style="1" customWidth="1"/>
    <col min="8970" max="8970" width="10.140625" style="1" customWidth="1"/>
    <col min="8971" max="8971" width="11.85546875" style="1" customWidth="1"/>
    <col min="8972" max="8972" width="11.42578125" style="1" customWidth="1"/>
    <col min="8973" max="8973" width="11" style="1" customWidth="1"/>
    <col min="8974" max="8974" width="10.28515625" style="1" customWidth="1"/>
    <col min="8975" max="8975" width="11.5703125" style="1" customWidth="1"/>
    <col min="8976" max="8976" width="12.7109375" style="1" customWidth="1"/>
    <col min="8977" max="8977" width="11.42578125" style="1" customWidth="1"/>
    <col min="8978" max="9216" width="9.140625" style="1"/>
    <col min="9217" max="9217" width="8" style="1" customWidth="1"/>
    <col min="9218" max="9224" width="14.42578125" style="1" customWidth="1"/>
    <col min="9225" max="9225" width="8.42578125" style="1" customWidth="1"/>
    <col min="9226" max="9226" width="10.140625" style="1" customWidth="1"/>
    <col min="9227" max="9227" width="11.85546875" style="1" customWidth="1"/>
    <col min="9228" max="9228" width="11.42578125" style="1" customWidth="1"/>
    <col min="9229" max="9229" width="11" style="1" customWidth="1"/>
    <col min="9230" max="9230" width="10.28515625" style="1" customWidth="1"/>
    <col min="9231" max="9231" width="11.5703125" style="1" customWidth="1"/>
    <col min="9232" max="9232" width="12.7109375" style="1" customWidth="1"/>
    <col min="9233" max="9233" width="11.42578125" style="1" customWidth="1"/>
    <col min="9234" max="9472" width="9.140625" style="1"/>
    <col min="9473" max="9473" width="8" style="1" customWidth="1"/>
    <col min="9474" max="9480" width="14.42578125" style="1" customWidth="1"/>
    <col min="9481" max="9481" width="8.42578125" style="1" customWidth="1"/>
    <col min="9482" max="9482" width="10.140625" style="1" customWidth="1"/>
    <col min="9483" max="9483" width="11.85546875" style="1" customWidth="1"/>
    <col min="9484" max="9484" width="11.42578125" style="1" customWidth="1"/>
    <col min="9485" max="9485" width="11" style="1" customWidth="1"/>
    <col min="9486" max="9486" width="10.28515625" style="1" customWidth="1"/>
    <col min="9487" max="9487" width="11.5703125" style="1" customWidth="1"/>
    <col min="9488" max="9488" width="12.7109375" style="1" customWidth="1"/>
    <col min="9489" max="9489" width="11.42578125" style="1" customWidth="1"/>
    <col min="9490" max="9728" width="9.140625" style="1"/>
    <col min="9729" max="9729" width="8" style="1" customWidth="1"/>
    <col min="9730" max="9736" width="14.42578125" style="1" customWidth="1"/>
    <col min="9737" max="9737" width="8.42578125" style="1" customWidth="1"/>
    <col min="9738" max="9738" width="10.140625" style="1" customWidth="1"/>
    <col min="9739" max="9739" width="11.85546875" style="1" customWidth="1"/>
    <col min="9740" max="9740" width="11.42578125" style="1" customWidth="1"/>
    <col min="9741" max="9741" width="11" style="1" customWidth="1"/>
    <col min="9742" max="9742" width="10.28515625" style="1" customWidth="1"/>
    <col min="9743" max="9743" width="11.5703125" style="1" customWidth="1"/>
    <col min="9744" max="9744" width="12.7109375" style="1" customWidth="1"/>
    <col min="9745" max="9745" width="11.42578125" style="1" customWidth="1"/>
    <col min="9746" max="9984" width="9.140625" style="1"/>
    <col min="9985" max="9985" width="8" style="1" customWidth="1"/>
    <col min="9986" max="9992" width="14.42578125" style="1" customWidth="1"/>
    <col min="9993" max="9993" width="8.42578125" style="1" customWidth="1"/>
    <col min="9994" max="9994" width="10.140625" style="1" customWidth="1"/>
    <col min="9995" max="9995" width="11.85546875" style="1" customWidth="1"/>
    <col min="9996" max="9996" width="11.42578125" style="1" customWidth="1"/>
    <col min="9997" max="9997" width="11" style="1" customWidth="1"/>
    <col min="9998" max="9998" width="10.28515625" style="1" customWidth="1"/>
    <col min="9999" max="9999" width="11.5703125" style="1" customWidth="1"/>
    <col min="10000" max="10000" width="12.7109375" style="1" customWidth="1"/>
    <col min="10001" max="10001" width="11.42578125" style="1" customWidth="1"/>
    <col min="10002" max="10240" width="9.140625" style="1"/>
    <col min="10241" max="10241" width="8" style="1" customWidth="1"/>
    <col min="10242" max="10248" width="14.42578125" style="1" customWidth="1"/>
    <col min="10249" max="10249" width="8.42578125" style="1" customWidth="1"/>
    <col min="10250" max="10250" width="10.140625" style="1" customWidth="1"/>
    <col min="10251" max="10251" width="11.85546875" style="1" customWidth="1"/>
    <col min="10252" max="10252" width="11.42578125" style="1" customWidth="1"/>
    <col min="10253" max="10253" width="11" style="1" customWidth="1"/>
    <col min="10254" max="10254" width="10.28515625" style="1" customWidth="1"/>
    <col min="10255" max="10255" width="11.5703125" style="1" customWidth="1"/>
    <col min="10256" max="10256" width="12.7109375" style="1" customWidth="1"/>
    <col min="10257" max="10257" width="11.42578125" style="1" customWidth="1"/>
    <col min="10258" max="10496" width="9.140625" style="1"/>
    <col min="10497" max="10497" width="8" style="1" customWidth="1"/>
    <col min="10498" max="10504" width="14.42578125" style="1" customWidth="1"/>
    <col min="10505" max="10505" width="8.42578125" style="1" customWidth="1"/>
    <col min="10506" max="10506" width="10.140625" style="1" customWidth="1"/>
    <col min="10507" max="10507" width="11.85546875" style="1" customWidth="1"/>
    <col min="10508" max="10508" width="11.42578125" style="1" customWidth="1"/>
    <col min="10509" max="10509" width="11" style="1" customWidth="1"/>
    <col min="10510" max="10510" width="10.28515625" style="1" customWidth="1"/>
    <col min="10511" max="10511" width="11.5703125" style="1" customWidth="1"/>
    <col min="10512" max="10512" width="12.7109375" style="1" customWidth="1"/>
    <col min="10513" max="10513" width="11.42578125" style="1" customWidth="1"/>
    <col min="10514" max="10752" width="9.140625" style="1"/>
    <col min="10753" max="10753" width="8" style="1" customWidth="1"/>
    <col min="10754" max="10760" width="14.42578125" style="1" customWidth="1"/>
    <col min="10761" max="10761" width="8.42578125" style="1" customWidth="1"/>
    <col min="10762" max="10762" width="10.140625" style="1" customWidth="1"/>
    <col min="10763" max="10763" width="11.85546875" style="1" customWidth="1"/>
    <col min="10764" max="10764" width="11.42578125" style="1" customWidth="1"/>
    <col min="10765" max="10765" width="11" style="1" customWidth="1"/>
    <col min="10766" max="10766" width="10.28515625" style="1" customWidth="1"/>
    <col min="10767" max="10767" width="11.5703125" style="1" customWidth="1"/>
    <col min="10768" max="10768" width="12.7109375" style="1" customWidth="1"/>
    <col min="10769" max="10769" width="11.42578125" style="1" customWidth="1"/>
    <col min="10770" max="11008" width="9.140625" style="1"/>
    <col min="11009" max="11009" width="8" style="1" customWidth="1"/>
    <col min="11010" max="11016" width="14.42578125" style="1" customWidth="1"/>
    <col min="11017" max="11017" width="8.42578125" style="1" customWidth="1"/>
    <col min="11018" max="11018" width="10.140625" style="1" customWidth="1"/>
    <col min="11019" max="11019" width="11.85546875" style="1" customWidth="1"/>
    <col min="11020" max="11020" width="11.42578125" style="1" customWidth="1"/>
    <col min="11021" max="11021" width="11" style="1" customWidth="1"/>
    <col min="11022" max="11022" width="10.28515625" style="1" customWidth="1"/>
    <col min="11023" max="11023" width="11.5703125" style="1" customWidth="1"/>
    <col min="11024" max="11024" width="12.7109375" style="1" customWidth="1"/>
    <col min="11025" max="11025" width="11.42578125" style="1" customWidth="1"/>
    <col min="11026" max="11264" width="9.140625" style="1"/>
    <col min="11265" max="11265" width="8" style="1" customWidth="1"/>
    <col min="11266" max="11272" width="14.42578125" style="1" customWidth="1"/>
    <col min="11273" max="11273" width="8.42578125" style="1" customWidth="1"/>
    <col min="11274" max="11274" width="10.140625" style="1" customWidth="1"/>
    <col min="11275" max="11275" width="11.85546875" style="1" customWidth="1"/>
    <col min="11276" max="11276" width="11.42578125" style="1" customWidth="1"/>
    <col min="11277" max="11277" width="11" style="1" customWidth="1"/>
    <col min="11278" max="11278" width="10.28515625" style="1" customWidth="1"/>
    <col min="11279" max="11279" width="11.5703125" style="1" customWidth="1"/>
    <col min="11280" max="11280" width="12.7109375" style="1" customWidth="1"/>
    <col min="11281" max="11281" width="11.42578125" style="1" customWidth="1"/>
    <col min="11282" max="11520" width="9.140625" style="1"/>
    <col min="11521" max="11521" width="8" style="1" customWidth="1"/>
    <col min="11522" max="11528" width="14.42578125" style="1" customWidth="1"/>
    <col min="11529" max="11529" width="8.42578125" style="1" customWidth="1"/>
    <col min="11530" max="11530" width="10.140625" style="1" customWidth="1"/>
    <col min="11531" max="11531" width="11.85546875" style="1" customWidth="1"/>
    <col min="11532" max="11532" width="11.42578125" style="1" customWidth="1"/>
    <col min="11533" max="11533" width="11" style="1" customWidth="1"/>
    <col min="11534" max="11534" width="10.28515625" style="1" customWidth="1"/>
    <col min="11535" max="11535" width="11.5703125" style="1" customWidth="1"/>
    <col min="11536" max="11536" width="12.7109375" style="1" customWidth="1"/>
    <col min="11537" max="11537" width="11.42578125" style="1" customWidth="1"/>
    <col min="11538" max="11776" width="9.140625" style="1"/>
    <col min="11777" max="11777" width="8" style="1" customWidth="1"/>
    <col min="11778" max="11784" width="14.42578125" style="1" customWidth="1"/>
    <col min="11785" max="11785" width="8.42578125" style="1" customWidth="1"/>
    <col min="11786" max="11786" width="10.140625" style="1" customWidth="1"/>
    <col min="11787" max="11787" width="11.85546875" style="1" customWidth="1"/>
    <col min="11788" max="11788" width="11.42578125" style="1" customWidth="1"/>
    <col min="11789" max="11789" width="11" style="1" customWidth="1"/>
    <col min="11790" max="11790" width="10.28515625" style="1" customWidth="1"/>
    <col min="11791" max="11791" width="11.5703125" style="1" customWidth="1"/>
    <col min="11792" max="11792" width="12.7109375" style="1" customWidth="1"/>
    <col min="11793" max="11793" width="11.42578125" style="1" customWidth="1"/>
    <col min="11794" max="12032" width="9.140625" style="1"/>
    <col min="12033" max="12033" width="8" style="1" customWidth="1"/>
    <col min="12034" max="12040" width="14.42578125" style="1" customWidth="1"/>
    <col min="12041" max="12041" width="8.42578125" style="1" customWidth="1"/>
    <col min="12042" max="12042" width="10.140625" style="1" customWidth="1"/>
    <col min="12043" max="12043" width="11.85546875" style="1" customWidth="1"/>
    <col min="12044" max="12044" width="11.42578125" style="1" customWidth="1"/>
    <col min="12045" max="12045" width="11" style="1" customWidth="1"/>
    <col min="12046" max="12046" width="10.28515625" style="1" customWidth="1"/>
    <col min="12047" max="12047" width="11.5703125" style="1" customWidth="1"/>
    <col min="12048" max="12048" width="12.7109375" style="1" customWidth="1"/>
    <col min="12049" max="12049" width="11.42578125" style="1" customWidth="1"/>
    <col min="12050" max="12288" width="9.140625" style="1"/>
    <col min="12289" max="12289" width="8" style="1" customWidth="1"/>
    <col min="12290" max="12296" width="14.42578125" style="1" customWidth="1"/>
    <col min="12297" max="12297" width="8.42578125" style="1" customWidth="1"/>
    <col min="12298" max="12298" width="10.140625" style="1" customWidth="1"/>
    <col min="12299" max="12299" width="11.85546875" style="1" customWidth="1"/>
    <col min="12300" max="12300" width="11.42578125" style="1" customWidth="1"/>
    <col min="12301" max="12301" width="11" style="1" customWidth="1"/>
    <col min="12302" max="12302" width="10.28515625" style="1" customWidth="1"/>
    <col min="12303" max="12303" width="11.5703125" style="1" customWidth="1"/>
    <col min="12304" max="12304" width="12.7109375" style="1" customWidth="1"/>
    <col min="12305" max="12305" width="11.42578125" style="1" customWidth="1"/>
    <col min="12306" max="12544" width="9.140625" style="1"/>
    <col min="12545" max="12545" width="8" style="1" customWidth="1"/>
    <col min="12546" max="12552" width="14.42578125" style="1" customWidth="1"/>
    <col min="12553" max="12553" width="8.42578125" style="1" customWidth="1"/>
    <col min="12554" max="12554" width="10.140625" style="1" customWidth="1"/>
    <col min="12555" max="12555" width="11.85546875" style="1" customWidth="1"/>
    <col min="12556" max="12556" width="11.42578125" style="1" customWidth="1"/>
    <col min="12557" max="12557" width="11" style="1" customWidth="1"/>
    <col min="12558" max="12558" width="10.28515625" style="1" customWidth="1"/>
    <col min="12559" max="12559" width="11.5703125" style="1" customWidth="1"/>
    <col min="12560" max="12560" width="12.7109375" style="1" customWidth="1"/>
    <col min="12561" max="12561" width="11.42578125" style="1" customWidth="1"/>
    <col min="12562" max="12800" width="9.140625" style="1"/>
    <col min="12801" max="12801" width="8" style="1" customWidth="1"/>
    <col min="12802" max="12808" width="14.42578125" style="1" customWidth="1"/>
    <col min="12809" max="12809" width="8.42578125" style="1" customWidth="1"/>
    <col min="12810" max="12810" width="10.140625" style="1" customWidth="1"/>
    <col min="12811" max="12811" width="11.85546875" style="1" customWidth="1"/>
    <col min="12812" max="12812" width="11.42578125" style="1" customWidth="1"/>
    <col min="12813" max="12813" width="11" style="1" customWidth="1"/>
    <col min="12814" max="12814" width="10.28515625" style="1" customWidth="1"/>
    <col min="12815" max="12815" width="11.5703125" style="1" customWidth="1"/>
    <col min="12816" max="12816" width="12.7109375" style="1" customWidth="1"/>
    <col min="12817" max="12817" width="11.42578125" style="1" customWidth="1"/>
    <col min="12818" max="13056" width="9.140625" style="1"/>
    <col min="13057" max="13057" width="8" style="1" customWidth="1"/>
    <col min="13058" max="13064" width="14.42578125" style="1" customWidth="1"/>
    <col min="13065" max="13065" width="8.42578125" style="1" customWidth="1"/>
    <col min="13066" max="13066" width="10.140625" style="1" customWidth="1"/>
    <col min="13067" max="13067" width="11.85546875" style="1" customWidth="1"/>
    <col min="13068" max="13068" width="11.42578125" style="1" customWidth="1"/>
    <col min="13069" max="13069" width="11" style="1" customWidth="1"/>
    <col min="13070" max="13070" width="10.28515625" style="1" customWidth="1"/>
    <col min="13071" max="13071" width="11.5703125" style="1" customWidth="1"/>
    <col min="13072" max="13072" width="12.7109375" style="1" customWidth="1"/>
    <col min="13073" max="13073" width="11.42578125" style="1" customWidth="1"/>
    <col min="13074" max="13312" width="9.140625" style="1"/>
    <col min="13313" max="13313" width="8" style="1" customWidth="1"/>
    <col min="13314" max="13320" width="14.42578125" style="1" customWidth="1"/>
    <col min="13321" max="13321" width="8.42578125" style="1" customWidth="1"/>
    <col min="13322" max="13322" width="10.140625" style="1" customWidth="1"/>
    <col min="13323" max="13323" width="11.85546875" style="1" customWidth="1"/>
    <col min="13324" max="13324" width="11.42578125" style="1" customWidth="1"/>
    <col min="13325" max="13325" width="11" style="1" customWidth="1"/>
    <col min="13326" max="13326" width="10.28515625" style="1" customWidth="1"/>
    <col min="13327" max="13327" width="11.5703125" style="1" customWidth="1"/>
    <col min="13328" max="13328" width="12.7109375" style="1" customWidth="1"/>
    <col min="13329" max="13329" width="11.42578125" style="1" customWidth="1"/>
    <col min="13330" max="13568" width="9.140625" style="1"/>
    <col min="13569" max="13569" width="8" style="1" customWidth="1"/>
    <col min="13570" max="13576" width="14.42578125" style="1" customWidth="1"/>
    <col min="13577" max="13577" width="8.42578125" style="1" customWidth="1"/>
    <col min="13578" max="13578" width="10.140625" style="1" customWidth="1"/>
    <col min="13579" max="13579" width="11.85546875" style="1" customWidth="1"/>
    <col min="13580" max="13580" width="11.42578125" style="1" customWidth="1"/>
    <col min="13581" max="13581" width="11" style="1" customWidth="1"/>
    <col min="13582" max="13582" width="10.28515625" style="1" customWidth="1"/>
    <col min="13583" max="13583" width="11.5703125" style="1" customWidth="1"/>
    <col min="13584" max="13584" width="12.7109375" style="1" customWidth="1"/>
    <col min="13585" max="13585" width="11.42578125" style="1" customWidth="1"/>
    <col min="13586" max="13824" width="9.140625" style="1"/>
    <col min="13825" max="13825" width="8" style="1" customWidth="1"/>
    <col min="13826" max="13832" width="14.42578125" style="1" customWidth="1"/>
    <col min="13833" max="13833" width="8.42578125" style="1" customWidth="1"/>
    <col min="13834" max="13834" width="10.140625" style="1" customWidth="1"/>
    <col min="13835" max="13835" width="11.85546875" style="1" customWidth="1"/>
    <col min="13836" max="13836" width="11.42578125" style="1" customWidth="1"/>
    <col min="13837" max="13837" width="11" style="1" customWidth="1"/>
    <col min="13838" max="13838" width="10.28515625" style="1" customWidth="1"/>
    <col min="13839" max="13839" width="11.5703125" style="1" customWidth="1"/>
    <col min="13840" max="13840" width="12.7109375" style="1" customWidth="1"/>
    <col min="13841" max="13841" width="11.42578125" style="1" customWidth="1"/>
    <col min="13842" max="14080" width="9.140625" style="1"/>
    <col min="14081" max="14081" width="8" style="1" customWidth="1"/>
    <col min="14082" max="14088" width="14.42578125" style="1" customWidth="1"/>
    <col min="14089" max="14089" width="8.42578125" style="1" customWidth="1"/>
    <col min="14090" max="14090" width="10.140625" style="1" customWidth="1"/>
    <col min="14091" max="14091" width="11.85546875" style="1" customWidth="1"/>
    <col min="14092" max="14092" width="11.42578125" style="1" customWidth="1"/>
    <col min="14093" max="14093" width="11" style="1" customWidth="1"/>
    <col min="14094" max="14094" width="10.28515625" style="1" customWidth="1"/>
    <col min="14095" max="14095" width="11.5703125" style="1" customWidth="1"/>
    <col min="14096" max="14096" width="12.7109375" style="1" customWidth="1"/>
    <col min="14097" max="14097" width="11.42578125" style="1" customWidth="1"/>
    <col min="14098" max="14336" width="9.140625" style="1"/>
    <col min="14337" max="14337" width="8" style="1" customWidth="1"/>
    <col min="14338" max="14344" width="14.42578125" style="1" customWidth="1"/>
    <col min="14345" max="14345" width="8.42578125" style="1" customWidth="1"/>
    <col min="14346" max="14346" width="10.140625" style="1" customWidth="1"/>
    <col min="14347" max="14347" width="11.85546875" style="1" customWidth="1"/>
    <col min="14348" max="14348" width="11.42578125" style="1" customWidth="1"/>
    <col min="14349" max="14349" width="11" style="1" customWidth="1"/>
    <col min="14350" max="14350" width="10.28515625" style="1" customWidth="1"/>
    <col min="14351" max="14351" width="11.5703125" style="1" customWidth="1"/>
    <col min="14352" max="14352" width="12.7109375" style="1" customWidth="1"/>
    <col min="14353" max="14353" width="11.42578125" style="1" customWidth="1"/>
    <col min="14354" max="14592" width="9.140625" style="1"/>
    <col min="14593" max="14593" width="8" style="1" customWidth="1"/>
    <col min="14594" max="14600" width="14.42578125" style="1" customWidth="1"/>
    <col min="14601" max="14601" width="8.42578125" style="1" customWidth="1"/>
    <col min="14602" max="14602" width="10.140625" style="1" customWidth="1"/>
    <col min="14603" max="14603" width="11.85546875" style="1" customWidth="1"/>
    <col min="14604" max="14604" width="11.42578125" style="1" customWidth="1"/>
    <col min="14605" max="14605" width="11" style="1" customWidth="1"/>
    <col min="14606" max="14606" width="10.28515625" style="1" customWidth="1"/>
    <col min="14607" max="14607" width="11.5703125" style="1" customWidth="1"/>
    <col min="14608" max="14608" width="12.7109375" style="1" customWidth="1"/>
    <col min="14609" max="14609" width="11.42578125" style="1" customWidth="1"/>
    <col min="14610" max="14848" width="9.140625" style="1"/>
    <col min="14849" max="14849" width="8" style="1" customWidth="1"/>
    <col min="14850" max="14856" width="14.42578125" style="1" customWidth="1"/>
    <col min="14857" max="14857" width="8.42578125" style="1" customWidth="1"/>
    <col min="14858" max="14858" width="10.140625" style="1" customWidth="1"/>
    <col min="14859" max="14859" width="11.85546875" style="1" customWidth="1"/>
    <col min="14860" max="14860" width="11.42578125" style="1" customWidth="1"/>
    <col min="14861" max="14861" width="11" style="1" customWidth="1"/>
    <col min="14862" max="14862" width="10.28515625" style="1" customWidth="1"/>
    <col min="14863" max="14863" width="11.5703125" style="1" customWidth="1"/>
    <col min="14864" max="14864" width="12.7109375" style="1" customWidth="1"/>
    <col min="14865" max="14865" width="11.42578125" style="1" customWidth="1"/>
    <col min="14866" max="15104" width="9.140625" style="1"/>
    <col min="15105" max="15105" width="8" style="1" customWidth="1"/>
    <col min="15106" max="15112" width="14.42578125" style="1" customWidth="1"/>
    <col min="15113" max="15113" width="8.42578125" style="1" customWidth="1"/>
    <col min="15114" max="15114" width="10.140625" style="1" customWidth="1"/>
    <col min="15115" max="15115" width="11.85546875" style="1" customWidth="1"/>
    <col min="15116" max="15116" width="11.42578125" style="1" customWidth="1"/>
    <col min="15117" max="15117" width="11" style="1" customWidth="1"/>
    <col min="15118" max="15118" width="10.28515625" style="1" customWidth="1"/>
    <col min="15119" max="15119" width="11.5703125" style="1" customWidth="1"/>
    <col min="15120" max="15120" width="12.7109375" style="1" customWidth="1"/>
    <col min="15121" max="15121" width="11.42578125" style="1" customWidth="1"/>
    <col min="15122" max="15360" width="9.140625" style="1"/>
    <col min="15361" max="15361" width="8" style="1" customWidth="1"/>
    <col min="15362" max="15368" width="14.42578125" style="1" customWidth="1"/>
    <col min="15369" max="15369" width="8.42578125" style="1" customWidth="1"/>
    <col min="15370" max="15370" width="10.140625" style="1" customWidth="1"/>
    <col min="15371" max="15371" width="11.85546875" style="1" customWidth="1"/>
    <col min="15372" max="15372" width="11.42578125" style="1" customWidth="1"/>
    <col min="15373" max="15373" width="11" style="1" customWidth="1"/>
    <col min="15374" max="15374" width="10.28515625" style="1" customWidth="1"/>
    <col min="15375" max="15375" width="11.5703125" style="1" customWidth="1"/>
    <col min="15376" max="15376" width="12.7109375" style="1" customWidth="1"/>
    <col min="15377" max="15377" width="11.42578125" style="1" customWidth="1"/>
    <col min="15378" max="15616" width="9.140625" style="1"/>
    <col min="15617" max="15617" width="8" style="1" customWidth="1"/>
    <col min="15618" max="15624" width="14.42578125" style="1" customWidth="1"/>
    <col min="15625" max="15625" width="8.42578125" style="1" customWidth="1"/>
    <col min="15626" max="15626" width="10.140625" style="1" customWidth="1"/>
    <col min="15627" max="15627" width="11.85546875" style="1" customWidth="1"/>
    <col min="15628" max="15628" width="11.42578125" style="1" customWidth="1"/>
    <col min="15629" max="15629" width="11" style="1" customWidth="1"/>
    <col min="15630" max="15630" width="10.28515625" style="1" customWidth="1"/>
    <col min="15631" max="15631" width="11.5703125" style="1" customWidth="1"/>
    <col min="15632" max="15632" width="12.7109375" style="1" customWidth="1"/>
    <col min="15633" max="15633" width="11.42578125" style="1" customWidth="1"/>
    <col min="15634" max="15872" width="9.140625" style="1"/>
    <col min="15873" max="15873" width="8" style="1" customWidth="1"/>
    <col min="15874" max="15880" width="14.42578125" style="1" customWidth="1"/>
    <col min="15881" max="15881" width="8.42578125" style="1" customWidth="1"/>
    <col min="15882" max="15882" width="10.140625" style="1" customWidth="1"/>
    <col min="15883" max="15883" width="11.85546875" style="1" customWidth="1"/>
    <col min="15884" max="15884" width="11.42578125" style="1" customWidth="1"/>
    <col min="15885" max="15885" width="11" style="1" customWidth="1"/>
    <col min="15886" max="15886" width="10.28515625" style="1" customWidth="1"/>
    <col min="15887" max="15887" width="11.5703125" style="1" customWidth="1"/>
    <col min="15888" max="15888" width="12.7109375" style="1" customWidth="1"/>
    <col min="15889" max="15889" width="11.42578125" style="1" customWidth="1"/>
    <col min="15890" max="16128" width="9.140625" style="1"/>
    <col min="16129" max="16129" width="8" style="1" customWidth="1"/>
    <col min="16130" max="16136" width="14.42578125" style="1" customWidth="1"/>
    <col min="16137" max="16137" width="8.42578125" style="1" customWidth="1"/>
    <col min="16138" max="16138" width="10.140625" style="1" customWidth="1"/>
    <col min="16139" max="16139" width="11.85546875" style="1" customWidth="1"/>
    <col min="16140" max="16140" width="11.42578125" style="1" customWidth="1"/>
    <col min="16141" max="16141" width="11" style="1" customWidth="1"/>
    <col min="16142" max="16142" width="10.28515625" style="1" customWidth="1"/>
    <col min="16143" max="16143" width="11.5703125" style="1" customWidth="1"/>
    <col min="16144" max="16144" width="12.7109375" style="1" customWidth="1"/>
    <col min="16145" max="16145" width="11.42578125" style="1" customWidth="1"/>
    <col min="16146" max="16384" width="9.140625" style="1"/>
  </cols>
  <sheetData>
    <row r="1" spans="1:17" ht="18.75" customHeight="1">
      <c r="A1" s="313" t="s">
        <v>343</v>
      </c>
      <c r="C1" s="313"/>
      <c r="D1" s="313"/>
      <c r="E1" s="313"/>
      <c r="F1" s="313"/>
      <c r="G1" s="313"/>
      <c r="J1" s="296"/>
      <c r="K1" s="296"/>
      <c r="L1" s="296"/>
    </row>
    <row r="2" spans="1:17" ht="17.45" customHeight="1">
      <c r="A2" s="48" t="s">
        <v>488</v>
      </c>
      <c r="B2" s="313"/>
      <c r="C2" s="313"/>
      <c r="D2" s="313"/>
      <c r="E2" s="313"/>
      <c r="F2" s="313"/>
      <c r="G2" s="313"/>
      <c r="H2" s="2"/>
    </row>
    <row r="3" spans="1:17" ht="17.45" customHeight="1">
      <c r="A3" s="48"/>
      <c r="B3" s="313"/>
      <c r="C3" s="313"/>
      <c r="D3" s="313"/>
      <c r="E3" s="313"/>
      <c r="F3" s="313"/>
      <c r="G3" s="313"/>
      <c r="H3" s="2"/>
    </row>
    <row r="4" spans="1:17" ht="52.5" customHeight="1">
      <c r="A4" s="267"/>
      <c r="B4" s="340" t="s">
        <v>442</v>
      </c>
      <c r="C4" s="341" t="s">
        <v>443</v>
      </c>
      <c r="D4" s="341" t="s">
        <v>323</v>
      </c>
      <c r="E4" s="341" t="s">
        <v>324</v>
      </c>
      <c r="F4" s="341" t="s">
        <v>325</v>
      </c>
      <c r="G4" s="340" t="s">
        <v>326</v>
      </c>
      <c r="H4" s="341" t="s">
        <v>327</v>
      </c>
      <c r="I4" s="299"/>
      <c r="J4" s="298"/>
      <c r="K4" s="299"/>
      <c r="L4" s="299"/>
      <c r="M4" s="299"/>
      <c r="N4" s="299"/>
      <c r="O4" s="299"/>
      <c r="P4" s="299"/>
    </row>
    <row r="5" spans="1:17">
      <c r="A5" s="343"/>
      <c r="B5" s="302" t="s">
        <v>328</v>
      </c>
      <c r="C5" s="301" t="s">
        <v>27</v>
      </c>
      <c r="D5" s="301" t="s">
        <v>329</v>
      </c>
      <c r="E5" s="301" t="s">
        <v>29</v>
      </c>
      <c r="F5" s="301" t="s">
        <v>330</v>
      </c>
      <c r="G5" s="302" t="s">
        <v>61</v>
      </c>
      <c r="H5" s="301" t="s">
        <v>32</v>
      </c>
      <c r="I5" s="299"/>
      <c r="J5" s="298"/>
      <c r="K5" s="299"/>
      <c r="L5" s="299"/>
      <c r="M5" s="299"/>
      <c r="N5" s="299"/>
      <c r="O5" s="299"/>
      <c r="P5" s="299"/>
    </row>
    <row r="6" spans="1:17">
      <c r="A6" s="356">
        <v>1976</v>
      </c>
      <c r="B6" s="357">
        <f>'T2'!K20</f>
        <v>26023.678732243243</v>
      </c>
      <c r="C6" s="357">
        <f>'T2'!H20/'T9'!F5*1000000</f>
        <v>63946.727961060031</v>
      </c>
      <c r="D6" s="353">
        <f>'T9'!F5/'T9'!B5*100</f>
        <v>40.69587227057216</v>
      </c>
      <c r="E6" s="353">
        <f>'T9'!H5</f>
        <v>71.60019441871556</v>
      </c>
      <c r="F6" s="353">
        <f>'T9'!I5</f>
        <v>56.837656099903946</v>
      </c>
      <c r="G6" s="342">
        <f>'T9'!J5</f>
        <v>61.580531540185724</v>
      </c>
      <c r="H6" s="342">
        <f>'T9'!G5/'T9'!C5*100</f>
        <v>4.7428754402817805</v>
      </c>
      <c r="J6" s="303"/>
      <c r="K6" s="314"/>
      <c r="L6" s="304"/>
      <c r="M6" s="315"/>
      <c r="N6" s="315"/>
      <c r="O6" s="315"/>
      <c r="P6" s="306"/>
    </row>
    <row r="7" spans="1:17">
      <c r="A7" s="344">
        <v>1977</v>
      </c>
      <c r="B7" s="21">
        <f>'T2'!K21</f>
        <v>26950.959875436358</v>
      </c>
      <c r="C7" s="281">
        <f>'T2'!H21/'T9'!F6*1000000</f>
        <v>64520.686394905286</v>
      </c>
      <c r="D7" s="59">
        <f>'T9'!F6/'T9'!B6*100</f>
        <v>41.771037137578368</v>
      </c>
      <c r="E7" s="59">
        <f>'T9'!H6</f>
        <v>72.192892064515249</v>
      </c>
      <c r="F7" s="59">
        <f>'T9'!I6</f>
        <v>57.860318298717871</v>
      </c>
      <c r="G7" s="61">
        <f>'T9'!J6</f>
        <v>62.256890079417481</v>
      </c>
      <c r="H7" s="61">
        <f>'T9'!G6/'T9'!C6*100</f>
        <v>4.3959429803877184</v>
      </c>
      <c r="I7" s="303"/>
      <c r="J7" s="303"/>
      <c r="K7" s="314"/>
      <c r="L7" s="304"/>
      <c r="M7" s="315"/>
      <c r="N7" s="315"/>
      <c r="O7" s="315"/>
      <c r="P7" s="306"/>
      <c r="Q7" s="316"/>
    </row>
    <row r="8" spans="1:17">
      <c r="A8" s="344">
        <v>1978</v>
      </c>
      <c r="B8" s="21">
        <f>'T2'!K22</f>
        <v>28150.86983277111</v>
      </c>
      <c r="C8" s="281">
        <f>'T2'!H22/'T9'!F7*1000000</f>
        <v>65250.70797934365</v>
      </c>
      <c r="D8" s="59">
        <f>'T9'!F7/'T9'!B7*100</f>
        <v>43.142627420506763</v>
      </c>
      <c r="E8" s="59">
        <f>'T9'!H7</f>
        <v>72.726374371712581</v>
      </c>
      <c r="F8" s="59">
        <f>'T9'!I7</f>
        <v>59.321845469705394</v>
      </c>
      <c r="G8" s="61">
        <f>'T9'!J7</f>
        <v>63.152986226916184</v>
      </c>
      <c r="H8" s="61">
        <f>'T9'!G7/'T9'!C7*100</f>
        <v>3.8305231301340252</v>
      </c>
      <c r="J8" s="303"/>
      <c r="K8" s="314"/>
      <c r="L8" s="304"/>
      <c r="M8" s="315"/>
      <c r="N8" s="315"/>
      <c r="O8" s="315"/>
      <c r="P8" s="306"/>
    </row>
    <row r="9" spans="1:17">
      <c r="A9" s="344">
        <v>1979</v>
      </c>
      <c r="B9" s="21">
        <f>'T2'!K23</f>
        <v>28725.133936900838</v>
      </c>
      <c r="C9" s="281">
        <f>'T2'!H23/'T9'!F8*1000000</f>
        <v>65431.474135837445</v>
      </c>
      <c r="D9" s="59">
        <f>'T9'!F8/'T9'!B8*100</f>
        <v>43.901095483905358</v>
      </c>
      <c r="E9" s="59">
        <f>'T9'!H8</f>
        <v>73.237941236572993</v>
      </c>
      <c r="F9" s="59">
        <f>'T9'!I8</f>
        <v>59.943104274458179</v>
      </c>
      <c r="G9" s="61">
        <f>'T9'!J8</f>
        <v>63.666195568441672</v>
      </c>
      <c r="H9" s="61">
        <f>'T9'!G8/'T9'!C8*100</f>
        <v>3.7224847297453039</v>
      </c>
      <c r="J9" s="303"/>
      <c r="K9" s="314"/>
      <c r="L9" s="304"/>
      <c r="M9" s="315"/>
      <c r="N9" s="315"/>
      <c r="O9" s="315"/>
      <c r="P9" s="306"/>
    </row>
    <row r="10" spans="1:17">
      <c r="A10" s="344">
        <v>1980</v>
      </c>
      <c r="B10" s="21">
        <f>'T2'!K24</f>
        <v>28325.268085330616</v>
      </c>
      <c r="C10" s="281">
        <f>'T2'!H24/'T9'!F9*1000000</f>
        <v>64956.748537305015</v>
      </c>
      <c r="D10" s="59">
        <f>'T9'!F9/'T9'!B9*100</f>
        <v>43.606351492583187</v>
      </c>
      <c r="E10" s="59">
        <f>'T9'!H9</f>
        <v>73.660890719548931</v>
      </c>
      <c r="F10" s="59">
        <f>'T9'!I9</f>
        <v>59.198783868371642</v>
      </c>
      <c r="G10" s="61">
        <f>'T9'!J9</f>
        <v>63.751527616322392</v>
      </c>
      <c r="H10" s="61">
        <f>'T9'!G9/'T9'!C9*100</f>
        <v>4.5527437479507586</v>
      </c>
      <c r="J10" s="303"/>
      <c r="K10" s="314"/>
      <c r="L10" s="304"/>
      <c r="M10" s="315"/>
      <c r="N10" s="315"/>
      <c r="O10" s="315"/>
      <c r="P10" s="306"/>
    </row>
    <row r="11" spans="1:17">
      <c r="A11" s="344">
        <v>1981</v>
      </c>
      <c r="B11" s="21">
        <f>'T2'!K25</f>
        <v>28771.607944071511</v>
      </c>
      <c r="C11" s="281">
        <f>'T2'!H25/'T9'!F10*1000000</f>
        <v>65915.316194707018</v>
      </c>
      <c r="D11" s="59">
        <f>'T9'!F10/'T9'!B10*100</f>
        <v>43.64935132691037</v>
      </c>
      <c r="E11" s="59">
        <f>'T9'!H10</f>
        <v>73.966992452436443</v>
      </c>
      <c r="F11" s="59">
        <f>'T9'!I10</f>
        <v>59.011932051960272</v>
      </c>
      <c r="G11" s="61">
        <f>'T9'!J10</f>
        <v>63.874684065126665</v>
      </c>
      <c r="H11" s="61">
        <f>'T9'!G10/'T9'!C10*100</f>
        <v>4.8627520131664017</v>
      </c>
      <c r="J11" s="303"/>
      <c r="K11" s="314"/>
      <c r="L11" s="304"/>
      <c r="M11" s="315"/>
      <c r="N11" s="315"/>
      <c r="O11" s="315"/>
      <c r="P11" s="306"/>
    </row>
    <row r="12" spans="1:17">
      <c r="A12" s="344">
        <v>1982</v>
      </c>
      <c r="B12" s="21">
        <f>'T2'!K26</f>
        <v>27953.474752172529</v>
      </c>
      <c r="C12" s="281">
        <f>'T2'!H26/'T9'!F11*1000000</f>
        <v>65222.153005244865</v>
      </c>
      <c r="D12" s="59">
        <f>'T9'!F11/'T9'!B11*100</f>
        <v>42.858865376499665</v>
      </c>
      <c r="E12" s="59">
        <f>'T9'!H11</f>
        <v>74.18503302930867</v>
      </c>
      <c r="F12" s="59">
        <f>'T9'!I11</f>
        <v>57.77292753858746</v>
      </c>
      <c r="G12" s="61">
        <f>'T9'!J11</f>
        <v>63.971301031514308</v>
      </c>
      <c r="H12" s="61">
        <f>'T9'!G11/'T9'!C11*100</f>
        <v>6.1983734929268417</v>
      </c>
      <c r="J12" s="303"/>
      <c r="K12" s="314"/>
      <c r="L12" s="304"/>
      <c r="M12" s="315"/>
      <c r="N12" s="315"/>
      <c r="O12" s="315"/>
      <c r="P12" s="306"/>
    </row>
    <row r="13" spans="1:17">
      <c r="A13" s="344">
        <v>1983</v>
      </c>
      <c r="B13" s="21">
        <f>'T2'!K27</f>
        <v>28984.39400340541</v>
      </c>
      <c r="C13" s="281">
        <f>'T2'!H27/'T9'!F12*1000000</f>
        <v>67358.232342265517</v>
      </c>
      <c r="D13" s="59">
        <f>'T9'!F12/'T9'!B12*100</f>
        <v>43.030217681675218</v>
      </c>
      <c r="E13" s="59">
        <f>'T9'!H12</f>
        <v>74.345055967362683</v>
      </c>
      <c r="F13" s="59">
        <f>'T9'!I12</f>
        <v>57.879057486439166</v>
      </c>
      <c r="G13" s="61">
        <f>'T9'!J12</f>
        <v>64.030077777458885</v>
      </c>
      <c r="H13" s="61">
        <f>'T9'!G12/'T9'!C12*100</f>
        <v>6.1515942944063369</v>
      </c>
      <c r="J13" s="303"/>
      <c r="K13" s="314"/>
      <c r="L13" s="304"/>
      <c r="M13" s="315"/>
      <c r="N13" s="315"/>
      <c r="O13" s="315"/>
      <c r="P13" s="306"/>
    </row>
    <row r="14" spans="1:17">
      <c r="A14" s="344">
        <v>1984</v>
      </c>
      <c r="B14" s="21">
        <f>'T2'!K28</f>
        <v>30817.19502187027</v>
      </c>
      <c r="C14" s="281">
        <f>'T2'!H28/'T9'!F13*1000000</f>
        <v>69377.648683396037</v>
      </c>
      <c r="D14" s="59">
        <f>'T9'!F13/'T9'!B13*100</f>
        <v>44.419486112168663</v>
      </c>
      <c r="E14" s="59">
        <f>'T9'!H13</f>
        <v>74.613991894887349</v>
      </c>
      <c r="F14" s="59">
        <f>'T9'!I13</f>
        <v>59.532381238554734</v>
      </c>
      <c r="G14" s="61">
        <f>'T9'!J13</f>
        <v>64.373550739016792</v>
      </c>
      <c r="H14" s="61">
        <f>'T9'!G13/'T9'!C13*100</f>
        <v>4.8411695004620627</v>
      </c>
      <c r="J14" s="303"/>
      <c r="K14" s="314"/>
      <c r="L14" s="304"/>
      <c r="M14" s="315"/>
      <c r="N14" s="315"/>
      <c r="O14" s="315"/>
      <c r="P14" s="306"/>
    </row>
    <row r="15" spans="1:17">
      <c r="A15" s="344">
        <v>1985</v>
      </c>
      <c r="B15" s="21">
        <f>'T2'!K29</f>
        <v>31839.03130319573</v>
      </c>
      <c r="C15" s="281">
        <f>'T2'!H29/'T9'!F14*1000000</f>
        <v>70870.741950536642</v>
      </c>
      <c r="D15" s="59">
        <f>'T9'!F14/'T9'!B14*100</f>
        <v>44.92549453682507</v>
      </c>
      <c r="E15" s="59">
        <f>'T9'!H14</f>
        <v>74.717617166863732</v>
      </c>
      <c r="F15" s="59">
        <f>'T9'!I14</f>
        <v>60.127043982806413</v>
      </c>
      <c r="G15" s="61">
        <f>'T9'!J14</f>
        <v>64.790747786269819</v>
      </c>
      <c r="H15" s="61">
        <f>'T9'!G14/'T9'!C14*100</f>
        <v>4.6642649517973584</v>
      </c>
      <c r="J15" s="303"/>
      <c r="K15" s="314"/>
      <c r="L15" s="304"/>
      <c r="M15" s="315"/>
      <c r="N15" s="315"/>
      <c r="O15" s="315"/>
      <c r="P15" s="306"/>
    </row>
    <row r="16" spans="1:17">
      <c r="A16" s="344">
        <v>1986</v>
      </c>
      <c r="B16" s="21">
        <f>'T2'!K30</f>
        <v>32659.140861631276</v>
      </c>
      <c r="C16" s="281">
        <f>'T2'!H30/'T9'!F15*1000000</f>
        <v>71721.85370037501</v>
      </c>
      <c r="D16" s="59">
        <f>'T9'!F15/'T9'!B15*100</f>
        <v>45.535829285824093</v>
      </c>
      <c r="E16" s="59">
        <f>'T9'!H15</f>
        <v>75.031057449009694</v>
      </c>
      <c r="F16" s="59">
        <f>'T9'!I15</f>
        <v>60.68930764672983</v>
      </c>
      <c r="G16" s="61">
        <f>'T9'!J15</f>
        <v>65.250544059096171</v>
      </c>
      <c r="H16" s="61">
        <f>'T9'!G15/'T9'!C15*100</f>
        <v>4.5612364123663385</v>
      </c>
      <c r="J16" s="303"/>
      <c r="K16" s="314"/>
      <c r="L16" s="304"/>
      <c r="M16" s="315"/>
      <c r="N16" s="315"/>
      <c r="O16" s="315"/>
      <c r="P16" s="306"/>
    </row>
    <row r="17" spans="1:17">
      <c r="A17" s="344">
        <v>1987</v>
      </c>
      <c r="B17" s="21">
        <f>'T2'!K31</f>
        <v>33489.126719732507</v>
      </c>
      <c r="C17" s="281">
        <f>'T2'!H31/'T9'!F16*1000000</f>
        <v>72328.352899324091</v>
      </c>
      <c r="D17" s="59">
        <f>'T9'!F16/'T9'!B16*100</f>
        <v>46.30151991204194</v>
      </c>
      <c r="E17" s="59">
        <f>'T9'!H16</f>
        <v>75.255617827155817</v>
      </c>
      <c r="F17" s="59">
        <f>'T9'!I16</f>
        <v>61.525665789344089</v>
      </c>
      <c r="G17" s="61">
        <f>'T9'!J16</f>
        <v>65.588526590534769</v>
      </c>
      <c r="H17" s="61">
        <f>'T9'!G16/'T9'!C16*100</f>
        <v>4.0628608011906788</v>
      </c>
      <c r="J17" s="303"/>
      <c r="K17" s="314"/>
      <c r="L17" s="304"/>
      <c r="M17" s="315"/>
      <c r="N17" s="315"/>
      <c r="O17" s="315"/>
      <c r="P17" s="306"/>
    </row>
    <row r="18" spans="1:17">
      <c r="A18" s="344">
        <v>1988</v>
      </c>
      <c r="B18" s="21">
        <f>'T2'!K32</f>
        <v>34581.185908814536</v>
      </c>
      <c r="C18" s="281">
        <f>'T2'!H32/'T9'!F17*1000000</f>
        <v>73711.815461693681</v>
      </c>
      <c r="D18" s="59">
        <f>'T9'!F17/'T9'!B17*100</f>
        <v>46.914033648764999</v>
      </c>
      <c r="E18" s="59">
        <f>'T9'!H17</f>
        <v>75.333488396766526</v>
      </c>
      <c r="F18" s="59">
        <f>'T9'!I17</f>
        <v>62.275137720528896</v>
      </c>
      <c r="G18" s="61">
        <f>'T9'!J17</f>
        <v>65.904892938200447</v>
      </c>
      <c r="H18" s="61">
        <f>'T9'!G17/'T9'!C17*100</f>
        <v>3.629755217671562</v>
      </c>
      <c r="J18" s="303"/>
      <c r="K18" s="314"/>
      <c r="L18" s="304"/>
      <c r="M18" s="315"/>
      <c r="N18" s="315"/>
      <c r="O18" s="315"/>
      <c r="P18" s="306"/>
    </row>
    <row r="19" spans="1:17">
      <c r="A19" s="344">
        <v>1989</v>
      </c>
      <c r="B19" s="21">
        <f>'T2'!K33</f>
        <v>35516.821821680198</v>
      </c>
      <c r="C19" s="281">
        <f>'T2'!H33/'T9'!F18*1000000</f>
        <v>74878.560106355784</v>
      </c>
      <c r="D19" s="59">
        <f>'T9'!F18/'T9'!B18*100</f>
        <v>47.43256517116906</v>
      </c>
      <c r="E19" s="59">
        <f>'T9'!H18</f>
        <v>75.344702834021192</v>
      </c>
      <c r="F19" s="59">
        <f>'T9'!I18</f>
        <v>62.954080893595787</v>
      </c>
      <c r="G19" s="61">
        <f>'T9'!J18</f>
        <v>66.455821838802962</v>
      </c>
      <c r="H19" s="61">
        <f>'T9'!G18/'T9'!C18*100</f>
        <v>3.5022774460414281</v>
      </c>
      <c r="J19" s="303"/>
      <c r="K19" s="314"/>
      <c r="L19" s="304"/>
      <c r="M19" s="315"/>
      <c r="N19" s="315"/>
      <c r="O19" s="315"/>
      <c r="P19" s="306"/>
    </row>
    <row r="20" spans="1:17">
      <c r="A20" s="344">
        <v>1990</v>
      </c>
      <c r="B20" s="21">
        <f>'T2'!K34</f>
        <v>35794.085082400343</v>
      </c>
      <c r="C20" s="281">
        <f>'T2'!H34/'T9'!F19*1000000</f>
        <v>75383.229651578804</v>
      </c>
      <c r="D20" s="59">
        <f>'T9'!F19/'T9'!B19*100</f>
        <v>47.482822436555935</v>
      </c>
      <c r="E20" s="59">
        <f>'T9'!H19</f>
        <v>75.610857738996955</v>
      </c>
      <c r="F20" s="59">
        <f>'T9'!I19</f>
        <v>62.798946945507609</v>
      </c>
      <c r="G20" s="61">
        <f>'T9'!J19</f>
        <v>66.524285804910022</v>
      </c>
      <c r="H20" s="61">
        <f>'T9'!G19/'T9'!C19*100</f>
        <v>3.7253388594024233</v>
      </c>
      <c r="J20" s="303"/>
      <c r="K20" s="314"/>
      <c r="L20" s="304"/>
      <c r="M20" s="315"/>
      <c r="N20" s="315"/>
      <c r="O20" s="315"/>
      <c r="P20" s="306"/>
    </row>
    <row r="21" spans="1:17">
      <c r="A21" s="344">
        <v>1991</v>
      </c>
      <c r="B21" s="21">
        <f>'T2'!K35</f>
        <v>35295.231333569987</v>
      </c>
      <c r="C21" s="281">
        <f>'T2'!H35/'T9'!F20*1000000</f>
        <v>76015.562615742703</v>
      </c>
      <c r="D21" s="59">
        <f>'T9'!F20/'T9'!B20*100</f>
        <v>46.43158600560092</v>
      </c>
      <c r="E21" s="59">
        <f>'T9'!H20</f>
        <v>75.306669822111786</v>
      </c>
      <c r="F21" s="59">
        <f>'T9'!I20</f>
        <v>61.656671467853876</v>
      </c>
      <c r="G21" s="61">
        <f>'T9'!J20</f>
        <v>66.175723451617131</v>
      </c>
      <c r="H21" s="61">
        <f>'T9'!G20/'T9'!C20*100</f>
        <v>4.5190519837632577</v>
      </c>
      <c r="J21" s="303"/>
      <c r="K21" s="314"/>
      <c r="L21" s="304"/>
      <c r="M21" s="315"/>
      <c r="N21" s="315"/>
      <c r="O21" s="315"/>
      <c r="P21" s="306"/>
    </row>
    <row r="22" spans="1:17">
      <c r="A22" s="344">
        <v>1992</v>
      </c>
      <c r="B22" s="21">
        <f>'T2'!K36</f>
        <v>36067.75597262982</v>
      </c>
      <c r="C22" s="281">
        <f>'T2'!H36/'T9'!F21*1000000</f>
        <v>78204.435742497386</v>
      </c>
      <c r="D22" s="59">
        <f>'T9'!F21/'T9'!B21*100</f>
        <v>46.119834035232479</v>
      </c>
      <c r="E22" s="59">
        <f>'T9'!H21</f>
        <v>75.044176831878943</v>
      </c>
      <c r="F22" s="59">
        <f>'T9'!I21</f>
        <v>61.456912424470325</v>
      </c>
      <c r="G22" s="61">
        <f>'T9'!J21</f>
        <v>66.442778973574335</v>
      </c>
      <c r="H22" s="61">
        <f>'T9'!G21/'T9'!C21*100</f>
        <v>4.9858665491040171</v>
      </c>
      <c r="J22" s="303"/>
      <c r="K22" s="314"/>
      <c r="L22" s="304"/>
      <c r="M22" s="315"/>
      <c r="N22" s="315"/>
      <c r="O22" s="315"/>
      <c r="P22" s="306"/>
    </row>
    <row r="23" spans="1:17">
      <c r="A23" s="344">
        <v>1993</v>
      </c>
      <c r="B23" s="21">
        <f>'T2'!K37</f>
        <v>36579.556020009069</v>
      </c>
      <c r="C23" s="281">
        <f>'T2'!H37/'T9'!F22*1000000</f>
        <v>79170.789712204496</v>
      </c>
      <c r="D23" s="59">
        <f>'T9'!F22/'T9'!B22*100</f>
        <v>46.203348675667158</v>
      </c>
      <c r="E23" s="59">
        <f>'T9'!H22</f>
        <v>74.856501794207816</v>
      </c>
      <c r="F23" s="59">
        <f>'T9'!I22</f>
        <v>61.722559254354906</v>
      </c>
      <c r="G23" s="61">
        <f>'T9'!J22</f>
        <v>66.311499810098653</v>
      </c>
      <c r="H23" s="61">
        <f>'T9'!G22/'T9'!C22*100</f>
        <v>4.5884273088411911</v>
      </c>
      <c r="J23" s="303"/>
      <c r="K23" s="314"/>
      <c r="L23" s="304"/>
      <c r="M23" s="315"/>
      <c r="N23" s="315"/>
      <c r="O23" s="315"/>
      <c r="P23" s="306"/>
    </row>
    <row r="24" spans="1:17">
      <c r="A24" s="344">
        <v>1994</v>
      </c>
      <c r="B24" s="21">
        <f>'T2'!K38</f>
        <v>37598.071776963807</v>
      </c>
      <c r="C24" s="281">
        <f>'T2'!H38/'T9'!F23*1000000</f>
        <v>80492.442710872754</v>
      </c>
      <c r="D24" s="59">
        <f>'T9'!F23/'T9'!B23*100</f>
        <v>46.710064337363114</v>
      </c>
      <c r="E24" s="59">
        <f>'T9'!H23</f>
        <v>74.70497807974796</v>
      </c>
      <c r="F24" s="59">
        <f>'T9'!I23</f>
        <v>62.526039814240853</v>
      </c>
      <c r="G24" s="61">
        <f>'T9'!J23</f>
        <v>66.588758929750938</v>
      </c>
      <c r="H24" s="61">
        <f>'T9'!G23/'T9'!C23*100</f>
        <v>4.0627191155100748</v>
      </c>
      <c r="J24" s="303"/>
      <c r="K24" s="314"/>
      <c r="L24" s="304"/>
      <c r="M24" s="315"/>
      <c r="N24" s="315"/>
      <c r="O24" s="315"/>
      <c r="P24" s="306"/>
    </row>
    <row r="25" spans="1:17">
      <c r="A25" s="344">
        <v>1995</v>
      </c>
      <c r="B25" s="21">
        <f>'T2'!K39</f>
        <v>38166.759193962214</v>
      </c>
      <c r="C25" s="281">
        <f>'T2'!H39/'T9'!F24*1000000</f>
        <v>81463.570856685343</v>
      </c>
      <c r="D25" s="59">
        <f>'T9'!F24/'T9'!B24*100</f>
        <v>46.851321139736221</v>
      </c>
      <c r="E25" s="59">
        <f>'T9'!H24</f>
        <v>74.490974837577085</v>
      </c>
      <c r="F25" s="59">
        <f>'T9'!I24</f>
        <v>62.895298714901507</v>
      </c>
      <c r="G25" s="61">
        <f>'T9'!J24</f>
        <v>66.623695766023445</v>
      </c>
      <c r="H25" s="61">
        <f>'T9'!G24/'T9'!C24*100</f>
        <v>3.7283970511219433</v>
      </c>
      <c r="J25" s="303"/>
      <c r="K25" s="314"/>
      <c r="L25" s="304"/>
      <c r="M25" s="315"/>
      <c r="N25" s="315"/>
      <c r="O25" s="315"/>
      <c r="P25" s="306"/>
    </row>
    <row r="26" spans="1:17">
      <c r="A26" s="344">
        <v>1996</v>
      </c>
      <c r="B26" s="21">
        <f>'T2'!K40</f>
        <v>39156.29147912233</v>
      </c>
      <c r="C26" s="281">
        <f>'T2'!H40/'T9'!F25*1000000</f>
        <v>83349.117656343718</v>
      </c>
      <c r="D26" s="59">
        <f>'T9'!F25/'T9'!B25*100</f>
        <v>46.97865146043587</v>
      </c>
      <c r="E26" s="59">
        <f>'T9'!H25</f>
        <v>74.371741919218138</v>
      </c>
      <c r="F26" s="59">
        <f>'T9'!I25</f>
        <v>63.167340508796514</v>
      </c>
      <c r="G26" s="61">
        <f>'T9'!J25</f>
        <v>66.774182291329126</v>
      </c>
      <c r="H26" s="61">
        <f>'T9'!G25/'T9'!C25*100</f>
        <v>3.6073403093857648</v>
      </c>
      <c r="J26" s="303"/>
      <c r="K26" s="314"/>
      <c r="L26" s="304"/>
      <c r="M26" s="315"/>
      <c r="N26" s="315"/>
      <c r="O26" s="315"/>
      <c r="P26" s="306"/>
    </row>
    <row r="27" spans="1:17">
      <c r="A27" s="344">
        <v>1997</v>
      </c>
      <c r="B27" s="21">
        <f>'T2'!K41</f>
        <v>40427.098674521359</v>
      </c>
      <c r="C27" s="281">
        <f>'T2'!H41/'T9'!F26*1000000</f>
        <v>85173.435835687487</v>
      </c>
      <c r="D27" s="59">
        <f>'T9'!F26/'T9'!B26*100</f>
        <v>47.464445079462777</v>
      </c>
      <c r="E27" s="59">
        <f>'T9'!H26</f>
        <v>74.419141406370215</v>
      </c>
      <c r="F27" s="59">
        <f>'T9'!I26</f>
        <v>63.779888053639731</v>
      </c>
      <c r="G27" s="61">
        <f>'T9'!J26</f>
        <v>67.097418932423579</v>
      </c>
      <c r="H27" s="61">
        <f>'T9'!G26/'T9'!C26*100</f>
        <v>3.3175308787838511</v>
      </c>
      <c r="J27" s="303"/>
      <c r="K27" s="314"/>
      <c r="L27" s="304"/>
      <c r="M27" s="315"/>
      <c r="N27" s="315"/>
      <c r="O27" s="315"/>
      <c r="P27" s="306"/>
    </row>
    <row r="28" spans="1:17">
      <c r="A28" s="344">
        <v>1998</v>
      </c>
      <c r="B28" s="21">
        <f>'T2'!K42</f>
        <v>41737.21908790023</v>
      </c>
      <c r="C28" s="281">
        <f>'T2'!H42/'T9'!F27*1000000</f>
        <v>87674.098415523753</v>
      </c>
      <c r="D28" s="59">
        <f>'T9'!F27/'T9'!B27*100</f>
        <v>47.604959551554565</v>
      </c>
      <c r="E28" s="59">
        <f>'T9'!H27</f>
        <v>74.313607624731119</v>
      </c>
      <c r="F28" s="59">
        <f>'T9'!I27</f>
        <v>64.059545853230688</v>
      </c>
      <c r="G28" s="61">
        <f>'T9'!J27</f>
        <v>67.085566708897773</v>
      </c>
      <c r="H28" s="61">
        <f>'T9'!G27/'T9'!C27*100</f>
        <v>3.0260208556670891</v>
      </c>
      <c r="J28" s="303"/>
      <c r="K28" s="314"/>
      <c r="L28" s="304"/>
      <c r="M28" s="315"/>
      <c r="N28" s="315"/>
      <c r="O28" s="315"/>
      <c r="P28" s="306"/>
      <c r="Q28" s="316"/>
    </row>
    <row r="29" spans="1:17" s="303" customFormat="1">
      <c r="A29" s="344">
        <v>1999</v>
      </c>
      <c r="B29" s="281">
        <f>'T2'!K43</f>
        <v>43196.170809943862</v>
      </c>
      <c r="C29" s="281">
        <f>'T2'!H43/'T9'!F28*1000000</f>
        <v>90389.398297974345</v>
      </c>
      <c r="D29" s="59">
        <f>'T9'!F28/'T9'!B28*100</f>
        <v>47.788979264520563</v>
      </c>
      <c r="E29" s="59">
        <f>'T9'!H28</f>
        <v>74.37600240577386</v>
      </c>
      <c r="F29" s="59">
        <f>'T9'!I28</f>
        <v>64.253223780162017</v>
      </c>
      <c r="G29" s="61">
        <f>'T9'!J28</f>
        <v>67.083507819381666</v>
      </c>
      <c r="H29" s="61">
        <f>'T9'!G28/'T9'!C28*100</f>
        <v>2.8302840392196504</v>
      </c>
      <c r="I29" s="1"/>
      <c r="K29" s="314"/>
      <c r="L29" s="304"/>
      <c r="M29" s="315"/>
      <c r="N29" s="315"/>
      <c r="O29" s="315"/>
      <c r="P29" s="306"/>
      <c r="Q29" s="316"/>
    </row>
    <row r="30" spans="1:17">
      <c r="A30" s="344">
        <v>2000</v>
      </c>
      <c r="B30" s="281">
        <f>'T2'!K44</f>
        <v>44475.173336921653</v>
      </c>
      <c r="C30" s="281">
        <f>'T2'!H44/'T9'!F29*1000000</f>
        <v>91749.64022470433</v>
      </c>
      <c r="D30" s="59">
        <f>'T9'!F29/'T9'!B29*100</f>
        <v>48.474493445421004</v>
      </c>
      <c r="E30" s="59">
        <f>'T9'!H29</f>
        <v>75.275674756903371</v>
      </c>
      <c r="F30" s="59">
        <f>'T9'!I29</f>
        <v>64.395960052122291</v>
      </c>
      <c r="G30" s="61">
        <f>'T9'!J29</f>
        <v>67.07357804466146</v>
      </c>
      <c r="H30" s="61">
        <f>'T9'!G29/'T9'!C29*100</f>
        <v>2.6776179925391741</v>
      </c>
      <c r="J30" s="303"/>
      <c r="K30" s="314"/>
      <c r="L30" s="304"/>
      <c r="M30" s="315"/>
      <c r="N30" s="315"/>
      <c r="O30" s="315"/>
      <c r="P30" s="306"/>
      <c r="Q30" s="316"/>
    </row>
    <row r="31" spans="1:17">
      <c r="A31" s="344">
        <v>2001</v>
      </c>
      <c r="B31" s="281">
        <f>'T2'!K45</f>
        <v>44463.844333420988</v>
      </c>
      <c r="C31" s="281">
        <f>'T2'!H45/'T9'!F30*1000000</f>
        <v>92616.096923312871</v>
      </c>
      <c r="D31" s="59">
        <f>'T9'!F30/'T9'!B30*100</f>
        <v>48.008765010079763</v>
      </c>
      <c r="E31" s="59">
        <f>'T9'!H30</f>
        <v>75.41134192304321</v>
      </c>
      <c r="F31" s="59">
        <f>'T9'!I30</f>
        <v>63.662525802912242</v>
      </c>
      <c r="G31" s="61">
        <f>'T9'!J30</f>
        <v>66.824428616591973</v>
      </c>
      <c r="H31" s="61">
        <f>'T9'!G30/'T9'!C30*100</f>
        <v>3.1619028136797276</v>
      </c>
      <c r="J31" s="303"/>
      <c r="K31" s="314"/>
      <c r="L31" s="304"/>
      <c r="M31" s="315"/>
      <c r="N31" s="315"/>
      <c r="O31" s="315"/>
      <c r="P31" s="306"/>
      <c r="Q31" s="316"/>
    </row>
    <row r="32" spans="1:17">
      <c r="A32" s="344">
        <v>2002</v>
      </c>
      <c r="B32" s="281">
        <f>'T2'!K46</f>
        <v>44829.226788907989</v>
      </c>
      <c r="C32" s="281">
        <f>'T2'!H46/'T9'!F31*1000000</f>
        <v>94580.356815767285</v>
      </c>
      <c r="D32" s="59">
        <f>'T9'!F31/'T9'!B31*100</f>
        <v>47.398030942334742</v>
      </c>
      <c r="E32" s="59">
        <f>'T9'!H31</f>
        <v>75.556944661492238</v>
      </c>
      <c r="F32" s="59">
        <f>'T9'!I31</f>
        <v>62.731534678494285</v>
      </c>
      <c r="G32" s="61">
        <f>'T9'!J31</f>
        <v>66.582249391000602</v>
      </c>
      <c r="H32" s="61">
        <f>'T9'!G31/'T9'!C31*100</f>
        <v>3.8507147125063201</v>
      </c>
      <c r="J32" s="303"/>
      <c r="K32" s="314"/>
      <c r="L32" s="304"/>
      <c r="M32" s="315"/>
      <c r="N32" s="315"/>
      <c r="O32" s="315"/>
      <c r="P32" s="306"/>
      <c r="Q32" s="316"/>
    </row>
    <row r="33" spans="1:19">
      <c r="A33" s="344">
        <v>2003</v>
      </c>
      <c r="B33" s="281">
        <f>'T2'!K47</f>
        <v>45663.842877099778</v>
      </c>
      <c r="C33" s="281">
        <f>'T2'!H47/'T9'!F32*1000000</f>
        <v>96351.71632688622</v>
      </c>
      <c r="D33" s="59">
        <f>'T9'!F32/'T9'!B32*100</f>
        <v>47.392869185826456</v>
      </c>
      <c r="E33" s="59">
        <f>'T9'!H32</f>
        <v>76.100555352927827</v>
      </c>
      <c r="F33" s="59">
        <f>'T9'!I32</f>
        <v>62.276640381972072</v>
      </c>
      <c r="G33" s="61">
        <f>'T9'!J32</f>
        <v>66.243760399334434</v>
      </c>
      <c r="H33" s="61">
        <f>'T9'!G32/'T9'!C32*100</f>
        <v>3.9671200173623666</v>
      </c>
      <c r="J33" s="303"/>
      <c r="K33" s="314"/>
      <c r="L33" s="304"/>
      <c r="M33" s="315"/>
      <c r="N33" s="315"/>
      <c r="O33" s="315"/>
      <c r="P33" s="306"/>
      <c r="Q33" s="316"/>
    </row>
    <row r="34" spans="1:19">
      <c r="A34" s="344">
        <v>2004</v>
      </c>
      <c r="B34" s="281">
        <f>'T2'!K48</f>
        <v>46966.535043749282</v>
      </c>
      <c r="C34" s="281">
        <f>'T2'!H48/'T9'!F33*1000000</f>
        <v>98910.608106167245</v>
      </c>
      <c r="D34" s="59">
        <f>'T9'!F33/'T9'!B33*100</f>
        <v>47.483819928937265</v>
      </c>
      <c r="E34" s="59">
        <f>'T9'!H33</f>
        <v>76.162953263634563</v>
      </c>
      <c r="F34" s="59">
        <f>'T9'!I33</f>
        <v>62.345035078372291</v>
      </c>
      <c r="G34" s="61">
        <f>'T9'!J33</f>
        <v>65.99345442497885</v>
      </c>
      <c r="H34" s="61">
        <f>'T9'!G33/'T9'!C33*100</f>
        <v>3.6484193466065538</v>
      </c>
      <c r="J34" s="303"/>
      <c r="K34" s="314"/>
      <c r="L34" s="304"/>
      <c r="M34" s="315"/>
      <c r="N34" s="315"/>
      <c r="O34" s="315"/>
      <c r="P34" s="306"/>
      <c r="Q34" s="316"/>
    </row>
    <row r="35" spans="1:19">
      <c r="A35" s="344">
        <v>2005</v>
      </c>
      <c r="B35" s="281">
        <f>'T2'!K49</f>
        <v>48089.650768768188</v>
      </c>
      <c r="C35" s="281">
        <f>'T2'!H49/'T9'!F34*1000000</f>
        <v>100431.80695688986</v>
      </c>
      <c r="D35" s="59">
        <f>'T9'!F34/'T9'!B34*100</f>
        <v>47.88288912237789</v>
      </c>
      <c r="E35" s="59">
        <f>'T9'!H34</f>
        <v>76.380860358184151</v>
      </c>
      <c r="F35" s="59">
        <f>'T9'!I34</f>
        <v>62.689643580647726</v>
      </c>
      <c r="G35" s="61">
        <f>'T9'!J34</f>
        <v>66.046832565175478</v>
      </c>
      <c r="H35" s="61">
        <f>'T9'!G34/'T9'!C34*100</f>
        <v>3.3576313019170039</v>
      </c>
      <c r="J35" s="303"/>
      <c r="K35" s="314"/>
      <c r="L35" s="304"/>
      <c r="M35" s="315"/>
      <c r="N35" s="315"/>
      <c r="O35" s="315"/>
      <c r="P35" s="306"/>
      <c r="Q35" s="316"/>
    </row>
    <row r="36" spans="1:19">
      <c r="A36" s="344">
        <v>2006</v>
      </c>
      <c r="B36" s="281">
        <f>'T2'!K50</f>
        <v>48905.353760482969</v>
      </c>
      <c r="C36" s="281">
        <f>'T2'!H50/'T9'!F35*1000000</f>
        <v>101184.6815346161</v>
      </c>
      <c r="D36" s="59">
        <f>'T9'!F35/'T9'!B35*100</f>
        <v>48.332764425168492</v>
      </c>
      <c r="E36" s="59">
        <f>'T9'!H35</f>
        <v>76.573365727633544</v>
      </c>
      <c r="F36" s="59">
        <f>'T9'!I35</f>
        <v>63.119550728754668</v>
      </c>
      <c r="G36" s="61">
        <f>'T9'!J35</f>
        <v>66.179227760417803</v>
      </c>
      <c r="H36" s="61">
        <f>'T9'!G35/'T9'!C35*100</f>
        <v>3.0596770316631337</v>
      </c>
      <c r="J36" s="303"/>
      <c r="K36" s="314"/>
      <c r="L36" s="304"/>
      <c r="M36" s="315"/>
      <c r="N36" s="315"/>
      <c r="O36" s="315"/>
      <c r="P36" s="306"/>
      <c r="Q36" s="316"/>
    </row>
    <row r="37" spans="1:19">
      <c r="A37" s="344">
        <v>2007</v>
      </c>
      <c r="B37" s="281">
        <f>'T2'!K51</f>
        <v>49300.289032668647</v>
      </c>
      <c r="C37" s="281">
        <f>'T2'!H51/'T9'!F36*1000000</f>
        <v>101841.87282176287</v>
      </c>
      <c r="D37" s="59">
        <f>'T9'!F36/'T9'!B36*100</f>
        <v>48.408663025031821</v>
      </c>
      <c r="E37" s="59">
        <f>'T9'!H36</f>
        <v>76.854515803988122</v>
      </c>
      <c r="F37" s="59">
        <f>'T9'!I36</f>
        <v>62.987402260778815</v>
      </c>
      <c r="G37" s="61">
        <f>'T9'!J36</f>
        <v>66.039583036827139</v>
      </c>
      <c r="H37" s="61">
        <f>'T9'!G36/'T9'!C36*100</f>
        <v>3.0526120577745002</v>
      </c>
      <c r="J37" s="303"/>
      <c r="K37" s="314"/>
      <c r="L37" s="304"/>
      <c r="M37" s="315"/>
      <c r="N37" s="315"/>
      <c r="O37" s="315"/>
      <c r="P37" s="306"/>
      <c r="Q37" s="316"/>
    </row>
    <row r="38" spans="1:19">
      <c r="A38" s="344">
        <v>2008</v>
      </c>
      <c r="B38" s="281">
        <f>'T2'!K52</f>
        <v>48697.228306019184</v>
      </c>
      <c r="C38" s="281">
        <f>'T2'!H52/'T9'!F37*1000000</f>
        <v>102023.91271446458</v>
      </c>
      <c r="D38" s="59">
        <f>'T9'!F37/'T9'!B37*100</f>
        <v>47.731190669297931</v>
      </c>
      <c r="E38" s="59">
        <f>'T9'!H37</f>
        <v>76.766827672939456</v>
      </c>
      <c r="F38" s="59">
        <f>'T9'!I37</f>
        <v>62.176843978305129</v>
      </c>
      <c r="G38" s="61">
        <f>'T9'!J37</f>
        <v>65.994405187605864</v>
      </c>
      <c r="H38" s="61">
        <f>'T9'!G37/'T9'!C37*100</f>
        <v>3.8171334713501119</v>
      </c>
      <c r="J38" s="303"/>
      <c r="K38" s="314"/>
      <c r="L38" s="304"/>
      <c r="M38" s="315"/>
      <c r="N38" s="315"/>
      <c r="O38" s="315"/>
      <c r="P38" s="306"/>
      <c r="Q38" s="316"/>
    </row>
    <row r="39" spans="1:19" s="311" customFormat="1">
      <c r="A39" s="344">
        <v>2009</v>
      </c>
      <c r="B39" s="281">
        <f>'T2'!K53</f>
        <v>46929.761749772166</v>
      </c>
      <c r="C39" s="281">
        <f>'T2'!H53/'T9'!F38*1000000</f>
        <v>103081.27855187058</v>
      </c>
      <c r="D39" s="59">
        <f>'T9'!F38/'T9'!B38*100</f>
        <v>45.526949615935422</v>
      </c>
      <c r="E39" s="59">
        <f>'T9'!H38</f>
        <v>76.748144772816033</v>
      </c>
      <c r="F39" s="59">
        <f>'T9'!I38</f>
        <v>59.319935029961698</v>
      </c>
      <c r="G39" s="61">
        <f>'T9'!J38</f>
        <v>65.369527694963125</v>
      </c>
      <c r="H39" s="61">
        <f>'T9'!G38/'T9'!C38*100</f>
        <v>6.0495926650014207</v>
      </c>
      <c r="I39" s="1"/>
      <c r="J39" s="307"/>
      <c r="K39" s="317"/>
      <c r="L39" s="308"/>
      <c r="M39" s="318"/>
      <c r="N39" s="318"/>
      <c r="O39" s="318"/>
      <c r="P39" s="310"/>
      <c r="Q39" s="319"/>
    </row>
    <row r="40" spans="1:19" s="311" customFormat="1">
      <c r="A40" s="344">
        <v>2010</v>
      </c>
      <c r="B40" s="281">
        <f>'T2'!K54</f>
        <v>47719.232556938492</v>
      </c>
      <c r="C40" s="281">
        <f>'T2'!H54/'T9'!F39*1000000</f>
        <v>106309.32520278433</v>
      </c>
      <c r="D40" s="59">
        <f>'T9'!F39/'T9'!B39*100</f>
        <v>44.887155915922115</v>
      </c>
      <c r="E40" s="59">
        <f>'T9'!H39</f>
        <v>76.766900790166815</v>
      </c>
      <c r="F40" s="59">
        <f>'T9'!I39</f>
        <v>58.472017827860235</v>
      </c>
      <c r="G40" s="61">
        <f>'T9'!J39</f>
        <v>64.705461884539375</v>
      </c>
      <c r="H40" s="61">
        <f>'T9'!G39/'T9'!C39*100</f>
        <v>6.23344405667914</v>
      </c>
      <c r="I40" s="1"/>
      <c r="J40" s="307"/>
      <c r="K40" s="317"/>
      <c r="L40" s="308"/>
      <c r="M40" s="318"/>
      <c r="N40" s="318"/>
      <c r="O40" s="318"/>
      <c r="P40" s="310"/>
      <c r="Q40" s="319"/>
    </row>
    <row r="41" spans="1:19" s="311" customFormat="1">
      <c r="A41" s="344">
        <v>2011</v>
      </c>
      <c r="B41" s="281">
        <f>'T2'!K55</f>
        <v>48116.422997578265</v>
      </c>
      <c r="C41" s="281">
        <f>'T2'!H55/'T9'!F40*1000000</f>
        <v>107390.48681266041</v>
      </c>
      <c r="D41" s="59">
        <f>'T9'!F40/'T9'!B40*100</f>
        <v>44.805107440769831</v>
      </c>
      <c r="E41" s="59">
        <f>'T9'!H40</f>
        <v>76.758325538485195</v>
      </c>
      <c r="F41" s="59">
        <f>'T9'!I40</f>
        <v>58.371658222671087</v>
      </c>
      <c r="G41" s="61">
        <f>'T9'!J40</f>
        <v>64.109123688537579</v>
      </c>
      <c r="H41" s="61">
        <f>'T9'!G40/'T9'!C40*100</f>
        <v>5.7370481349481262</v>
      </c>
      <c r="I41" s="1"/>
      <c r="J41" s="307"/>
      <c r="K41" s="317"/>
      <c r="L41" s="308"/>
      <c r="M41" s="318"/>
      <c r="N41" s="318"/>
      <c r="O41" s="318"/>
      <c r="P41" s="310"/>
      <c r="Q41" s="319"/>
    </row>
    <row r="42" spans="1:19" s="307" customFormat="1">
      <c r="A42" s="344">
        <v>2012</v>
      </c>
      <c r="B42" s="281">
        <f>'T2'!K56</f>
        <v>48822.41278986579</v>
      </c>
      <c r="C42" s="281">
        <f>'T2'!H56/'T9'!F41*1000000</f>
        <v>107775.02474222463</v>
      </c>
      <c r="D42" s="59">
        <f>'T9'!F41/'T9'!B41*100</f>
        <v>45.30030302163123</v>
      </c>
      <c r="E42" s="59">
        <f>'T9'!H41</f>
        <v>77.35604882686431</v>
      </c>
      <c r="F42" s="59">
        <f>'T9'!I41</f>
        <v>58.560776705414256</v>
      </c>
      <c r="G42" s="61">
        <f>'T9'!J41</f>
        <v>63.701270942602065</v>
      </c>
      <c r="H42" s="61">
        <f>'T9'!G41/'T9'!C41*100</f>
        <v>5.1404942371878137</v>
      </c>
      <c r="I42" s="1"/>
      <c r="K42" s="317"/>
      <c r="L42" s="308"/>
      <c r="M42" s="318"/>
      <c r="N42" s="318"/>
      <c r="O42" s="318"/>
      <c r="P42" s="310"/>
      <c r="Q42" s="319"/>
    </row>
    <row r="43" spans="1:19" s="307" customFormat="1">
      <c r="A43" s="364">
        <v>2013</v>
      </c>
      <c r="B43" s="281">
        <f>'T2'!K57</f>
        <v>49183.654789972192</v>
      </c>
      <c r="C43" s="281">
        <f>'T2'!H57/'T9'!F42*1000000</f>
        <v>108270.74460324188</v>
      </c>
      <c r="D43" s="59">
        <f>'T9'!F42/'T9'!B42*100</f>
        <v>45.42654155580594</v>
      </c>
      <c r="E43" s="59">
        <f>'T9'!H42</f>
        <v>77.540643670760218</v>
      </c>
      <c r="F43" s="59">
        <f>'T9'!I42</f>
        <v>58.584168773073806</v>
      </c>
      <c r="G43" s="61">
        <f>'T9'!J42</f>
        <v>63.248792123054876</v>
      </c>
      <c r="H43" s="61">
        <f>'T9'!G42/'T9'!C42*100</f>
        <v>4.6646233499810732</v>
      </c>
      <c r="I43" s="1"/>
      <c r="K43" s="317"/>
      <c r="L43" s="308"/>
      <c r="M43" s="318"/>
      <c r="N43" s="318"/>
      <c r="O43" s="318"/>
      <c r="P43" s="310"/>
      <c r="Q43" s="319"/>
    </row>
    <row r="44" spans="1:19" s="311" customFormat="1">
      <c r="A44" s="605">
        <v>2014</v>
      </c>
      <c r="B44" s="358">
        <f>'T2'!K58</f>
        <v>50009.555946148328</v>
      </c>
      <c r="C44" s="358">
        <f>'T2'!H58/'T9'!F43*1000000</f>
        <v>109098.8004511124</v>
      </c>
      <c r="D44" s="359">
        <f>'T9'!F43/'T9'!B43*100</f>
        <v>45.838777089540784</v>
      </c>
      <c r="E44" s="359">
        <f>'T9'!H43</f>
        <v>77.684202611123126</v>
      </c>
      <c r="F44" s="359">
        <f>'T9'!I43</f>
        <v>59.006561886209553</v>
      </c>
      <c r="G44" s="360">
        <f>'T9'!J43</f>
        <v>62.885213372212611</v>
      </c>
      <c r="H44" s="360">
        <f>'T9'!G43/'T9'!C43*100</f>
        <v>3.878651486003057</v>
      </c>
      <c r="I44" s="1"/>
      <c r="J44" s="307"/>
      <c r="K44" s="317"/>
      <c r="L44" s="308"/>
      <c r="M44" s="318"/>
      <c r="N44" s="318"/>
      <c r="O44" s="318"/>
      <c r="P44" s="310"/>
      <c r="Q44" s="319"/>
    </row>
    <row r="45" spans="1:19">
      <c r="I45"/>
      <c r="J45"/>
      <c r="K45" s="303"/>
      <c r="L45" s="303"/>
      <c r="M45" s="303"/>
      <c r="N45" s="303"/>
      <c r="O45" s="306"/>
      <c r="P45" s="303"/>
      <c r="R45" s="303"/>
      <c r="S45" s="303"/>
    </row>
    <row r="46" spans="1:19" s="36" customFormat="1" ht="15">
      <c r="A46" s="203" t="s">
        <v>374</v>
      </c>
      <c r="C46" s="265"/>
      <c r="D46" s="30"/>
      <c r="E46" s="60"/>
      <c r="F46" s="261"/>
      <c r="G46" s="261"/>
      <c r="H46" s="261"/>
      <c r="I46"/>
      <c r="J46"/>
      <c r="N46" s="265"/>
    </row>
    <row r="47" spans="1:19" s="36" customFormat="1" ht="15">
      <c r="A47" s="348" t="s">
        <v>43</v>
      </c>
      <c r="B47" s="351">
        <f t="shared" ref="B47:H47" si="0">(POWER(B19/B11,1/8)-1)*100</f>
        <v>2.6676793016045419</v>
      </c>
      <c r="C47" s="351">
        <f t="shared" si="0"/>
        <v>1.6064769420274239</v>
      </c>
      <c r="D47" s="351">
        <f t="shared" si="0"/>
        <v>1.0444239299651992</v>
      </c>
      <c r="E47" s="351">
        <f t="shared" si="0"/>
        <v>0.23094972944688319</v>
      </c>
      <c r="F47" s="351">
        <f t="shared" si="0"/>
        <v>0.81159981294613992</v>
      </c>
      <c r="G47" s="351">
        <f t="shared" si="0"/>
        <v>0.49640667652051107</v>
      </c>
      <c r="H47" s="342">
        <f t="shared" si="0"/>
        <v>-4.0193795267245314</v>
      </c>
      <c r="I47"/>
      <c r="J47"/>
      <c r="N47" s="265"/>
    </row>
    <row r="48" spans="1:19" s="36" customFormat="1" ht="15">
      <c r="A48" s="349" t="s">
        <v>44</v>
      </c>
      <c r="B48" s="58">
        <f t="shared" ref="B48:H48" si="1">(POWER(B30/B19,1/11)-1)*100</f>
        <v>2.0658185734321988</v>
      </c>
      <c r="C48" s="58">
        <f t="shared" si="1"/>
        <v>1.8644029740524815</v>
      </c>
      <c r="D48" s="58">
        <f t="shared" si="1"/>
        <v>0.19772913157016792</v>
      </c>
      <c r="E48" s="58">
        <f t="shared" si="1"/>
        <v>-8.3322307892763625E-3</v>
      </c>
      <c r="F48" s="58">
        <f t="shared" si="1"/>
        <v>0.20607853329843717</v>
      </c>
      <c r="G48" s="58">
        <f t="shared" si="1"/>
        <v>8.4151778303964697E-2</v>
      </c>
      <c r="H48" s="61">
        <f t="shared" si="1"/>
        <v>-2.4112344172024236</v>
      </c>
      <c r="I48"/>
      <c r="J48"/>
    </row>
    <row r="49" spans="1:17" s="36" customFormat="1" ht="15">
      <c r="A49" s="490" t="s">
        <v>49</v>
      </c>
      <c r="B49" s="419">
        <f t="shared" ref="B49:H49" si="2">(((B38/B30)^(1/8))-1)*100</f>
        <v>1.140087316465932</v>
      </c>
      <c r="C49" s="419">
        <f t="shared" si="2"/>
        <v>1.3356367233617883</v>
      </c>
      <c r="D49" s="419">
        <f t="shared" si="2"/>
        <v>-0.19297200197172515</v>
      </c>
      <c r="E49" s="419">
        <f t="shared" si="2"/>
        <v>0.24549556412833962</v>
      </c>
      <c r="F49" s="419">
        <f t="shared" si="2"/>
        <v>-0.43739378376315141</v>
      </c>
      <c r="G49" s="419">
        <f t="shared" si="2"/>
        <v>-0.2025474459429133</v>
      </c>
      <c r="H49" s="360">
        <f t="shared" si="2"/>
        <v>4.5318390354769145</v>
      </c>
      <c r="I49"/>
      <c r="J49"/>
    </row>
    <row r="50" spans="1:17" s="36" customFormat="1" ht="12.75">
      <c r="A50" s="542"/>
      <c r="B50" s="60"/>
      <c r="C50" s="60"/>
      <c r="D50" s="60"/>
      <c r="E50" s="60"/>
      <c r="F50" s="60"/>
      <c r="G50" s="60"/>
      <c r="H50" s="60"/>
      <c r="I50" s="60"/>
      <c r="J50" s="60"/>
    </row>
    <row r="51" spans="1:17" s="36" customFormat="1" ht="12.75">
      <c r="A51" s="162" t="s">
        <v>368</v>
      </c>
      <c r="B51" s="60"/>
      <c r="C51" s="60"/>
      <c r="D51" s="60"/>
      <c r="E51" s="60"/>
      <c r="F51" s="60"/>
      <c r="G51" s="60"/>
      <c r="H51" s="60"/>
      <c r="I51" s="60"/>
      <c r="J51" s="60"/>
    </row>
    <row r="52" spans="1:17" s="36" customFormat="1" ht="12.75">
      <c r="A52" s="362" t="s">
        <v>483</v>
      </c>
      <c r="B52" s="497">
        <f>(((B44/B6)^(1/37))-1)*100</f>
        <v>1.7811007722388528</v>
      </c>
      <c r="C52" s="497">
        <f t="shared" ref="C52:H52" si="3">(((C44/C6)^(1/37))-1)*100</f>
        <v>1.4542663808080558</v>
      </c>
      <c r="D52" s="497">
        <f t="shared" si="3"/>
        <v>0.32214947984938735</v>
      </c>
      <c r="E52" s="497">
        <f t="shared" si="3"/>
        <v>0.22065967645112927</v>
      </c>
      <c r="F52" s="497">
        <f t="shared" si="3"/>
        <v>0.10126634939933155</v>
      </c>
      <c r="G52" s="497">
        <f t="shared" si="3"/>
        <v>5.6678976429447303E-2</v>
      </c>
      <c r="H52" s="497">
        <f t="shared" si="3"/>
        <v>-0.54218980747862133</v>
      </c>
      <c r="I52" s="60"/>
      <c r="J52" s="60"/>
    </row>
    <row r="53" spans="1:17" s="38" customFormat="1" ht="12.75">
      <c r="A53" s="363" t="s">
        <v>373</v>
      </c>
      <c r="B53" s="90">
        <f t="shared" ref="B53:H53" si="4">(((B30/B6)^(1/24))-1)*100</f>
        <v>2.2581363241248154</v>
      </c>
      <c r="C53" s="90">
        <f t="shared" si="4"/>
        <v>1.5155920402067702</v>
      </c>
      <c r="D53" s="90">
        <f t="shared" si="4"/>
        <v>0.73145835924786073</v>
      </c>
      <c r="E53" s="90">
        <f t="shared" si="4"/>
        <v>0.20879788362073715</v>
      </c>
      <c r="F53" s="90">
        <f t="shared" si="4"/>
        <v>0.52157144548736767</v>
      </c>
      <c r="G53" s="90">
        <f t="shared" si="4"/>
        <v>0.35665292520072889</v>
      </c>
      <c r="H53" s="90">
        <f t="shared" si="4"/>
        <v>-2.3540007452926393</v>
      </c>
      <c r="I53" s="92"/>
      <c r="J53" s="92"/>
    </row>
    <row r="54" spans="1:17" s="36" customFormat="1" ht="12.75">
      <c r="A54" s="365" t="s">
        <v>468</v>
      </c>
      <c r="B54" s="90">
        <f>(((B44/B30)^(1/13))-1)*100</f>
        <v>0.9062586121834304</v>
      </c>
      <c r="C54" s="90">
        <f t="shared" ref="C54:H54" si="5">(((C44/C30)^(1/13))-1)*100</f>
        <v>1.3411470925356328</v>
      </c>
      <c r="D54" s="90">
        <f t="shared" si="5"/>
        <v>-0.42913317327570866</v>
      </c>
      <c r="E54" s="90">
        <f t="shared" si="5"/>
        <v>0.24256205988113511</v>
      </c>
      <c r="F54" s="90">
        <f t="shared" si="5"/>
        <v>-0.6700698978100661</v>
      </c>
      <c r="G54" s="90">
        <f t="shared" si="5"/>
        <v>-0.49476538429770178</v>
      </c>
      <c r="H54" s="90">
        <f t="shared" si="5"/>
        <v>2.8914755507744028</v>
      </c>
      <c r="I54" s="60"/>
      <c r="J54" s="60"/>
    </row>
    <row r="55" spans="1:17" s="311" customFormat="1" hidden="1">
      <c r="A55" s="496" t="s">
        <v>455</v>
      </c>
      <c r="B55" s="347">
        <f t="shared" ref="B55:H55" si="6">(((B43/B38)^(1/4))-1)*100</f>
        <v>0.24878981326197369</v>
      </c>
      <c r="C55" s="347">
        <f t="shared" si="6"/>
        <v>1.4967853028270639</v>
      </c>
      <c r="D55" s="347">
        <f t="shared" si="6"/>
        <v>-1.2295911499477952</v>
      </c>
      <c r="E55" s="347">
        <f t="shared" si="6"/>
        <v>0.25105506302292024</v>
      </c>
      <c r="F55" s="347">
        <f t="shared" si="6"/>
        <v>-1.4769382846294365</v>
      </c>
      <c r="G55" s="347">
        <f t="shared" si="6"/>
        <v>-1.0567254581905772</v>
      </c>
      <c r="H55" s="347">
        <f t="shared" si="6"/>
        <v>5.1404445621869854</v>
      </c>
      <c r="J55" s="307"/>
      <c r="K55" s="317"/>
      <c r="L55" s="308"/>
      <c r="M55" s="318"/>
      <c r="N55" s="318"/>
      <c r="O55" s="318"/>
      <c r="P55" s="310"/>
      <c r="Q55" s="319"/>
    </row>
    <row r="56" spans="1:17" hidden="1">
      <c r="A56" s="258"/>
      <c r="B56" s="71"/>
      <c r="C56" s="71"/>
      <c r="D56" s="92"/>
      <c r="E56" s="92"/>
      <c r="F56" s="92"/>
      <c r="G56" s="92"/>
      <c r="H56" s="92"/>
      <c r="J56" s="303"/>
      <c r="K56" s="303"/>
      <c r="L56" s="303"/>
      <c r="M56" s="303"/>
      <c r="N56" s="303"/>
      <c r="O56" s="303"/>
      <c r="P56" s="303"/>
      <c r="Q56" s="316"/>
    </row>
    <row r="57" spans="1:17" s="303" customFormat="1" hidden="1">
      <c r="A57" s="203" t="s">
        <v>131</v>
      </c>
      <c r="B57" s="265"/>
      <c r="C57" s="265"/>
      <c r="D57" s="30"/>
      <c r="E57" s="261"/>
      <c r="F57" s="261"/>
      <c r="G57" s="261"/>
      <c r="H57" s="261"/>
      <c r="Q57" s="316"/>
    </row>
    <row r="58" spans="1:17" s="303" customFormat="1" hidden="1">
      <c r="A58" s="348" t="s">
        <v>43</v>
      </c>
      <c r="B58" s="351">
        <f t="shared" ref="B58:H58" si="7">(POWER(B19/B11,1/8)-1)*100</f>
        <v>2.6676793016045419</v>
      </c>
      <c r="C58" s="342">
        <f t="shared" si="7"/>
        <v>1.6064769420274239</v>
      </c>
      <c r="D58" s="352">
        <f t="shared" si="7"/>
        <v>1.0444239299651992</v>
      </c>
      <c r="E58" s="342">
        <f t="shared" si="7"/>
        <v>0.23094972944688319</v>
      </c>
      <c r="F58" s="352">
        <f t="shared" si="7"/>
        <v>0.81159981294613992</v>
      </c>
      <c r="G58" s="342">
        <f t="shared" si="7"/>
        <v>0.49640667652051107</v>
      </c>
      <c r="H58" s="353">
        <f t="shared" si="7"/>
        <v>-4.0193795267245314</v>
      </c>
    </row>
    <row r="59" spans="1:17" s="303" customFormat="1" hidden="1">
      <c r="A59" s="349" t="s">
        <v>44</v>
      </c>
      <c r="B59" s="58">
        <f t="shared" ref="B59:H59" si="8">(POWER(B30/B19,1/11)-1)*100</f>
        <v>2.0658185734321988</v>
      </c>
      <c r="C59" s="61">
        <f t="shared" si="8"/>
        <v>1.8644029740524815</v>
      </c>
      <c r="D59" s="60">
        <f t="shared" si="8"/>
        <v>0.19772913157016792</v>
      </c>
      <c r="E59" s="61">
        <f t="shared" si="8"/>
        <v>-8.3322307892763625E-3</v>
      </c>
      <c r="F59" s="60">
        <f t="shared" si="8"/>
        <v>0.20607853329843717</v>
      </c>
      <c r="G59" s="61">
        <f t="shared" si="8"/>
        <v>8.4151778303964697E-2</v>
      </c>
      <c r="H59" s="59">
        <f t="shared" si="8"/>
        <v>-2.4112344172024236</v>
      </c>
    </row>
    <row r="60" spans="1:17" s="303" customFormat="1" hidden="1">
      <c r="A60" s="344" t="s">
        <v>45</v>
      </c>
      <c r="B60" s="58">
        <f t="shared" ref="B60:H60" si="9">(POWER(B26/B19,1/7)-1)*100</f>
        <v>1.403394593565177</v>
      </c>
      <c r="C60" s="61">
        <f t="shared" si="9"/>
        <v>1.5427859444959946</v>
      </c>
      <c r="D60" s="60">
        <f t="shared" si="9"/>
        <v>-0.13727351444444702</v>
      </c>
      <c r="E60" s="61">
        <f t="shared" si="9"/>
        <v>-0.18550722245916917</v>
      </c>
      <c r="F60" s="60">
        <f t="shared" si="9"/>
        <v>4.8323351321566399E-2</v>
      </c>
      <c r="G60" s="61">
        <f t="shared" si="9"/>
        <v>6.829644779180466E-2</v>
      </c>
      <c r="H60" s="59">
        <f t="shared" si="9"/>
        <v>0.42313969935601214</v>
      </c>
    </row>
    <row r="61" spans="1:17" s="303" customFormat="1" hidden="1">
      <c r="A61" s="344" t="s">
        <v>46</v>
      </c>
      <c r="B61" s="58">
        <f t="shared" ref="B61:H61" si="10">(POWER(B38/B26,1/12)-1)*100</f>
        <v>1.8337861188641114</v>
      </c>
      <c r="C61" s="61">
        <f t="shared" si="10"/>
        <v>1.6990151780194696</v>
      </c>
      <c r="D61" s="60">
        <f t="shared" si="10"/>
        <v>0.13251941585543658</v>
      </c>
      <c r="E61" s="61">
        <f t="shared" si="10"/>
        <v>0.26448714110327565</v>
      </c>
      <c r="F61" s="60">
        <f t="shared" si="10"/>
        <v>-0.13161960830869734</v>
      </c>
      <c r="G61" s="61">
        <f t="shared" si="10"/>
        <v>-9.7839977466473993E-2</v>
      </c>
      <c r="H61" s="59">
        <f t="shared" si="10"/>
        <v>0.47218627208602815</v>
      </c>
    </row>
    <row r="62" spans="1:17" s="303" customFormat="1" hidden="1">
      <c r="A62" s="349" t="s">
        <v>47</v>
      </c>
      <c r="B62" s="58">
        <f t="shared" ref="B62:H62" si="11">(((B38/B19)^(1/19))-1)*100</f>
        <v>1.6750087020760862</v>
      </c>
      <c r="C62" s="61">
        <f t="shared" si="11"/>
        <v>1.6414290937810216</v>
      </c>
      <c r="D62" s="60">
        <f t="shared" si="11"/>
        <v>3.303732404635884E-2</v>
      </c>
      <c r="E62" s="61">
        <f t="shared" si="11"/>
        <v>9.8464200567338622E-2</v>
      </c>
      <c r="F62" s="60">
        <f t="shared" si="11"/>
        <v>-6.5362517840317214E-2</v>
      </c>
      <c r="G62" s="61">
        <f t="shared" si="11"/>
        <v>-3.6663935531200398E-2</v>
      </c>
      <c r="H62" s="59">
        <f t="shared" si="11"/>
        <v>0.45411369582635253</v>
      </c>
    </row>
    <row r="63" spans="1:17" s="303" customFormat="1" hidden="1">
      <c r="A63" s="349" t="s">
        <v>48</v>
      </c>
      <c r="B63" s="58">
        <f t="shared" ref="B63:H63" si="12">(POWER(B30/B26,1/4)-1)*100</f>
        <v>3.235490164341015</v>
      </c>
      <c r="C63" s="61">
        <f t="shared" si="12"/>
        <v>2.4296858654653031</v>
      </c>
      <c r="D63" s="60">
        <f t="shared" si="12"/>
        <v>0.78669019832209308</v>
      </c>
      <c r="E63" s="61">
        <f t="shared" si="12"/>
        <v>0.30248108963608633</v>
      </c>
      <c r="F63" s="60">
        <f t="shared" si="12"/>
        <v>0.4827488845996486</v>
      </c>
      <c r="G63" s="61">
        <f t="shared" si="12"/>
        <v>0.11190465191930343</v>
      </c>
      <c r="H63" s="59">
        <f t="shared" si="12"/>
        <v>-7.1802539820742473</v>
      </c>
    </row>
    <row r="64" spans="1:17" s="307" customFormat="1" hidden="1">
      <c r="A64" s="349" t="s">
        <v>49</v>
      </c>
      <c r="B64" s="58">
        <f t="shared" ref="B64:H64" si="13">(((B38/B30)^(1/8))-1)*100</f>
        <v>1.140087316465932</v>
      </c>
      <c r="C64" s="61">
        <f t="shared" si="13"/>
        <v>1.3356367233617883</v>
      </c>
      <c r="D64" s="60">
        <f t="shared" si="13"/>
        <v>-0.19297200197172515</v>
      </c>
      <c r="E64" s="61">
        <f t="shared" si="13"/>
        <v>0.24549556412833962</v>
      </c>
      <c r="F64" s="60">
        <f t="shared" si="13"/>
        <v>-0.43739378376315141</v>
      </c>
      <c r="G64" s="61">
        <f t="shared" si="13"/>
        <v>-0.2025474459429133</v>
      </c>
      <c r="H64" s="59">
        <f t="shared" si="13"/>
        <v>4.5318390354769145</v>
      </c>
    </row>
    <row r="65" spans="1:17" s="307" customFormat="1" hidden="1">
      <c r="A65" s="333" t="s">
        <v>357</v>
      </c>
      <c r="B65" s="209">
        <f t="shared" ref="B65:H65" si="14">(((B41/B19)^(1/22))-1)*100</f>
        <v>1.3896448288564844</v>
      </c>
      <c r="C65" s="90">
        <f t="shared" si="14"/>
        <v>1.6526161740948009</v>
      </c>
      <c r="D65" s="92">
        <f t="shared" si="14"/>
        <v>-0.25869609178374997</v>
      </c>
      <c r="E65" s="90">
        <f t="shared" si="14"/>
        <v>8.452768117870324E-2</v>
      </c>
      <c r="F65" s="92">
        <f t="shared" si="14"/>
        <v>-0.34293389888974124</v>
      </c>
      <c r="G65" s="90">
        <f t="shared" si="14"/>
        <v>-0.16327884849663965</v>
      </c>
      <c r="H65" s="91">
        <f t="shared" si="14"/>
        <v>2.2686761040866088</v>
      </c>
    </row>
    <row r="66" spans="1:17" s="307" customFormat="1" hidden="1">
      <c r="A66" s="333" t="s">
        <v>358</v>
      </c>
      <c r="B66" s="209">
        <f t="shared" ref="B66:H66" si="15">(POWER(B41/B26,1/15)-1)*100</f>
        <v>1.3832289100453643</v>
      </c>
      <c r="C66" s="90">
        <f t="shared" si="15"/>
        <v>1.7039109273925046</v>
      </c>
      <c r="D66" s="92">
        <f t="shared" si="15"/>
        <v>-0.31530942558943842</v>
      </c>
      <c r="E66" s="90">
        <f t="shared" si="15"/>
        <v>0.21079385771454184</v>
      </c>
      <c r="F66" s="92">
        <f t="shared" si="15"/>
        <v>-0.52499662267018188</v>
      </c>
      <c r="G66" s="90">
        <f t="shared" si="15"/>
        <v>-0.2711638459194865</v>
      </c>
      <c r="H66" s="91">
        <f t="shared" si="15"/>
        <v>3.1414957603604687</v>
      </c>
    </row>
    <row r="67" spans="1:17">
      <c r="A67" s="350" t="s">
        <v>359</v>
      </c>
      <c r="B67" s="354">
        <f t="shared" ref="B67:H67" si="16">(((B41/B30)^(1/11))-1)*100</f>
        <v>0.71795065382953549</v>
      </c>
      <c r="C67" s="347">
        <f t="shared" si="16"/>
        <v>1.4412697011534803</v>
      </c>
      <c r="D67" s="355">
        <f t="shared" si="16"/>
        <v>-0.71304218633584382</v>
      </c>
      <c r="E67" s="347">
        <f t="shared" si="16"/>
        <v>0.17747382996462502</v>
      </c>
      <c r="F67" s="355">
        <f t="shared" si="16"/>
        <v>-0.88893838330559305</v>
      </c>
      <c r="G67" s="347">
        <f t="shared" si="16"/>
        <v>-0.41009777090658117</v>
      </c>
      <c r="H67" s="346">
        <f t="shared" si="16"/>
        <v>7.1730137134372374</v>
      </c>
    </row>
    <row r="68" spans="1:17">
      <c r="A68" s="4"/>
      <c r="B68" s="2"/>
      <c r="C68" s="2"/>
      <c r="D68" s="2"/>
      <c r="E68" s="2"/>
      <c r="F68" s="2"/>
      <c r="G68" s="2"/>
      <c r="H68" s="2"/>
    </row>
    <row r="69" spans="1:17">
      <c r="A69" s="2" t="s">
        <v>344</v>
      </c>
      <c r="B69" s="2"/>
      <c r="C69" s="2"/>
      <c r="D69" s="2"/>
      <c r="E69" s="2"/>
      <c r="F69" s="2"/>
    </row>
    <row r="70" spans="1:17">
      <c r="A70" s="2" t="s">
        <v>332</v>
      </c>
      <c r="B70" s="2"/>
      <c r="C70" s="2"/>
      <c r="D70" s="2"/>
      <c r="E70" s="2"/>
      <c r="F70" s="2"/>
    </row>
    <row r="71" spans="1:17">
      <c r="A71" s="2" t="s">
        <v>333</v>
      </c>
      <c r="B71" s="2"/>
      <c r="C71" s="2"/>
      <c r="D71" s="2"/>
      <c r="E71" s="2"/>
      <c r="F71" s="2"/>
      <c r="Q71" s="1"/>
    </row>
    <row r="72" spans="1:17">
      <c r="A72" s="2" t="s">
        <v>334</v>
      </c>
      <c r="B72" s="2"/>
      <c r="C72" s="2"/>
      <c r="D72" s="2"/>
      <c r="E72" s="2"/>
      <c r="F72" s="2"/>
      <c r="Q72" s="1"/>
    </row>
    <row r="73" spans="1:17">
      <c r="A73" s="2" t="s">
        <v>345</v>
      </c>
      <c r="B73" s="2"/>
      <c r="C73" s="2"/>
      <c r="D73" s="2"/>
      <c r="E73" s="2"/>
      <c r="F73" s="2"/>
      <c r="Q73" s="1"/>
    </row>
    <row r="74" spans="1:17">
      <c r="A74" s="2" t="s">
        <v>346</v>
      </c>
      <c r="B74" s="2"/>
      <c r="C74" s="2"/>
      <c r="D74" s="2"/>
      <c r="E74" s="2"/>
      <c r="F74" s="2"/>
      <c r="Q74" s="1"/>
    </row>
    <row r="75" spans="1:17">
      <c r="A75" s="2" t="s">
        <v>347</v>
      </c>
      <c r="B75" s="2"/>
      <c r="C75" s="2"/>
      <c r="D75" s="2"/>
      <c r="E75" s="2"/>
      <c r="F75" s="2"/>
      <c r="Q75" s="1"/>
    </row>
    <row r="76" spans="1:17">
      <c r="A76" s="2" t="s">
        <v>348</v>
      </c>
      <c r="B76" s="2"/>
      <c r="C76" s="2"/>
      <c r="D76" s="2"/>
      <c r="E76" s="2"/>
      <c r="F76" s="2"/>
      <c r="Q76" s="1"/>
    </row>
    <row r="77" spans="1:17">
      <c r="A77" s="2" t="s">
        <v>349</v>
      </c>
      <c r="B77" s="2"/>
      <c r="C77" s="2"/>
      <c r="D77" s="2"/>
      <c r="E77" s="2"/>
      <c r="F77" s="2"/>
    </row>
    <row r="78" spans="1:17">
      <c r="A78" s="2"/>
      <c r="B78" s="2"/>
      <c r="C78" s="2"/>
      <c r="D78" s="2"/>
      <c r="E78" s="2"/>
      <c r="F78" s="2"/>
    </row>
  </sheetData>
  <pageMargins left="0.53" right="0.25" top="1" bottom="0.67" header="0.5" footer="0.5"/>
  <pageSetup scale="69" orientation="portrait" r:id="rId1"/>
  <headerFooter alignWithMargins="0"/>
</worksheet>
</file>

<file path=xl/worksheets/sheet25.xml><?xml version="1.0" encoding="utf-8"?>
<worksheet xmlns="http://schemas.openxmlformats.org/spreadsheetml/2006/main" xmlns:r="http://schemas.openxmlformats.org/officeDocument/2006/relationships">
  <sheetPr>
    <pageSetUpPr fitToPage="1"/>
  </sheetPr>
  <dimension ref="A1:I47"/>
  <sheetViews>
    <sheetView topLeftCell="A12" zoomScaleSheetLayoutView="100" workbookViewId="0">
      <selection activeCell="D87" sqref="D87"/>
    </sheetView>
  </sheetViews>
  <sheetFormatPr defaultRowHeight="12.75"/>
  <cols>
    <col min="1" max="1" width="9.140625" style="49"/>
    <col min="2" max="2" width="11.7109375" style="49" customWidth="1"/>
    <col min="3" max="3" width="12.140625" style="49" customWidth="1"/>
    <col min="4" max="4" width="12.5703125" style="49" customWidth="1"/>
    <col min="5" max="7" width="11.7109375" style="49" customWidth="1"/>
    <col min="8" max="8" width="12.42578125" style="49" customWidth="1"/>
    <col min="9" max="257" width="9.140625" style="49"/>
    <col min="258" max="258" width="11.7109375" style="49" customWidth="1"/>
    <col min="259" max="259" width="12.140625" style="49" customWidth="1"/>
    <col min="260" max="260" width="12.5703125" style="49" customWidth="1"/>
    <col min="261" max="263" width="11.7109375" style="49" customWidth="1"/>
    <col min="264" max="264" width="12.42578125" style="49" customWidth="1"/>
    <col min="265" max="513" width="9.140625" style="49"/>
    <col min="514" max="514" width="11.7109375" style="49" customWidth="1"/>
    <col min="515" max="515" width="12.140625" style="49" customWidth="1"/>
    <col min="516" max="516" width="12.5703125" style="49" customWidth="1"/>
    <col min="517" max="519" width="11.7109375" style="49" customWidth="1"/>
    <col min="520" max="520" width="12.42578125" style="49" customWidth="1"/>
    <col min="521" max="769" width="9.140625" style="49"/>
    <col min="770" max="770" width="11.7109375" style="49" customWidth="1"/>
    <col min="771" max="771" width="12.140625" style="49" customWidth="1"/>
    <col min="772" max="772" width="12.5703125" style="49" customWidth="1"/>
    <col min="773" max="775" width="11.7109375" style="49" customWidth="1"/>
    <col min="776" max="776" width="12.42578125" style="49" customWidth="1"/>
    <col min="777" max="1025" width="9.140625" style="49"/>
    <col min="1026" max="1026" width="11.7109375" style="49" customWidth="1"/>
    <col min="1027" max="1027" width="12.140625" style="49" customWidth="1"/>
    <col min="1028" max="1028" width="12.5703125" style="49" customWidth="1"/>
    <col min="1029" max="1031" width="11.7109375" style="49" customWidth="1"/>
    <col min="1032" max="1032" width="12.42578125" style="49" customWidth="1"/>
    <col min="1033" max="1281" width="9.140625" style="49"/>
    <col min="1282" max="1282" width="11.7109375" style="49" customWidth="1"/>
    <col min="1283" max="1283" width="12.140625" style="49" customWidth="1"/>
    <col min="1284" max="1284" width="12.5703125" style="49" customWidth="1"/>
    <col min="1285" max="1287" width="11.7109375" style="49" customWidth="1"/>
    <col min="1288" max="1288" width="12.42578125" style="49" customWidth="1"/>
    <col min="1289" max="1537" width="9.140625" style="49"/>
    <col min="1538" max="1538" width="11.7109375" style="49" customWidth="1"/>
    <col min="1539" max="1539" width="12.140625" style="49" customWidth="1"/>
    <col min="1540" max="1540" width="12.5703125" style="49" customWidth="1"/>
    <col min="1541" max="1543" width="11.7109375" style="49" customWidth="1"/>
    <col min="1544" max="1544" width="12.42578125" style="49" customWidth="1"/>
    <col min="1545" max="1793" width="9.140625" style="49"/>
    <col min="1794" max="1794" width="11.7109375" style="49" customWidth="1"/>
    <col min="1795" max="1795" width="12.140625" style="49" customWidth="1"/>
    <col min="1796" max="1796" width="12.5703125" style="49" customWidth="1"/>
    <col min="1797" max="1799" width="11.7109375" style="49" customWidth="1"/>
    <col min="1800" max="1800" width="12.42578125" style="49" customWidth="1"/>
    <col min="1801" max="2049" width="9.140625" style="49"/>
    <col min="2050" max="2050" width="11.7109375" style="49" customWidth="1"/>
    <col min="2051" max="2051" width="12.140625" style="49" customWidth="1"/>
    <col min="2052" max="2052" width="12.5703125" style="49" customWidth="1"/>
    <col min="2053" max="2055" width="11.7109375" style="49" customWidth="1"/>
    <col min="2056" max="2056" width="12.42578125" style="49" customWidth="1"/>
    <col min="2057" max="2305" width="9.140625" style="49"/>
    <col min="2306" max="2306" width="11.7109375" style="49" customWidth="1"/>
    <col min="2307" max="2307" width="12.140625" style="49" customWidth="1"/>
    <col min="2308" max="2308" width="12.5703125" style="49" customWidth="1"/>
    <col min="2309" max="2311" width="11.7109375" style="49" customWidth="1"/>
    <col min="2312" max="2312" width="12.42578125" style="49" customWidth="1"/>
    <col min="2313" max="2561" width="9.140625" style="49"/>
    <col min="2562" max="2562" width="11.7109375" style="49" customWidth="1"/>
    <col min="2563" max="2563" width="12.140625" style="49" customWidth="1"/>
    <col min="2564" max="2564" width="12.5703125" style="49" customWidth="1"/>
    <col min="2565" max="2567" width="11.7109375" style="49" customWidth="1"/>
    <col min="2568" max="2568" width="12.42578125" style="49" customWidth="1"/>
    <col min="2569" max="2817" width="9.140625" style="49"/>
    <col min="2818" max="2818" width="11.7109375" style="49" customWidth="1"/>
    <col min="2819" max="2819" width="12.140625" style="49" customWidth="1"/>
    <col min="2820" max="2820" width="12.5703125" style="49" customWidth="1"/>
    <col min="2821" max="2823" width="11.7109375" style="49" customWidth="1"/>
    <col min="2824" max="2824" width="12.42578125" style="49" customWidth="1"/>
    <col min="2825" max="3073" width="9.140625" style="49"/>
    <col min="3074" max="3074" width="11.7109375" style="49" customWidth="1"/>
    <col min="3075" max="3075" width="12.140625" style="49" customWidth="1"/>
    <col min="3076" max="3076" width="12.5703125" style="49" customWidth="1"/>
    <col min="3077" max="3079" width="11.7109375" style="49" customWidth="1"/>
    <col min="3080" max="3080" width="12.42578125" style="49" customWidth="1"/>
    <col min="3081" max="3329" width="9.140625" style="49"/>
    <col min="3330" max="3330" width="11.7109375" style="49" customWidth="1"/>
    <col min="3331" max="3331" width="12.140625" style="49" customWidth="1"/>
    <col min="3332" max="3332" width="12.5703125" style="49" customWidth="1"/>
    <col min="3333" max="3335" width="11.7109375" style="49" customWidth="1"/>
    <col min="3336" max="3336" width="12.42578125" style="49" customWidth="1"/>
    <col min="3337" max="3585" width="9.140625" style="49"/>
    <col min="3586" max="3586" width="11.7109375" style="49" customWidth="1"/>
    <col min="3587" max="3587" width="12.140625" style="49" customWidth="1"/>
    <col min="3588" max="3588" width="12.5703125" style="49" customWidth="1"/>
    <col min="3589" max="3591" width="11.7109375" style="49" customWidth="1"/>
    <col min="3592" max="3592" width="12.42578125" style="49" customWidth="1"/>
    <col min="3593" max="3841" width="9.140625" style="49"/>
    <col min="3842" max="3842" width="11.7109375" style="49" customWidth="1"/>
    <col min="3843" max="3843" width="12.140625" style="49" customWidth="1"/>
    <col min="3844" max="3844" width="12.5703125" style="49" customWidth="1"/>
    <col min="3845" max="3847" width="11.7109375" style="49" customWidth="1"/>
    <col min="3848" max="3848" width="12.42578125" style="49" customWidth="1"/>
    <col min="3849" max="4097" width="9.140625" style="49"/>
    <col min="4098" max="4098" width="11.7109375" style="49" customWidth="1"/>
    <col min="4099" max="4099" width="12.140625" style="49" customWidth="1"/>
    <col min="4100" max="4100" width="12.5703125" style="49" customWidth="1"/>
    <col min="4101" max="4103" width="11.7109375" style="49" customWidth="1"/>
    <col min="4104" max="4104" width="12.42578125" style="49" customWidth="1"/>
    <col min="4105" max="4353" width="9.140625" style="49"/>
    <col min="4354" max="4354" width="11.7109375" style="49" customWidth="1"/>
    <col min="4355" max="4355" width="12.140625" style="49" customWidth="1"/>
    <col min="4356" max="4356" width="12.5703125" style="49" customWidth="1"/>
    <col min="4357" max="4359" width="11.7109375" style="49" customWidth="1"/>
    <col min="4360" max="4360" width="12.42578125" style="49" customWidth="1"/>
    <col min="4361" max="4609" width="9.140625" style="49"/>
    <col min="4610" max="4610" width="11.7109375" style="49" customWidth="1"/>
    <col min="4611" max="4611" width="12.140625" style="49" customWidth="1"/>
    <col min="4612" max="4612" width="12.5703125" style="49" customWidth="1"/>
    <col min="4613" max="4615" width="11.7109375" style="49" customWidth="1"/>
    <col min="4616" max="4616" width="12.42578125" style="49" customWidth="1"/>
    <col min="4617" max="4865" width="9.140625" style="49"/>
    <col min="4866" max="4866" width="11.7109375" style="49" customWidth="1"/>
    <col min="4867" max="4867" width="12.140625" style="49" customWidth="1"/>
    <col min="4868" max="4868" width="12.5703125" style="49" customWidth="1"/>
    <col min="4869" max="4871" width="11.7109375" style="49" customWidth="1"/>
    <col min="4872" max="4872" width="12.42578125" style="49" customWidth="1"/>
    <col min="4873" max="5121" width="9.140625" style="49"/>
    <col min="5122" max="5122" width="11.7109375" style="49" customWidth="1"/>
    <col min="5123" max="5123" width="12.140625" style="49" customWidth="1"/>
    <col min="5124" max="5124" width="12.5703125" style="49" customWidth="1"/>
    <col min="5125" max="5127" width="11.7109375" style="49" customWidth="1"/>
    <col min="5128" max="5128" width="12.42578125" style="49" customWidth="1"/>
    <col min="5129" max="5377" width="9.140625" style="49"/>
    <col min="5378" max="5378" width="11.7109375" style="49" customWidth="1"/>
    <col min="5379" max="5379" width="12.140625" style="49" customWidth="1"/>
    <col min="5380" max="5380" width="12.5703125" style="49" customWidth="1"/>
    <col min="5381" max="5383" width="11.7109375" style="49" customWidth="1"/>
    <col min="5384" max="5384" width="12.42578125" style="49" customWidth="1"/>
    <col min="5385" max="5633" width="9.140625" style="49"/>
    <col min="5634" max="5634" width="11.7109375" style="49" customWidth="1"/>
    <col min="5635" max="5635" width="12.140625" style="49" customWidth="1"/>
    <col min="5636" max="5636" width="12.5703125" style="49" customWidth="1"/>
    <col min="5637" max="5639" width="11.7109375" style="49" customWidth="1"/>
    <col min="5640" max="5640" width="12.42578125" style="49" customWidth="1"/>
    <col min="5641" max="5889" width="9.140625" style="49"/>
    <col min="5890" max="5890" width="11.7109375" style="49" customWidth="1"/>
    <col min="5891" max="5891" width="12.140625" style="49" customWidth="1"/>
    <col min="5892" max="5892" width="12.5703125" style="49" customWidth="1"/>
    <col min="5893" max="5895" width="11.7109375" style="49" customWidth="1"/>
    <col min="5896" max="5896" width="12.42578125" style="49" customWidth="1"/>
    <col min="5897" max="6145" width="9.140625" style="49"/>
    <col min="6146" max="6146" width="11.7109375" style="49" customWidth="1"/>
    <col min="6147" max="6147" width="12.140625" style="49" customWidth="1"/>
    <col min="6148" max="6148" width="12.5703125" style="49" customWidth="1"/>
    <col min="6149" max="6151" width="11.7109375" style="49" customWidth="1"/>
    <col min="6152" max="6152" width="12.42578125" style="49" customWidth="1"/>
    <col min="6153" max="6401" width="9.140625" style="49"/>
    <col min="6402" max="6402" width="11.7109375" style="49" customWidth="1"/>
    <col min="6403" max="6403" width="12.140625" style="49" customWidth="1"/>
    <col min="6404" max="6404" width="12.5703125" style="49" customWidth="1"/>
    <col min="6405" max="6407" width="11.7109375" style="49" customWidth="1"/>
    <col min="6408" max="6408" width="12.42578125" style="49" customWidth="1"/>
    <col min="6409" max="6657" width="9.140625" style="49"/>
    <col min="6658" max="6658" width="11.7109375" style="49" customWidth="1"/>
    <col min="6659" max="6659" width="12.140625" style="49" customWidth="1"/>
    <col min="6660" max="6660" width="12.5703125" style="49" customWidth="1"/>
    <col min="6661" max="6663" width="11.7109375" style="49" customWidth="1"/>
    <col min="6664" max="6664" width="12.42578125" style="49" customWidth="1"/>
    <col min="6665" max="6913" width="9.140625" style="49"/>
    <col min="6914" max="6914" width="11.7109375" style="49" customWidth="1"/>
    <col min="6915" max="6915" width="12.140625" style="49" customWidth="1"/>
    <col min="6916" max="6916" width="12.5703125" style="49" customWidth="1"/>
    <col min="6917" max="6919" width="11.7109375" style="49" customWidth="1"/>
    <col min="6920" max="6920" width="12.42578125" style="49" customWidth="1"/>
    <col min="6921" max="7169" width="9.140625" style="49"/>
    <col min="7170" max="7170" width="11.7109375" style="49" customWidth="1"/>
    <col min="7171" max="7171" width="12.140625" style="49" customWidth="1"/>
    <col min="7172" max="7172" width="12.5703125" style="49" customWidth="1"/>
    <col min="7173" max="7175" width="11.7109375" style="49" customWidth="1"/>
    <col min="7176" max="7176" width="12.42578125" style="49" customWidth="1"/>
    <col min="7177" max="7425" width="9.140625" style="49"/>
    <col min="7426" max="7426" width="11.7109375" style="49" customWidth="1"/>
    <col min="7427" max="7427" width="12.140625" style="49" customWidth="1"/>
    <col min="7428" max="7428" width="12.5703125" style="49" customWidth="1"/>
    <col min="7429" max="7431" width="11.7109375" style="49" customWidth="1"/>
    <col min="7432" max="7432" width="12.42578125" style="49" customWidth="1"/>
    <col min="7433" max="7681" width="9.140625" style="49"/>
    <col min="7682" max="7682" width="11.7109375" style="49" customWidth="1"/>
    <col min="7683" max="7683" width="12.140625" style="49" customWidth="1"/>
    <col min="7684" max="7684" width="12.5703125" style="49" customWidth="1"/>
    <col min="7685" max="7687" width="11.7109375" style="49" customWidth="1"/>
    <col min="7688" max="7688" width="12.42578125" style="49" customWidth="1"/>
    <col min="7689" max="7937" width="9.140625" style="49"/>
    <col min="7938" max="7938" width="11.7109375" style="49" customWidth="1"/>
    <col min="7939" max="7939" width="12.140625" style="49" customWidth="1"/>
    <col min="7940" max="7940" width="12.5703125" style="49" customWidth="1"/>
    <col min="7941" max="7943" width="11.7109375" style="49" customWidth="1"/>
    <col min="7944" max="7944" width="12.42578125" style="49" customWidth="1"/>
    <col min="7945" max="8193" width="9.140625" style="49"/>
    <col min="8194" max="8194" width="11.7109375" style="49" customWidth="1"/>
    <col min="8195" max="8195" width="12.140625" style="49" customWidth="1"/>
    <col min="8196" max="8196" width="12.5703125" style="49" customWidth="1"/>
    <col min="8197" max="8199" width="11.7109375" style="49" customWidth="1"/>
    <col min="8200" max="8200" width="12.42578125" style="49" customWidth="1"/>
    <col min="8201" max="8449" width="9.140625" style="49"/>
    <col min="8450" max="8450" width="11.7109375" style="49" customWidth="1"/>
    <col min="8451" max="8451" width="12.140625" style="49" customWidth="1"/>
    <col min="8452" max="8452" width="12.5703125" style="49" customWidth="1"/>
    <col min="8453" max="8455" width="11.7109375" style="49" customWidth="1"/>
    <col min="8456" max="8456" width="12.42578125" style="49" customWidth="1"/>
    <col min="8457" max="8705" width="9.140625" style="49"/>
    <col min="8706" max="8706" width="11.7109375" style="49" customWidth="1"/>
    <col min="8707" max="8707" width="12.140625" style="49" customWidth="1"/>
    <col min="8708" max="8708" width="12.5703125" style="49" customWidth="1"/>
    <col min="8709" max="8711" width="11.7109375" style="49" customWidth="1"/>
    <col min="8712" max="8712" width="12.42578125" style="49" customWidth="1"/>
    <col min="8713" max="8961" width="9.140625" style="49"/>
    <col min="8962" max="8962" width="11.7109375" style="49" customWidth="1"/>
    <col min="8963" max="8963" width="12.140625" style="49" customWidth="1"/>
    <col min="8964" max="8964" width="12.5703125" style="49" customWidth="1"/>
    <col min="8965" max="8967" width="11.7109375" style="49" customWidth="1"/>
    <col min="8968" max="8968" width="12.42578125" style="49" customWidth="1"/>
    <col min="8969" max="9217" width="9.140625" style="49"/>
    <col min="9218" max="9218" width="11.7109375" style="49" customWidth="1"/>
    <col min="9219" max="9219" width="12.140625" style="49" customWidth="1"/>
    <col min="9220" max="9220" width="12.5703125" style="49" customWidth="1"/>
    <col min="9221" max="9223" width="11.7109375" style="49" customWidth="1"/>
    <col min="9224" max="9224" width="12.42578125" style="49" customWidth="1"/>
    <col min="9225" max="9473" width="9.140625" style="49"/>
    <col min="9474" max="9474" width="11.7109375" style="49" customWidth="1"/>
    <col min="9475" max="9475" width="12.140625" style="49" customWidth="1"/>
    <col min="9476" max="9476" width="12.5703125" style="49" customWidth="1"/>
    <col min="9477" max="9479" width="11.7109375" style="49" customWidth="1"/>
    <col min="9480" max="9480" width="12.42578125" style="49" customWidth="1"/>
    <col min="9481" max="9729" width="9.140625" style="49"/>
    <col min="9730" max="9730" width="11.7109375" style="49" customWidth="1"/>
    <col min="9731" max="9731" width="12.140625" style="49" customWidth="1"/>
    <col min="9732" max="9732" width="12.5703125" style="49" customWidth="1"/>
    <col min="9733" max="9735" width="11.7109375" style="49" customWidth="1"/>
    <col min="9736" max="9736" width="12.42578125" style="49" customWidth="1"/>
    <col min="9737" max="9985" width="9.140625" style="49"/>
    <col min="9986" max="9986" width="11.7109375" style="49" customWidth="1"/>
    <col min="9987" max="9987" width="12.140625" style="49" customWidth="1"/>
    <col min="9988" max="9988" width="12.5703125" style="49" customWidth="1"/>
    <col min="9989" max="9991" width="11.7109375" style="49" customWidth="1"/>
    <col min="9992" max="9992" width="12.42578125" style="49" customWidth="1"/>
    <col min="9993" max="10241" width="9.140625" style="49"/>
    <col min="10242" max="10242" width="11.7109375" style="49" customWidth="1"/>
    <col min="10243" max="10243" width="12.140625" style="49" customWidth="1"/>
    <col min="10244" max="10244" width="12.5703125" style="49" customWidth="1"/>
    <col min="10245" max="10247" width="11.7109375" style="49" customWidth="1"/>
    <col min="10248" max="10248" width="12.42578125" style="49" customWidth="1"/>
    <col min="10249" max="10497" width="9.140625" style="49"/>
    <col min="10498" max="10498" width="11.7109375" style="49" customWidth="1"/>
    <col min="10499" max="10499" width="12.140625" style="49" customWidth="1"/>
    <col min="10500" max="10500" width="12.5703125" style="49" customWidth="1"/>
    <col min="10501" max="10503" width="11.7109375" style="49" customWidth="1"/>
    <col min="10504" max="10504" width="12.42578125" style="49" customWidth="1"/>
    <col min="10505" max="10753" width="9.140625" style="49"/>
    <col min="10754" max="10754" width="11.7109375" style="49" customWidth="1"/>
    <col min="10755" max="10755" width="12.140625" style="49" customWidth="1"/>
    <col min="10756" max="10756" width="12.5703125" style="49" customWidth="1"/>
    <col min="10757" max="10759" width="11.7109375" style="49" customWidth="1"/>
    <col min="10760" max="10760" width="12.42578125" style="49" customWidth="1"/>
    <col min="10761" max="11009" width="9.140625" style="49"/>
    <col min="11010" max="11010" width="11.7109375" style="49" customWidth="1"/>
    <col min="11011" max="11011" width="12.140625" style="49" customWidth="1"/>
    <col min="11012" max="11012" width="12.5703125" style="49" customWidth="1"/>
    <col min="11013" max="11015" width="11.7109375" style="49" customWidth="1"/>
    <col min="11016" max="11016" width="12.42578125" style="49" customWidth="1"/>
    <col min="11017" max="11265" width="9.140625" style="49"/>
    <col min="11266" max="11266" width="11.7109375" style="49" customWidth="1"/>
    <col min="11267" max="11267" width="12.140625" style="49" customWidth="1"/>
    <col min="11268" max="11268" width="12.5703125" style="49" customWidth="1"/>
    <col min="11269" max="11271" width="11.7109375" style="49" customWidth="1"/>
    <col min="11272" max="11272" width="12.42578125" style="49" customWidth="1"/>
    <col min="11273" max="11521" width="9.140625" style="49"/>
    <col min="11522" max="11522" width="11.7109375" style="49" customWidth="1"/>
    <col min="11523" max="11523" width="12.140625" style="49" customWidth="1"/>
    <col min="11524" max="11524" width="12.5703125" style="49" customWidth="1"/>
    <col min="11525" max="11527" width="11.7109375" style="49" customWidth="1"/>
    <col min="11528" max="11528" width="12.42578125" style="49" customWidth="1"/>
    <col min="11529" max="11777" width="9.140625" style="49"/>
    <col min="11778" max="11778" width="11.7109375" style="49" customWidth="1"/>
    <col min="11779" max="11779" width="12.140625" style="49" customWidth="1"/>
    <col min="11780" max="11780" width="12.5703125" style="49" customWidth="1"/>
    <col min="11781" max="11783" width="11.7109375" style="49" customWidth="1"/>
    <col min="11784" max="11784" width="12.42578125" style="49" customWidth="1"/>
    <col min="11785" max="12033" width="9.140625" style="49"/>
    <col min="12034" max="12034" width="11.7109375" style="49" customWidth="1"/>
    <col min="12035" max="12035" width="12.140625" style="49" customWidth="1"/>
    <col min="12036" max="12036" width="12.5703125" style="49" customWidth="1"/>
    <col min="12037" max="12039" width="11.7109375" style="49" customWidth="1"/>
    <col min="12040" max="12040" width="12.42578125" style="49" customWidth="1"/>
    <col min="12041" max="12289" width="9.140625" style="49"/>
    <col min="12290" max="12290" width="11.7109375" style="49" customWidth="1"/>
    <col min="12291" max="12291" width="12.140625" style="49" customWidth="1"/>
    <col min="12292" max="12292" width="12.5703125" style="49" customWidth="1"/>
    <col min="12293" max="12295" width="11.7109375" style="49" customWidth="1"/>
    <col min="12296" max="12296" width="12.42578125" style="49" customWidth="1"/>
    <col min="12297" max="12545" width="9.140625" style="49"/>
    <col min="12546" max="12546" width="11.7109375" style="49" customWidth="1"/>
    <col min="12547" max="12547" width="12.140625" style="49" customWidth="1"/>
    <col min="12548" max="12548" width="12.5703125" style="49" customWidth="1"/>
    <col min="12549" max="12551" width="11.7109375" style="49" customWidth="1"/>
    <col min="12552" max="12552" width="12.42578125" style="49" customWidth="1"/>
    <col min="12553" max="12801" width="9.140625" style="49"/>
    <col min="12802" max="12802" width="11.7109375" style="49" customWidth="1"/>
    <col min="12803" max="12803" width="12.140625" style="49" customWidth="1"/>
    <col min="12804" max="12804" width="12.5703125" style="49" customWidth="1"/>
    <col min="12805" max="12807" width="11.7109375" style="49" customWidth="1"/>
    <col min="12808" max="12808" width="12.42578125" style="49" customWidth="1"/>
    <col min="12809" max="13057" width="9.140625" style="49"/>
    <col min="13058" max="13058" width="11.7109375" style="49" customWidth="1"/>
    <col min="13059" max="13059" width="12.140625" style="49" customWidth="1"/>
    <col min="13060" max="13060" width="12.5703125" style="49" customWidth="1"/>
    <col min="13061" max="13063" width="11.7109375" style="49" customWidth="1"/>
    <col min="13064" max="13064" width="12.42578125" style="49" customWidth="1"/>
    <col min="13065" max="13313" width="9.140625" style="49"/>
    <col min="13314" max="13314" width="11.7109375" style="49" customWidth="1"/>
    <col min="13315" max="13315" width="12.140625" style="49" customWidth="1"/>
    <col min="13316" max="13316" width="12.5703125" style="49" customWidth="1"/>
    <col min="13317" max="13319" width="11.7109375" style="49" customWidth="1"/>
    <col min="13320" max="13320" width="12.42578125" style="49" customWidth="1"/>
    <col min="13321" max="13569" width="9.140625" style="49"/>
    <col min="13570" max="13570" width="11.7109375" style="49" customWidth="1"/>
    <col min="13571" max="13571" width="12.140625" style="49" customWidth="1"/>
    <col min="13572" max="13572" width="12.5703125" style="49" customWidth="1"/>
    <col min="13573" max="13575" width="11.7109375" style="49" customWidth="1"/>
    <col min="13576" max="13576" width="12.42578125" style="49" customWidth="1"/>
    <col min="13577" max="13825" width="9.140625" style="49"/>
    <col min="13826" max="13826" width="11.7109375" style="49" customWidth="1"/>
    <col min="13827" max="13827" width="12.140625" style="49" customWidth="1"/>
    <col min="13828" max="13828" width="12.5703125" style="49" customWidth="1"/>
    <col min="13829" max="13831" width="11.7109375" style="49" customWidth="1"/>
    <col min="13832" max="13832" width="12.42578125" style="49" customWidth="1"/>
    <col min="13833" max="14081" width="9.140625" style="49"/>
    <col min="14082" max="14082" width="11.7109375" style="49" customWidth="1"/>
    <col min="14083" max="14083" width="12.140625" style="49" customWidth="1"/>
    <col min="14084" max="14084" width="12.5703125" style="49" customWidth="1"/>
    <col min="14085" max="14087" width="11.7109375" style="49" customWidth="1"/>
    <col min="14088" max="14088" width="12.42578125" style="49" customWidth="1"/>
    <col min="14089" max="14337" width="9.140625" style="49"/>
    <col min="14338" max="14338" width="11.7109375" style="49" customWidth="1"/>
    <col min="14339" max="14339" width="12.140625" style="49" customWidth="1"/>
    <col min="14340" max="14340" width="12.5703125" style="49" customWidth="1"/>
    <col min="14341" max="14343" width="11.7109375" style="49" customWidth="1"/>
    <col min="14344" max="14344" width="12.42578125" style="49" customWidth="1"/>
    <col min="14345" max="14593" width="9.140625" style="49"/>
    <col min="14594" max="14594" width="11.7109375" style="49" customWidth="1"/>
    <col min="14595" max="14595" width="12.140625" style="49" customWidth="1"/>
    <col min="14596" max="14596" width="12.5703125" style="49" customWidth="1"/>
    <col min="14597" max="14599" width="11.7109375" style="49" customWidth="1"/>
    <col min="14600" max="14600" width="12.42578125" style="49" customWidth="1"/>
    <col min="14601" max="14849" width="9.140625" style="49"/>
    <col min="14850" max="14850" width="11.7109375" style="49" customWidth="1"/>
    <col min="14851" max="14851" width="12.140625" style="49" customWidth="1"/>
    <col min="14852" max="14852" width="12.5703125" style="49" customWidth="1"/>
    <col min="14853" max="14855" width="11.7109375" style="49" customWidth="1"/>
    <col min="14856" max="14856" width="12.42578125" style="49" customWidth="1"/>
    <col min="14857" max="15105" width="9.140625" style="49"/>
    <col min="15106" max="15106" width="11.7109375" style="49" customWidth="1"/>
    <col min="15107" max="15107" width="12.140625" style="49" customWidth="1"/>
    <col min="15108" max="15108" width="12.5703125" style="49" customWidth="1"/>
    <col min="15109" max="15111" width="11.7109375" style="49" customWidth="1"/>
    <col min="15112" max="15112" width="12.42578125" style="49" customWidth="1"/>
    <col min="15113" max="15361" width="9.140625" style="49"/>
    <col min="15362" max="15362" width="11.7109375" style="49" customWidth="1"/>
    <col min="15363" max="15363" width="12.140625" style="49" customWidth="1"/>
    <col min="15364" max="15364" width="12.5703125" style="49" customWidth="1"/>
    <col min="15365" max="15367" width="11.7109375" style="49" customWidth="1"/>
    <col min="15368" max="15368" width="12.42578125" style="49" customWidth="1"/>
    <col min="15369" max="15617" width="9.140625" style="49"/>
    <col min="15618" max="15618" width="11.7109375" style="49" customWidth="1"/>
    <col min="15619" max="15619" width="12.140625" style="49" customWidth="1"/>
    <col min="15620" max="15620" width="12.5703125" style="49" customWidth="1"/>
    <col min="15621" max="15623" width="11.7109375" style="49" customWidth="1"/>
    <col min="15624" max="15624" width="12.42578125" style="49" customWidth="1"/>
    <col min="15625" max="15873" width="9.140625" style="49"/>
    <col min="15874" max="15874" width="11.7109375" style="49" customWidth="1"/>
    <col min="15875" max="15875" width="12.140625" style="49" customWidth="1"/>
    <col min="15876" max="15876" width="12.5703125" style="49" customWidth="1"/>
    <col min="15877" max="15879" width="11.7109375" style="49" customWidth="1"/>
    <col min="15880" max="15880" width="12.42578125" style="49" customWidth="1"/>
    <col min="15881" max="16129" width="9.140625" style="49"/>
    <col min="16130" max="16130" width="11.7109375" style="49" customWidth="1"/>
    <col min="16131" max="16131" width="12.140625" style="49" customWidth="1"/>
    <col min="16132" max="16132" width="12.5703125" style="49" customWidth="1"/>
    <col min="16133" max="16135" width="11.7109375" style="49" customWidth="1"/>
    <col min="16136" max="16136" width="12.42578125" style="49" customWidth="1"/>
    <col min="16137" max="16384" width="9.140625" style="49"/>
  </cols>
  <sheetData>
    <row r="1" spans="1:9" ht="15.75">
      <c r="A1" s="313" t="s">
        <v>350</v>
      </c>
      <c r="C1" s="313"/>
      <c r="D1" s="313"/>
      <c r="E1" s="313"/>
      <c r="F1" s="313"/>
      <c r="G1" s="313"/>
      <c r="H1" s="1"/>
    </row>
    <row r="2" spans="1:9" ht="15.75" customHeight="1">
      <c r="A2" s="48" t="s">
        <v>489</v>
      </c>
      <c r="B2" s="313"/>
      <c r="C2" s="313"/>
      <c r="D2" s="313"/>
      <c r="E2" s="313"/>
      <c r="F2" s="313"/>
      <c r="G2" s="313"/>
      <c r="H2" s="2"/>
      <c r="I2" s="155"/>
    </row>
    <row r="3" spans="1:9" ht="15.75" customHeight="1">
      <c r="A3" s="48"/>
      <c r="B3" s="313"/>
      <c r="C3" s="313"/>
      <c r="D3" s="313"/>
      <c r="E3" s="313"/>
      <c r="F3" s="313"/>
      <c r="G3" s="313"/>
      <c r="H3" s="2"/>
      <c r="I3" s="155"/>
    </row>
    <row r="4" spans="1:9" ht="38.25">
      <c r="A4" s="267"/>
      <c r="B4" s="340" t="s">
        <v>445</v>
      </c>
      <c r="C4" s="341" t="s">
        <v>444</v>
      </c>
      <c r="D4" s="341" t="s">
        <v>323</v>
      </c>
      <c r="E4" s="341" t="s">
        <v>351</v>
      </c>
      <c r="F4" s="341" t="s">
        <v>325</v>
      </c>
      <c r="G4" s="340" t="s">
        <v>352</v>
      </c>
      <c r="H4" s="341" t="s">
        <v>327</v>
      </c>
      <c r="I4" s="155"/>
    </row>
    <row r="5" spans="1:9">
      <c r="A5" s="343"/>
      <c r="B5" s="302" t="s">
        <v>340</v>
      </c>
      <c r="C5" s="301" t="s">
        <v>27</v>
      </c>
      <c r="D5" s="301" t="s">
        <v>341</v>
      </c>
      <c r="E5" s="301" t="s">
        <v>29</v>
      </c>
      <c r="F5" s="301" t="s">
        <v>30</v>
      </c>
      <c r="G5" s="302" t="s">
        <v>61</v>
      </c>
      <c r="H5" s="301" t="s">
        <v>32</v>
      </c>
      <c r="I5" s="155"/>
    </row>
    <row r="6" spans="1:9">
      <c r="A6" s="344">
        <v>1977</v>
      </c>
      <c r="B6" s="59">
        <f>(('T11'!B7/'T11'!B6)-1)*100</f>
        <v>3.5632208371993768</v>
      </c>
      <c r="C6" s="59">
        <f>(('T11'!C7/'T11'!C6)-1)*100</f>
        <v>0.89755715756834054</v>
      </c>
      <c r="D6" s="59">
        <f>(('T11'!D7/'T11'!D6)-1)*100</f>
        <v>2.6419506623615918</v>
      </c>
      <c r="E6" s="59">
        <f>(('T11'!E7/'T11'!E6)-1)*100</f>
        <v>0.82778776037060187</v>
      </c>
      <c r="F6" s="59">
        <f>(('T11'!F7/'T11'!F6)-1)*100</f>
        <v>1.7992687752928838</v>
      </c>
      <c r="G6" s="59">
        <f>(('T11'!G7/'T11'!G6)-1)*100</f>
        <v>1.0983317654385427</v>
      </c>
      <c r="H6" s="342">
        <f>(('T11'!H7/'T11'!H6)-1)*100</f>
        <v>-7.3148128021142007</v>
      </c>
      <c r="I6" s="320"/>
    </row>
    <row r="7" spans="1:9">
      <c r="A7" s="344">
        <v>1978</v>
      </c>
      <c r="B7" s="59">
        <f>(('T11'!B8/'T11'!B7)-1)*100</f>
        <v>4.4521974834312861</v>
      </c>
      <c r="C7" s="59">
        <f>(('T11'!C8/'T11'!C7)-1)*100</f>
        <v>1.1314535309965512</v>
      </c>
      <c r="D7" s="59">
        <f>(('T11'!D8/'T11'!D7)-1)*100</f>
        <v>3.2835916388929576</v>
      </c>
      <c r="E7" s="59">
        <f>(('T11'!E8/'T11'!E7)-1)*100</f>
        <v>0.73896791213265978</v>
      </c>
      <c r="F7" s="59">
        <f>(('T11'!F8/'T11'!F7)-1)*100</f>
        <v>2.5259577098107888</v>
      </c>
      <c r="G7" s="59">
        <f>(('T11'!G8/'T11'!G7)-1)*100</f>
        <v>1.4393525702225185</v>
      </c>
      <c r="H7" s="61">
        <f>(('T11'!H8/'T11'!H7)-1)*100</f>
        <v>-12.86231083470113</v>
      </c>
      <c r="I7" s="320"/>
    </row>
    <row r="8" spans="1:9">
      <c r="A8" s="344">
        <v>1979</v>
      </c>
      <c r="B8" s="59">
        <f>(('T11'!B9/'T11'!B8)-1)*100</f>
        <v>2.0399515451604788</v>
      </c>
      <c r="C8" s="59">
        <f>(('T11'!C9/'T11'!C8)-1)*100</f>
        <v>0.27703324928063378</v>
      </c>
      <c r="D8" s="59">
        <f>(('T11'!D9/'T11'!D8)-1)*100</f>
        <v>1.7580479186070086</v>
      </c>
      <c r="E8" s="59">
        <f>(('T11'!E9/'T11'!E8)-1)*100</f>
        <v>0.70341312801562861</v>
      </c>
      <c r="F8" s="59">
        <f>(('T11'!F9/'T11'!F8)-1)*100</f>
        <v>1.04726816880647</v>
      </c>
      <c r="G8" s="59">
        <f>(('T11'!G9/'T11'!G8)-1)*100</f>
        <v>0.81264461458951942</v>
      </c>
      <c r="H8" s="61">
        <f>(('T11'!H9/'T11'!H8)-1)*100</f>
        <v>-2.8204607234662782</v>
      </c>
      <c r="I8" s="320"/>
    </row>
    <row r="9" spans="1:9">
      <c r="A9" s="344">
        <v>1980</v>
      </c>
      <c r="B9" s="59">
        <f>(('T11'!B10/'T11'!B9)-1)*100</f>
        <v>-1.3920417305924082</v>
      </c>
      <c r="C9" s="59">
        <f>(('T11'!C10/'T11'!C9)-1)*100</f>
        <v>-0.72553095402816403</v>
      </c>
      <c r="D9" s="59">
        <f>(('T11'!D10/'T11'!D9)-1)*100</f>
        <v>-0.6713818597766652</v>
      </c>
      <c r="E9" s="59">
        <f>(('T11'!E10/'T11'!E9)-1)*100</f>
        <v>0.57750050839049383</v>
      </c>
      <c r="F9" s="59">
        <f>(('T11'!F10/'T11'!F9)-1)*100</f>
        <v>-1.2417114780685301</v>
      </c>
      <c r="G9" s="59">
        <f>(('T11'!G10/'T11'!G9)-1)*100</f>
        <v>0.13403038632799902</v>
      </c>
      <c r="H9" s="61">
        <f>(('T11'!H10/'T11'!H9)-1)*100</f>
        <v>22.303893191853664</v>
      </c>
      <c r="I9" s="320"/>
    </row>
    <row r="10" spans="1:9">
      <c r="A10" s="344">
        <v>1981</v>
      </c>
      <c r="B10" s="59">
        <f>(('T11'!B11/'T11'!B10)-1)*100</f>
        <v>1.5757656993617308</v>
      </c>
      <c r="C10" s="59">
        <f>(('T11'!C11/'T11'!C10)-1)*100</f>
        <v>1.4757014151524084</v>
      </c>
      <c r="D10" s="59">
        <f>(('T11'!D11/'T11'!D10)-1)*100</f>
        <v>9.8609108204095186E-2</v>
      </c>
      <c r="E10" s="59">
        <f>(('T11'!E11/'T11'!E10)-1)*100</f>
        <v>0.41555529657242296</v>
      </c>
      <c r="F10" s="59">
        <f>(('T11'!F11/'T11'!F10)-1)*100</f>
        <v>-0.31563455226856219</v>
      </c>
      <c r="G10" s="59">
        <f>(('T11'!G11/'T11'!G10)-1)*100</f>
        <v>0.19318195721593767</v>
      </c>
      <c r="H10" s="61">
        <f>(('T11'!H11/'T11'!H10)-1)*100</f>
        <v>6.8092623345028302</v>
      </c>
      <c r="I10" s="320"/>
    </row>
    <row r="11" spans="1:9">
      <c r="A11" s="344">
        <v>1982</v>
      </c>
      <c r="B11" s="59">
        <f>(('T11'!B12/'T11'!B11)-1)*100</f>
        <v>-2.8435435151533128</v>
      </c>
      <c r="C11" s="59">
        <f>(('T11'!C12/'T11'!C11)-1)*100</f>
        <v>-1.0515965476288081</v>
      </c>
      <c r="D11" s="59">
        <f>(('T11'!D12/'T11'!D11)-1)*100</f>
        <v>-1.810991289401731</v>
      </c>
      <c r="E11" s="59">
        <f>(('T11'!E12/'T11'!E11)-1)*100</f>
        <v>0.29478091462544764</v>
      </c>
      <c r="F11" s="59">
        <f>(('T11'!F12/'T11'!F11)-1)*100</f>
        <v>-2.0995830339563537</v>
      </c>
      <c r="G11" s="59">
        <f>(('T11'!G12/'T11'!G11)-1)*100</f>
        <v>0.15126018672613206</v>
      </c>
      <c r="H11" s="61">
        <f>(('T11'!H12/'T11'!H11)-1)*100</f>
        <v>27.466370403921637</v>
      </c>
      <c r="I11" s="320"/>
    </row>
    <row r="12" spans="1:9">
      <c r="A12" s="344">
        <v>1983</v>
      </c>
      <c r="B12" s="59">
        <f>(('T11'!B13/'T11'!B12)-1)*100</f>
        <v>3.6879824793615734</v>
      </c>
      <c r="C12" s="59">
        <f>(('T11'!C13/'T11'!C12)-1)*100</f>
        <v>3.2750825273260675</v>
      </c>
      <c r="D12" s="59">
        <f>(('T11'!D13/'T11'!D12)-1)*100</f>
        <v>0.39980597636051218</v>
      </c>
      <c r="E12" s="59">
        <f>(('T11'!E13/'T11'!E12)-1)*100</f>
        <v>0.21570784768780715</v>
      </c>
      <c r="F12" s="59">
        <f>(('T11'!F13/'T11'!F12)-1)*100</f>
        <v>0.18370186932421539</v>
      </c>
      <c r="G12" s="59">
        <f>(('T11'!G13/'T11'!G12)-1)*100</f>
        <v>9.1879866435151669E-2</v>
      </c>
      <c r="H12" s="61">
        <f>(('T11'!H13/'T11'!H12)-1)*100</f>
        <v>-0.75470119014102721</v>
      </c>
      <c r="I12" s="320"/>
    </row>
    <row r="13" spans="1:9">
      <c r="A13" s="344">
        <v>1984</v>
      </c>
      <c r="B13" s="59">
        <f>(('T11'!B14/'T11'!B13)-1)*100</f>
        <v>6.3234063760295278</v>
      </c>
      <c r="C13" s="59">
        <f>(('T11'!C14/'T11'!C13)-1)*100</f>
        <v>2.9980245486094681</v>
      </c>
      <c r="D13" s="59">
        <f>(('T11'!D14/'T11'!D13)-1)*100</f>
        <v>3.2285879675785889</v>
      </c>
      <c r="E13" s="59">
        <f>(('T11'!E14/'T11'!E13)-1)*100</f>
        <v>0.36174016419159294</v>
      </c>
      <c r="F13" s="59">
        <f>(('T11'!F14/'T11'!F13)-1)*100</f>
        <v>2.8565146426286159</v>
      </c>
      <c r="G13" s="59">
        <f>(('T11'!G14/'T11'!G13)-1)*100</f>
        <v>0.53642440159400451</v>
      </c>
      <c r="H13" s="61">
        <f>(('T11'!H14/'T11'!H13)-1)*100</f>
        <v>-21.302197954371714</v>
      </c>
      <c r="I13" s="320"/>
    </row>
    <row r="14" spans="1:9">
      <c r="A14" s="344">
        <v>1985</v>
      </c>
      <c r="B14" s="59">
        <f>(('T11'!B15/'T11'!B14)-1)*100</f>
        <v>3.3157991199403103</v>
      </c>
      <c r="C14" s="59">
        <f>(('T11'!C15/'T11'!C14)-1)*100</f>
        <v>2.1521243447645722</v>
      </c>
      <c r="D14" s="59">
        <f>(('T11'!D15/'T11'!D14)-1)*100</f>
        <v>1.1391586642371943</v>
      </c>
      <c r="E14" s="59">
        <f>(('T11'!E15/'T11'!E14)-1)*100</f>
        <v>0.13888182275834104</v>
      </c>
      <c r="F14" s="59">
        <f>(('T11'!F15/'T11'!F14)-1)*100</f>
        <v>0.99888956544300633</v>
      </c>
      <c r="G14" s="59">
        <f>(('T11'!G15/'T11'!G14)-1)*100</f>
        <v>0.64808767337447559</v>
      </c>
      <c r="H14" s="61">
        <f>(('T11'!H15/'T11'!H14)-1)*100</f>
        <v>-3.6541696928359957</v>
      </c>
      <c r="I14" s="320"/>
    </row>
    <row r="15" spans="1:9">
      <c r="A15" s="344">
        <v>1986</v>
      </c>
      <c r="B15" s="59">
        <f>(('T11'!B16/'T11'!B15)-1)*100</f>
        <v>2.5757993408336954</v>
      </c>
      <c r="C15" s="59">
        <f>(('T11'!C16/'T11'!C15)-1)*100</f>
        <v>1.2009352892515146</v>
      </c>
      <c r="D15" s="59">
        <f>(('T11'!D16/'T11'!D15)-1)*100</f>
        <v>1.3585487601004198</v>
      </c>
      <c r="E15" s="59">
        <f>(('T11'!E16/'T11'!E15)-1)*100</f>
        <v>0.41949983689384407</v>
      </c>
      <c r="F15" s="59">
        <f>(('T11'!F16/'T11'!F15)-1)*100</f>
        <v>0.9351260708645448</v>
      </c>
      <c r="G15" s="59">
        <f>(('T11'!G16/'T11'!G15)-1)*100</f>
        <v>0.70966347593812706</v>
      </c>
      <c r="H15" s="61">
        <f>(('T11'!H16/'T11'!H15)-1)*100</f>
        <v>-2.2088912292883012</v>
      </c>
      <c r="I15" s="320"/>
    </row>
    <row r="16" spans="1:9">
      <c r="A16" s="344">
        <v>1987</v>
      </c>
      <c r="B16" s="59">
        <f>(('T11'!B17/'T11'!B16)-1)*100</f>
        <v>2.5413585177199716</v>
      </c>
      <c r="C16" s="59">
        <f>(('T11'!C17/'T11'!C16)-1)*100</f>
        <v>0.84562677574229195</v>
      </c>
      <c r="D16" s="59">
        <f>(('T11'!D17/'T11'!D16)-1)*100</f>
        <v>1.6815124226939648</v>
      </c>
      <c r="E16" s="59">
        <f>(('T11'!E17/'T11'!E16)-1)*100</f>
        <v>0.29928990178331727</v>
      </c>
      <c r="F16" s="59">
        <f>(('T11'!F17/'T11'!F16)-1)*100</f>
        <v>1.3780980127218845</v>
      </c>
      <c r="G16" s="59">
        <f>(('T11'!G17/'T11'!G16)-1)*100</f>
        <v>0.51797657216849924</v>
      </c>
      <c r="H16" s="61">
        <f>(('T11'!H17/'T11'!H16)-1)*100</f>
        <v>-10.926327120963808</v>
      </c>
      <c r="I16" s="320"/>
    </row>
    <row r="17" spans="1:9">
      <c r="A17" s="344">
        <v>1988</v>
      </c>
      <c r="B17" s="59">
        <f>(('T11'!B18/'T11'!B17)-1)*100</f>
        <v>3.2609365965896142</v>
      </c>
      <c r="C17" s="59">
        <f>(('T11'!C18/'T11'!C17)-1)*100</f>
        <v>1.9127527545045542</v>
      </c>
      <c r="D17" s="59">
        <f>(('T11'!D18/'T11'!D17)-1)*100</f>
        <v>1.3228804105926528</v>
      </c>
      <c r="E17" s="59">
        <f>(('T11'!E18/'T11'!E17)-1)*100</f>
        <v>0.10347475957150909</v>
      </c>
      <c r="F17" s="59">
        <f>(('T11'!F18/'T11'!F17)-1)*100</f>
        <v>1.2181451782267594</v>
      </c>
      <c r="G17" s="59">
        <f>(('T11'!G18/'T11'!G17)-1)*100</f>
        <v>0.48235013669499782</v>
      </c>
      <c r="H17" s="61">
        <f>(('T11'!H18/'T11'!H17)-1)*100</f>
        <v>-10.660113764965541</v>
      </c>
      <c r="I17" s="320"/>
    </row>
    <row r="18" spans="1:9">
      <c r="A18" s="344">
        <v>1989</v>
      </c>
      <c r="B18" s="59">
        <f>(('T11'!B19/'T11'!B18)-1)*100</f>
        <v>2.7056212454159123</v>
      </c>
      <c r="C18" s="59">
        <f>(('T11'!C19/'T11'!C18)-1)*100</f>
        <v>1.5828461656441473</v>
      </c>
      <c r="D18" s="59">
        <f>(('T11'!D19/'T11'!D18)-1)*100</f>
        <v>1.1052801945920843</v>
      </c>
      <c r="E18" s="59">
        <f>(('T11'!E19/'T11'!E18)-1)*100</f>
        <v>1.4886390492896417E-2</v>
      </c>
      <c r="F18" s="59">
        <f>(('T11'!F19/'T11'!F18)-1)*100</f>
        <v>1.0902315079795999</v>
      </c>
      <c r="G18" s="59">
        <f>(('T11'!G19/'T11'!G18)-1)*100</f>
        <v>0.83594536921427487</v>
      </c>
      <c r="H18" s="61">
        <f>(('T11'!H19/'T11'!H18)-1)*100</f>
        <v>-3.5120211690723657</v>
      </c>
      <c r="I18" s="320"/>
    </row>
    <row r="19" spans="1:9">
      <c r="A19" s="344">
        <v>1990</v>
      </c>
      <c r="B19" s="59">
        <f>(('T11'!B20/'T11'!B19)-1)*100</f>
        <v>0.78065335381696244</v>
      </c>
      <c r="C19" s="59">
        <f>(('T11'!C20/'T11'!C19)-1)*100</f>
        <v>0.67398404096739029</v>
      </c>
      <c r="D19" s="59">
        <f>(('T11'!D20/'T11'!D19)-1)*100</f>
        <v>0.10595519176648249</v>
      </c>
      <c r="E19" s="59">
        <f>(('T11'!E20/'T11'!E19)-1)*100</f>
        <v>0.35324965785861195</v>
      </c>
      <c r="F19" s="59">
        <f>(('T11'!F20/'T11'!F19)-1)*100</f>
        <v>-0.24642397424622375</v>
      </c>
      <c r="G19" s="59">
        <f>(('T11'!G20/'T11'!G19)-1)*100</f>
        <v>0.10302177328138651</v>
      </c>
      <c r="H19" s="61">
        <f>(('T11'!H20/'T11'!H19)-1)*100</f>
        <v>6.3690389124687385</v>
      </c>
      <c r="I19" s="320"/>
    </row>
    <row r="20" spans="1:9">
      <c r="A20" s="344">
        <v>1991</v>
      </c>
      <c r="B20" s="59">
        <f>(('T11'!B21/'T11'!B20)-1)*100</f>
        <v>-1.3936764906323562</v>
      </c>
      <c r="C20" s="59">
        <f>(('T11'!C21/'T11'!C20)-1)*100</f>
        <v>0.83882445351113333</v>
      </c>
      <c r="D20" s="59">
        <f>(('T11'!D21/'T11'!D20)-1)*100</f>
        <v>-2.2139299582699001</v>
      </c>
      <c r="E20" s="59">
        <f>(('T11'!E21/'T11'!E20)-1)*100</f>
        <v>-0.40230718970971635</v>
      </c>
      <c r="F20" s="59">
        <f>(('T11'!F21/'T11'!F20)-1)*100</f>
        <v>-1.8189404969559675</v>
      </c>
      <c r="G20" s="59">
        <f>(('T11'!G21/'T11'!G20)-1)*100</f>
        <v>-0.52396256355925486</v>
      </c>
      <c r="H20" s="61">
        <f>(('T11'!H21/'T11'!H20)-1)*100</f>
        <v>21.305796715849713</v>
      </c>
      <c r="I20" s="320"/>
    </row>
    <row r="21" spans="1:9">
      <c r="A21" s="344">
        <v>1992</v>
      </c>
      <c r="B21" s="59">
        <f>(('T11'!B22/'T11'!B21)-1)*100</f>
        <v>2.1887507458410393</v>
      </c>
      <c r="C21" s="59">
        <f>(('T11'!C22/'T11'!C21)-1)*100</f>
        <v>2.8795065792243113</v>
      </c>
      <c r="D21" s="59">
        <f>(('T11'!D22/'T11'!D21)-1)*100</f>
        <v>-0.67142218732488823</v>
      </c>
      <c r="E21" s="59">
        <f>(('T11'!E22/'T11'!E21)-1)*100</f>
        <v>-0.34856539381292739</v>
      </c>
      <c r="F21" s="59">
        <f>(('T11'!F22/'T11'!F21)-1)*100</f>
        <v>-0.32398609692658731</v>
      </c>
      <c r="G21" s="59">
        <f>(('T11'!G22/'T11'!G21)-1)*100</f>
        <v>0.40355512267644666</v>
      </c>
      <c r="H21" s="61">
        <f>(('T11'!H22/'T11'!H21)-1)*100</f>
        <v>10.329922448734873</v>
      </c>
      <c r="I21" s="320"/>
    </row>
    <row r="22" spans="1:9">
      <c r="A22" s="344">
        <v>1993</v>
      </c>
      <c r="B22" s="59">
        <f>(('T11'!B23/'T11'!B22)-1)*100</f>
        <v>1.418996091044944</v>
      </c>
      <c r="C22" s="59">
        <f>(('T11'!C23/'T11'!C22)-1)*100</f>
        <v>1.2356766729818336</v>
      </c>
      <c r="D22" s="59">
        <f>(('T11'!D23/'T11'!D22)-1)*100</f>
        <v>0.18108183210476803</v>
      </c>
      <c r="E22" s="59">
        <f>(('T11'!E23/'T11'!E22)-1)*100</f>
        <v>-0.25008607675393035</v>
      </c>
      <c r="F22" s="59">
        <f>(('T11'!F23/'T11'!F22)-1)*100</f>
        <v>0.432248903182475</v>
      </c>
      <c r="G22" s="59">
        <f>(('T11'!G23/'T11'!G22)-1)*100</f>
        <v>-0.19758228885624618</v>
      </c>
      <c r="H22" s="61">
        <f>(('T11'!H23/'T11'!H22)-1)*100</f>
        <v>-7.9713172494407791</v>
      </c>
      <c r="I22" s="320"/>
    </row>
    <row r="23" spans="1:9">
      <c r="A23" s="344">
        <v>1994</v>
      </c>
      <c r="B23" s="59">
        <f>(('T11'!B24/'T11'!B23)-1)*100</f>
        <v>2.7843852352871901</v>
      </c>
      <c r="C23" s="59">
        <f>(('T11'!C24/'T11'!C23)-1)*100</f>
        <v>1.6693694776477974</v>
      </c>
      <c r="D23" s="59">
        <f>(('T11'!D24/'T11'!D23)-1)*100</f>
        <v>1.0967076547913068</v>
      </c>
      <c r="E23" s="59">
        <f>(('T11'!E24/'T11'!E23)-1)*100</f>
        <v>-0.20241890928381912</v>
      </c>
      <c r="F23" s="59">
        <f>(('T11'!F24/'T11'!F23)-1)*100</f>
        <v>1.3017615756580225</v>
      </c>
      <c r="G23" s="59">
        <f>(('T11'!G24/'T11'!G23)-1)*100</f>
        <v>0.41811619469669381</v>
      </c>
      <c r="H23" s="61">
        <f>(('T11'!H24/'T11'!H23)-1)*100</f>
        <v>-11.4572631960009</v>
      </c>
      <c r="I23" s="320"/>
    </row>
    <row r="24" spans="1:9">
      <c r="A24" s="344">
        <v>1995</v>
      </c>
      <c r="B24" s="59">
        <f>(('T11'!B25/'T11'!B24)-1)*100</f>
        <v>1.5125441016548002</v>
      </c>
      <c r="C24" s="59">
        <f>(('T11'!C25/'T11'!C24)-1)*100</f>
        <v>1.2064836313899097</v>
      </c>
      <c r="D24" s="59">
        <f>(('T11'!D25/'T11'!D24)-1)*100</f>
        <v>0.30241191995130645</v>
      </c>
      <c r="E24" s="59">
        <f>(('T11'!E25/'T11'!E24)-1)*100</f>
        <v>-0.28646450032074888</v>
      </c>
      <c r="F24" s="59">
        <f>(('T11'!F25/'T11'!F24)-1)*100</f>
        <v>0.59056818848224335</v>
      </c>
      <c r="G24" s="59">
        <f>(('T11'!G25/'T11'!G24)-1)*100</f>
        <v>5.2466567682030174E-2</v>
      </c>
      <c r="H24" s="61">
        <f>(('T11'!H25/'T11'!H24)-1)*100</f>
        <v>-8.2290223587400906</v>
      </c>
      <c r="I24" s="320"/>
    </row>
    <row r="25" spans="1:9">
      <c r="A25" s="344">
        <v>1996</v>
      </c>
      <c r="B25" s="59">
        <f>(('T11'!B26/'T11'!B25)-1)*100</f>
        <v>2.5926547237907771</v>
      </c>
      <c r="C25" s="59">
        <f>(('T11'!C26/'T11'!C25)-1)*100</f>
        <v>2.3145889381347207</v>
      </c>
      <c r="D25" s="59">
        <f>(('T11'!D26/'T11'!D25)-1)*100</f>
        <v>0.27177530452104914</v>
      </c>
      <c r="E25" s="59">
        <f>(('T11'!E26/'T11'!E25)-1)*100</f>
        <v>-0.16006357631770385</v>
      </c>
      <c r="F25" s="59">
        <f>(('T11'!F26/'T11'!F25)-1)*100</f>
        <v>0.43253120575537096</v>
      </c>
      <c r="G25" s="59">
        <f>(('T11'!G26/'T11'!G25)-1)*100</f>
        <v>0.22587537898555166</v>
      </c>
      <c r="H25" s="61">
        <f>(('T11'!H26/'T11'!H25)-1)*100</f>
        <v>-3.2468843869445263</v>
      </c>
      <c r="I25" s="320"/>
    </row>
    <row r="26" spans="1:9">
      <c r="A26" s="344">
        <v>1997</v>
      </c>
      <c r="B26" s="59">
        <f>(('T11'!B27/'T11'!B26)-1)*100</f>
        <v>3.2454738367565072</v>
      </c>
      <c r="C26" s="59">
        <f>(('T11'!C27/'T11'!C26)-1)*100</f>
        <v>2.1887672367038258</v>
      </c>
      <c r="D26" s="59">
        <f>(('T11'!D27/'T11'!D26)-1)*100</f>
        <v>1.0340731458331254</v>
      </c>
      <c r="E26" s="59">
        <f>(('T11'!E27/'T11'!E26)-1)*100</f>
        <v>6.3733194798043513E-2</v>
      </c>
      <c r="F26" s="59">
        <f>(('T11'!F27/'T11'!F26)-1)*100</f>
        <v>0.96972191627715532</v>
      </c>
      <c r="G26" s="59">
        <f>(('T11'!G27/'T11'!G26)-1)*100</f>
        <v>0.48407427841528072</v>
      </c>
      <c r="H26" s="61">
        <f>(('T11'!H27/'T11'!H26)-1)*100</f>
        <v>-8.0338810798602047</v>
      </c>
      <c r="I26" s="320"/>
    </row>
    <row r="27" spans="1:9">
      <c r="A27" s="344">
        <v>1998</v>
      </c>
      <c r="B27" s="59">
        <f>(('T11'!B28/'T11'!B27)-1)*100</f>
        <v>3.2406985817277079</v>
      </c>
      <c r="C27" s="59">
        <f>(('T11'!C28/'T11'!C27)-1)*100</f>
        <v>2.9359653691327203</v>
      </c>
      <c r="D27" s="59">
        <f>(('T11'!D28/'T11'!D27)-1)*100</f>
        <v>0.29604153563060898</v>
      </c>
      <c r="E27" s="59">
        <f>(('T11'!E28/'T11'!E27)-1)*100</f>
        <v>-0.14180999625194035</v>
      </c>
      <c r="F27" s="59">
        <f>(('T11'!F28/'T11'!F27)-1)*100</f>
        <v>0.43847333089666041</v>
      </c>
      <c r="G27" s="59">
        <f>(('T11'!G28/'T11'!G27)-1)*100</f>
        <v>-1.7664201864076023E-2</v>
      </c>
      <c r="H27" s="61">
        <f>(('T11'!H28/'T11'!H27)-1)*100</f>
        <v>-8.7869573417090336</v>
      </c>
      <c r="I27" s="320"/>
    </row>
    <row r="28" spans="1:9">
      <c r="A28" s="344">
        <v>1999</v>
      </c>
      <c r="B28" s="59">
        <f>(('T11'!B29/'T11'!B28)-1)*100</f>
        <v>3.4955652387166136</v>
      </c>
      <c r="C28" s="59">
        <f>(('T11'!C29/'T11'!C28)-1)*100</f>
        <v>3.097037701581673</v>
      </c>
      <c r="D28" s="59">
        <f>(('T11'!D29/'T11'!D28)-1)*100</f>
        <v>0.38655575952482035</v>
      </c>
      <c r="E28" s="59">
        <f>(('T11'!E29/'T11'!E28)-1)*100</f>
        <v>8.3961448026892427E-2</v>
      </c>
      <c r="F28" s="59">
        <f>(('T11'!F29/'T11'!F28)-1)*100</f>
        <v>0.30234046206800702</v>
      </c>
      <c r="G28" s="59">
        <f>(('T11'!G29/'T11'!G28)-1)*100</f>
        <v>-3.0690498971863711E-3</v>
      </c>
      <c r="H28" s="61">
        <f>(('T11'!H29/'T11'!H28)-1)*100</f>
        <v>-6.4684556314562602</v>
      </c>
      <c r="I28" s="320"/>
    </row>
    <row r="29" spans="1:9">
      <c r="A29" s="344">
        <v>2000</v>
      </c>
      <c r="B29" s="59">
        <f>(('T11'!B30/'T11'!B29)-1)*100</f>
        <v>2.9609164492963913</v>
      </c>
      <c r="C29" s="59">
        <f>(('T11'!C30/'T11'!C29)-1)*100</f>
        <v>1.5048688810228139</v>
      </c>
      <c r="D29" s="59">
        <f>(('T11'!D30/'T11'!D29)-1)*100</f>
        <v>1.4344608138750825</v>
      </c>
      <c r="E29" s="59">
        <f>(('T11'!E30/'T11'!E29)-1)*100</f>
        <v>1.2096271942946935</v>
      </c>
      <c r="F29" s="59">
        <f>(('T11'!F30/'T11'!F29)-1)*100</f>
        <v>0.22214647540275134</v>
      </c>
      <c r="G29" s="59">
        <f>(('T11'!G30/'T11'!G29)-1)*100</f>
        <v>-1.4802110150446968E-2</v>
      </c>
      <c r="H29" s="61">
        <f>(('T11'!H30/'T11'!H29)-1)*100</f>
        <v>-5.3940185707498252</v>
      </c>
      <c r="I29" s="320"/>
    </row>
    <row r="30" spans="1:9">
      <c r="A30" s="344">
        <v>2001</v>
      </c>
      <c r="B30" s="59">
        <f>(('T11'!B31/'T11'!B30)-1)*100</f>
        <v>-2.547264608693256E-2</v>
      </c>
      <c r="C30" s="59">
        <f>(('T11'!C31/'T11'!C30)-1)*100</f>
        <v>0.94437067708004196</v>
      </c>
      <c r="D30" s="59">
        <f>(('T11'!D31/'T11'!D30)-1)*100</f>
        <v>-0.96077009214262654</v>
      </c>
      <c r="E30" s="59">
        <f>(('T11'!E31/'T11'!E30)-1)*100</f>
        <v>0.18022710069085512</v>
      </c>
      <c r="F30" s="59">
        <f>(('T11'!F31/'T11'!F30)-1)*100</f>
        <v>-1.1389445061715131</v>
      </c>
      <c r="G30" s="59">
        <f>(('T11'!G31/'T11'!G30)-1)*100</f>
        <v>-0.37145689157001005</v>
      </c>
      <c r="H30" s="61">
        <f>(('T11'!H31/'T11'!H30)-1)*100</f>
        <v>18.08640450168577</v>
      </c>
      <c r="I30" s="320"/>
    </row>
    <row r="31" spans="1:9">
      <c r="A31" s="344">
        <v>2002</v>
      </c>
      <c r="B31" s="59">
        <f>(('T11'!B32/'T11'!B31)-1)*100</f>
        <v>0.82175183222374937</v>
      </c>
      <c r="C31" s="59">
        <f>(('T11'!C32/'T11'!C31)-1)*100</f>
        <v>2.1208623098000423</v>
      </c>
      <c r="D31" s="59">
        <f>(('T11'!D32/'T11'!D31)-1)*100</f>
        <v>-1.2721303445668575</v>
      </c>
      <c r="E31" s="59">
        <f>(('T11'!E32/'T11'!E31)-1)*100</f>
        <v>0.19307803671975154</v>
      </c>
      <c r="F31" s="59">
        <f>(('T11'!F32/'T11'!F31)-1)*100</f>
        <v>-1.4623848373533588</v>
      </c>
      <c r="G31" s="59">
        <f>(('T11'!G32/'T11'!G31)-1)*100</f>
        <v>-0.36241121788094244</v>
      </c>
      <c r="H31" s="61">
        <f>(('T11'!H32/'T11'!H31)-1)*100</f>
        <v>21.784727090488087</v>
      </c>
      <c r="I31" s="320"/>
    </row>
    <row r="32" spans="1:9">
      <c r="A32" s="344">
        <v>2003</v>
      </c>
      <c r="B32" s="59">
        <f>(('T11'!B33/'T11'!B32)-1)*100</f>
        <v>1.861767752814103</v>
      </c>
      <c r="C32" s="59">
        <f>(('T11'!C33/'T11'!C32)-1)*100</f>
        <v>1.8728619459211338</v>
      </c>
      <c r="D32" s="59">
        <f>(('T11'!D33/'T11'!D32)-1)*100</f>
        <v>-1.0890234057536752E-2</v>
      </c>
      <c r="E32" s="59">
        <f>(('T11'!E33/'T11'!E32)-1)*100</f>
        <v>0.71947151101867668</v>
      </c>
      <c r="F32" s="59">
        <f>(('T11'!F33/'T11'!F32)-1)*100</f>
        <v>-0.72514453672078982</v>
      </c>
      <c r="G32" s="59">
        <f>(('T11'!G33/'T11'!G32)-1)*100</f>
        <v>-0.50837722480417957</v>
      </c>
      <c r="H32" s="61">
        <f>(('T11'!H33/'T11'!H32)-1)*100</f>
        <v>3.0229532319801855</v>
      </c>
      <c r="I32" s="320"/>
    </row>
    <row r="33" spans="1:9">
      <c r="A33" s="344">
        <v>2004</v>
      </c>
      <c r="B33" s="59">
        <f>(('T11'!B34/'T11'!B33)-1)*100</f>
        <v>2.8527869854396259</v>
      </c>
      <c r="C33" s="59">
        <f>(('T11'!C34/'T11'!C33)-1)*100</f>
        <v>2.6557822494823524</v>
      </c>
      <c r="D33" s="59">
        <f>(('T11'!D34/'T11'!D33)-1)*100</f>
        <v>0.19190807535665044</v>
      </c>
      <c r="E33" s="59">
        <f>(('T11'!E34/'T11'!E33)-1)*100</f>
        <v>8.1994028055842882E-2</v>
      </c>
      <c r="F33" s="59">
        <f>(('T11'!F34/'T11'!F33)-1)*100</f>
        <v>0.10982399818089128</v>
      </c>
      <c r="G33" s="59">
        <f>(('T11'!G34/'T11'!G33)-1)*100</f>
        <v>-0.37785592612296082</v>
      </c>
      <c r="H33" s="61">
        <f>(('T11'!H34/'T11'!H33)-1)*100</f>
        <v>-8.0335525358698039</v>
      </c>
      <c r="I33" s="320"/>
    </row>
    <row r="34" spans="1:9">
      <c r="A34" s="344">
        <v>2005</v>
      </c>
      <c r="B34" s="59">
        <f>(('T11'!B35/'T11'!B34)-1)*100</f>
        <v>2.3913105873633711</v>
      </c>
      <c r="C34" s="59">
        <f>(('T11'!C35/'T11'!C34)-1)*100</f>
        <v>1.5379531880845621</v>
      </c>
      <c r="D34" s="59">
        <f>(('T11'!D35/'T11'!D34)-1)*100</f>
        <v>0.84043194932055254</v>
      </c>
      <c r="E34" s="59">
        <f>(('T11'!E35/'T11'!E34)-1)*100</f>
        <v>0.2861064142238634</v>
      </c>
      <c r="F34" s="59">
        <f>(('T11'!F35/'T11'!F34)-1)*100</f>
        <v>0.55274409877583697</v>
      </c>
      <c r="G34" s="59">
        <f>(('T11'!G35/'T11'!G34)-1)*100</f>
        <v>8.0883991695435142E-2</v>
      </c>
      <c r="H34" s="61">
        <f>(('T11'!H35/'T11'!H34)-1)*100</f>
        <v>-7.9702473061386447</v>
      </c>
      <c r="I34" s="155"/>
    </row>
    <row r="35" spans="1:9">
      <c r="A35" s="344">
        <v>2006</v>
      </c>
      <c r="B35" s="59">
        <f>(('T11'!B36/'T11'!B35)-1)*100</f>
        <v>1.6962131740922093</v>
      </c>
      <c r="C35" s="59">
        <f>(('T11'!C36/'T11'!C35)-1)*100</f>
        <v>0.74963759045916234</v>
      </c>
      <c r="D35" s="59">
        <f>(('T11'!D36/'T11'!D35)-1)*100</f>
        <v>0.93953249487686019</v>
      </c>
      <c r="E35" s="59">
        <f>(('T11'!E36/'T11'!E35)-1)*100</f>
        <v>0.25203351801308393</v>
      </c>
      <c r="F35" s="59">
        <f>(('T11'!F36/'T11'!F35)-1)*100</f>
        <v>0.68577060508230314</v>
      </c>
      <c r="G35" s="59">
        <f>(('T11'!G36/'T11'!G35)-1)*100</f>
        <v>0.20045653985250045</v>
      </c>
      <c r="H35" s="61">
        <f>(('T11'!H36/'T11'!H35)-1)*100</f>
        <v>-8.8739424749750384</v>
      </c>
      <c r="I35" s="155"/>
    </row>
    <row r="36" spans="1:9">
      <c r="A36" s="344">
        <v>2007</v>
      </c>
      <c r="B36" s="59">
        <f>(('T11'!B37/'T11'!B36)-1)*100</f>
        <v>0.80755017972040655</v>
      </c>
      <c r="C36" s="59">
        <f>(('T11'!C37/'T11'!C36)-1)*100</f>
        <v>0.64949681827277672</v>
      </c>
      <c r="D36" s="59">
        <f>(('T11'!D37/'T11'!D36)-1)*100</f>
        <v>0.15703343428832284</v>
      </c>
      <c r="E36" s="59">
        <f>(('T11'!E37/'T11'!E36)-1)*100</f>
        <v>0.36716431840624342</v>
      </c>
      <c r="F36" s="59">
        <f>(('T11'!F37/'T11'!F36)-1)*100</f>
        <v>-0.20936218089342429</v>
      </c>
      <c r="G36" s="59">
        <f>(('T11'!G37/'T11'!G36)-1)*100</f>
        <v>-0.21100990192300939</v>
      </c>
      <c r="H36" s="61">
        <f>(('T11'!H37/'T11'!H36)-1)*100</f>
        <v>-0.23090587063672174</v>
      </c>
      <c r="I36" s="155"/>
    </row>
    <row r="37" spans="1:9">
      <c r="A37" s="344">
        <v>2008</v>
      </c>
      <c r="B37" s="59">
        <f>(('T11'!B38/'T11'!B37)-1)*100</f>
        <v>-1.2232397385131932</v>
      </c>
      <c r="C37" s="59">
        <f>(('T11'!C38/'T11'!C37)-1)*100</f>
        <v>0.17874758943239311</v>
      </c>
      <c r="D37" s="59">
        <f>(('T11'!D38/'T11'!D37)-1)*100</f>
        <v>-1.3994857808478867</v>
      </c>
      <c r="E37" s="59">
        <f>(('T11'!E38/'T11'!E37)-1)*100</f>
        <v>-0.1140962637411036</v>
      </c>
      <c r="F37" s="59">
        <f>(('T11'!F38/'T11'!F37)-1)*100</f>
        <v>-1.2868577737462972</v>
      </c>
      <c r="G37" s="59">
        <f>(('T11'!G38/'T11'!G37)-1)*100</f>
        <v>-6.8410258126683221E-2</v>
      </c>
      <c r="H37" s="61">
        <f>(('T11'!H38/'T11'!H37)-1)*100</f>
        <v>25.044827154780492</v>
      </c>
      <c r="I37" s="155"/>
    </row>
    <row r="38" spans="1:9" s="62" customFormat="1">
      <c r="A38" s="345">
        <v>2009</v>
      </c>
      <c r="B38" s="91">
        <f>(('T11'!B39/'T11'!B38)-1)*100</f>
        <v>-3.6295013447994351</v>
      </c>
      <c r="C38" s="91">
        <f>(('T11'!C39/'T11'!C38)-1)*100</f>
        <v>1.0363902042899165</v>
      </c>
      <c r="D38" s="91">
        <f>(('T11'!D39/'T11'!D38)-1)*100</f>
        <v>-4.6180307309625519</v>
      </c>
      <c r="E38" s="91">
        <f>(('T11'!E39/'T11'!E38)-1)*100</f>
        <v>-2.4337204870594764E-2</v>
      </c>
      <c r="F38" s="91">
        <f>(('T11'!F39/'T11'!F38)-1)*100</f>
        <v>-4.5948117748470292</v>
      </c>
      <c r="G38" s="91">
        <f>(('T11'!G39/'T11'!G38)-1)*100</f>
        <v>-0.94686434534316799</v>
      </c>
      <c r="H38" s="90">
        <f>(('T11'!H39/'T11'!H38)-1)*100</f>
        <v>58.4852274725854</v>
      </c>
      <c r="I38" s="274"/>
    </row>
    <row r="39" spans="1:9" s="62" customFormat="1">
      <c r="A39" s="345">
        <v>2010</v>
      </c>
      <c r="B39" s="91">
        <f>(('T11'!B40/'T11'!B39)-1)*100</f>
        <v>1.6822391116659841</v>
      </c>
      <c r="C39" s="91">
        <f>(('T11'!C40/'T11'!C39)-1)*100</f>
        <v>3.1315547267774635</v>
      </c>
      <c r="D39" s="91">
        <f>(('T11'!D40/'T11'!D39)-1)*100</f>
        <v>-1.4053076373677476</v>
      </c>
      <c r="E39" s="91">
        <f>(('T11'!E40/'T11'!E39)-1)*100</f>
        <v>2.4438398356463331E-2</v>
      </c>
      <c r="F39" s="91">
        <f>(('T11'!F40/'T11'!F39)-1)*100</f>
        <v>-1.4293967140611152</v>
      </c>
      <c r="G39" s="91">
        <f>(('T11'!G40/'T11'!G39)-1)*100</f>
        <v>-1.0158644766755986</v>
      </c>
      <c r="H39" s="90">
        <f>(('T11'!H40/'T11'!H39)-1)*100</f>
        <v>3.03907059298969</v>
      </c>
      <c r="I39" s="274"/>
    </row>
    <row r="40" spans="1:9" s="62" customFormat="1">
      <c r="A40" s="345">
        <v>2011</v>
      </c>
      <c r="B40" s="91">
        <f>(('T11'!B41/'T11'!B40)-1)*100</f>
        <v>0.83234876035747085</v>
      </c>
      <c r="C40" s="91">
        <f>(('T11'!C41/'T11'!C40)-1)*100</f>
        <v>1.0169960234568176</v>
      </c>
      <c r="D40" s="91">
        <f>(('T11'!D41/'T11'!D40)-1)*100</f>
        <v>-0.18278831322253719</v>
      </c>
      <c r="E40" s="91">
        <f>(('T11'!E41/'T11'!E40)-1)*100</f>
        <v>-1.1170506550806092E-2</v>
      </c>
      <c r="F40" s="91">
        <f>(('T11'!F41/'T11'!F40)-1)*100</f>
        <v>-0.17163697939175382</v>
      </c>
      <c r="G40" s="91">
        <f>(('T11'!G41/'T11'!G40)-1)*100</f>
        <v>-0.92161956445949711</v>
      </c>
      <c r="H40" s="90">
        <f>(('T11'!H41/'T11'!H40)-1)*100</f>
        <v>-7.9634294816382507</v>
      </c>
      <c r="I40" s="274"/>
    </row>
    <row r="41" spans="1:9" s="184" customFormat="1">
      <c r="A41" s="345">
        <v>2012</v>
      </c>
      <c r="B41" s="90">
        <f>(('T11'!B42/'T11'!B41)-1)*100</f>
        <v>1.4672532750887424</v>
      </c>
      <c r="C41" s="91">
        <f>(('T11'!C42/'T11'!C41)-1)*100</f>
        <v>0.3580744821792603</v>
      </c>
      <c r="D41" s="91">
        <f>(('T11'!D42/'T11'!D41)-1)*100</f>
        <v>1.1052212775430226</v>
      </c>
      <c r="E41" s="91">
        <f>(('T11'!E42/'T11'!E41)-1)*100</f>
        <v>0.7787080869545937</v>
      </c>
      <c r="F41" s="91">
        <f>(('T11'!F42/'T11'!F41)-1)*100</f>
        <v>0.32399025229288281</v>
      </c>
      <c r="G41" s="91">
        <f>(('T11'!G42/'T11'!G41)-1)*100</f>
        <v>-0.63618518312150707</v>
      </c>
      <c r="H41" s="90">
        <f>(('T11'!H42/'T11'!H41)-1)*100</f>
        <v>-10.398272486617488</v>
      </c>
      <c r="I41" s="506"/>
    </row>
    <row r="42" spans="1:9" s="184" customFormat="1">
      <c r="A42" s="505">
        <v>2013</v>
      </c>
      <c r="B42" s="90">
        <f>(('T11'!B43/'T11'!B42)-1)*100</f>
        <v>0.73991017539671855</v>
      </c>
      <c r="C42" s="91">
        <f>(('T11'!C43/'T11'!C42)-1)*100</f>
        <v>0.45995801179623541</v>
      </c>
      <c r="D42" s="91">
        <f>(('T11'!D43/'T11'!D42)-1)*100</f>
        <v>0.27867039678395322</v>
      </c>
      <c r="E42" s="91">
        <f>(('T11'!E43/'T11'!E42)-1)*100</f>
        <v>0.23863013519351828</v>
      </c>
      <c r="F42" s="91">
        <f>(('T11'!F43/'T11'!F42)-1)*100</f>
        <v>3.9944940923897221E-2</v>
      </c>
      <c r="G42" s="91">
        <f>(('T11'!G43/'T11'!G42)-1)*100</f>
        <v>-0.7103136450054448</v>
      </c>
      <c r="H42" s="90">
        <f>(('T11'!H43/'T11'!H42)-1)*100</f>
        <v>-9.2572983306576599</v>
      </c>
      <c r="I42" s="506"/>
    </row>
    <row r="43" spans="1:9" s="184" customFormat="1">
      <c r="A43" s="528">
        <v>2014</v>
      </c>
      <c r="B43" s="347">
        <f>(('T11'!B44/'T11'!B43)-1)*100</f>
        <v>1.6792187561151417</v>
      </c>
      <c r="C43" s="346">
        <f>(('T11'!C44/'T11'!C43)-1)*100</f>
        <v>0.76480110200121132</v>
      </c>
      <c r="D43" s="346">
        <f>(('T11'!D44/'T11'!D43)-1)*100</f>
        <v>0.90747725804398716</v>
      </c>
      <c r="E43" s="346">
        <f>(('T11'!E44/'T11'!E43)-1)*100</f>
        <v>0.18514024847724464</v>
      </c>
      <c r="F43" s="346">
        <f>(('T11'!F44/'T11'!F43)-1)*100</f>
        <v>0.7210021444050696</v>
      </c>
      <c r="G43" s="346">
        <f>(('T11'!G44/'T11'!G43)-1)*100</f>
        <v>-0.5748390421984606</v>
      </c>
      <c r="H43" s="347">
        <f>(('T11'!H44/'T11'!H43)-1)*100</f>
        <v>-16.849631899673213</v>
      </c>
      <c r="I43" s="506"/>
    </row>
    <row r="44" spans="1:9">
      <c r="B44" s="60"/>
      <c r="C44" s="60"/>
      <c r="D44" s="60"/>
      <c r="E44" s="60"/>
      <c r="F44" s="60"/>
      <c r="G44" s="60"/>
      <c r="H44" s="60"/>
      <c r="I44" s="155"/>
    </row>
    <row r="45" spans="1:9">
      <c r="A45" s="295" t="s">
        <v>353</v>
      </c>
      <c r="B45" s="155"/>
      <c r="C45" s="155"/>
      <c r="D45" s="155"/>
      <c r="E45" s="155"/>
      <c r="F45" s="155"/>
      <c r="G45" s="155"/>
      <c r="H45" s="155"/>
      <c r="I45" s="155"/>
    </row>
    <row r="46" spans="1:9">
      <c r="A46" s="2" t="s">
        <v>354</v>
      </c>
      <c r="B46" s="155"/>
      <c r="C46" s="155"/>
      <c r="D46" s="155"/>
      <c r="E46" s="155"/>
      <c r="F46" s="155"/>
      <c r="G46" s="155"/>
      <c r="H46" s="155"/>
      <c r="I46" s="155"/>
    </row>
    <row r="47" spans="1:9">
      <c r="A47" s="2" t="s">
        <v>349</v>
      </c>
    </row>
  </sheetData>
  <pageMargins left="0.75" right="0.75" top="1" bottom="1" header="0.5" footer="0.5"/>
  <pageSetup scale="96" orientation="portrait" r:id="rId1"/>
  <headerFooter alignWithMargins="0"/>
</worksheet>
</file>

<file path=xl/worksheets/sheet3.xml><?xml version="1.0" encoding="utf-8"?>
<worksheet xmlns="http://schemas.openxmlformats.org/spreadsheetml/2006/main" xmlns:r="http://schemas.openxmlformats.org/officeDocument/2006/relationships">
  <dimension ref="A1:N61"/>
  <sheetViews>
    <sheetView topLeftCell="A31" zoomScaleSheetLayoutView="80" workbookViewId="0">
      <selection activeCell="D87" sqref="D87"/>
    </sheetView>
  </sheetViews>
  <sheetFormatPr defaultRowHeight="12.75"/>
  <cols>
    <col min="1" max="1" width="8.28515625" style="49" customWidth="1"/>
    <col min="2" max="2" width="15.42578125" style="49" customWidth="1"/>
    <col min="3" max="3" width="9.140625" style="49" hidden="1" customWidth="1"/>
    <col min="4" max="6" width="9.140625" style="49"/>
    <col min="7" max="9" width="0" style="49" hidden="1" customWidth="1"/>
    <col min="10" max="256" width="9.140625" style="49"/>
    <col min="257" max="257" width="8.28515625" style="49" customWidth="1"/>
    <col min="258" max="258" width="10" style="49" customWidth="1"/>
    <col min="259" max="259" width="0" style="49" hidden="1" customWidth="1"/>
    <col min="260" max="262" width="9.140625" style="49"/>
    <col min="263" max="265" width="0" style="49" hidden="1" customWidth="1"/>
    <col min="266" max="512" width="9.140625" style="49"/>
    <col min="513" max="513" width="8.28515625" style="49" customWidth="1"/>
    <col min="514" max="514" width="10" style="49" customWidth="1"/>
    <col min="515" max="515" width="0" style="49" hidden="1" customWidth="1"/>
    <col min="516" max="518" width="9.140625" style="49"/>
    <col min="519" max="521" width="0" style="49" hidden="1" customWidth="1"/>
    <col min="522" max="768" width="9.140625" style="49"/>
    <col min="769" max="769" width="8.28515625" style="49" customWidth="1"/>
    <col min="770" max="770" width="10" style="49" customWidth="1"/>
    <col min="771" max="771" width="0" style="49" hidden="1" customWidth="1"/>
    <col min="772" max="774" width="9.140625" style="49"/>
    <col min="775" max="777" width="0" style="49" hidden="1" customWidth="1"/>
    <col min="778" max="1024" width="9.140625" style="49"/>
    <col min="1025" max="1025" width="8.28515625" style="49" customWidth="1"/>
    <col min="1026" max="1026" width="10" style="49" customWidth="1"/>
    <col min="1027" max="1027" width="0" style="49" hidden="1" customWidth="1"/>
    <col min="1028" max="1030" width="9.140625" style="49"/>
    <col min="1031" max="1033" width="0" style="49" hidden="1" customWidth="1"/>
    <col min="1034" max="1280" width="9.140625" style="49"/>
    <col min="1281" max="1281" width="8.28515625" style="49" customWidth="1"/>
    <col min="1282" max="1282" width="10" style="49" customWidth="1"/>
    <col min="1283" max="1283" width="0" style="49" hidden="1" customWidth="1"/>
    <col min="1284" max="1286" width="9.140625" style="49"/>
    <col min="1287" max="1289" width="0" style="49" hidden="1" customWidth="1"/>
    <col min="1290" max="1536" width="9.140625" style="49"/>
    <col min="1537" max="1537" width="8.28515625" style="49" customWidth="1"/>
    <col min="1538" max="1538" width="10" style="49" customWidth="1"/>
    <col min="1539" max="1539" width="0" style="49" hidden="1" customWidth="1"/>
    <col min="1540" max="1542" width="9.140625" style="49"/>
    <col min="1543" max="1545" width="0" style="49" hidden="1" customWidth="1"/>
    <col min="1546" max="1792" width="9.140625" style="49"/>
    <col min="1793" max="1793" width="8.28515625" style="49" customWidth="1"/>
    <col min="1794" max="1794" width="10" style="49" customWidth="1"/>
    <col min="1795" max="1795" width="0" style="49" hidden="1" customWidth="1"/>
    <col min="1796" max="1798" width="9.140625" style="49"/>
    <col min="1799" max="1801" width="0" style="49" hidden="1" customWidth="1"/>
    <col min="1802" max="2048" width="9.140625" style="49"/>
    <col min="2049" max="2049" width="8.28515625" style="49" customWidth="1"/>
    <col min="2050" max="2050" width="10" style="49" customWidth="1"/>
    <col min="2051" max="2051" width="0" style="49" hidden="1" customWidth="1"/>
    <col min="2052" max="2054" width="9.140625" style="49"/>
    <col min="2055" max="2057" width="0" style="49" hidden="1" customWidth="1"/>
    <col min="2058" max="2304" width="9.140625" style="49"/>
    <col min="2305" max="2305" width="8.28515625" style="49" customWidth="1"/>
    <col min="2306" max="2306" width="10" style="49" customWidth="1"/>
    <col min="2307" max="2307" width="0" style="49" hidden="1" customWidth="1"/>
    <col min="2308" max="2310" width="9.140625" style="49"/>
    <col min="2311" max="2313" width="0" style="49" hidden="1" customWidth="1"/>
    <col min="2314" max="2560" width="9.140625" style="49"/>
    <col min="2561" max="2561" width="8.28515625" style="49" customWidth="1"/>
    <col min="2562" max="2562" width="10" style="49" customWidth="1"/>
    <col min="2563" max="2563" width="0" style="49" hidden="1" customWidth="1"/>
    <col min="2564" max="2566" width="9.140625" style="49"/>
    <col min="2567" max="2569" width="0" style="49" hidden="1" customWidth="1"/>
    <col min="2570" max="2816" width="9.140625" style="49"/>
    <col min="2817" max="2817" width="8.28515625" style="49" customWidth="1"/>
    <col min="2818" max="2818" width="10" style="49" customWidth="1"/>
    <col min="2819" max="2819" width="0" style="49" hidden="1" customWidth="1"/>
    <col min="2820" max="2822" width="9.140625" style="49"/>
    <col min="2823" max="2825" width="0" style="49" hidden="1" customWidth="1"/>
    <col min="2826" max="3072" width="9.140625" style="49"/>
    <col min="3073" max="3073" width="8.28515625" style="49" customWidth="1"/>
    <col min="3074" max="3074" width="10" style="49" customWidth="1"/>
    <col min="3075" max="3075" width="0" style="49" hidden="1" customWidth="1"/>
    <col min="3076" max="3078" width="9.140625" style="49"/>
    <col min="3079" max="3081" width="0" style="49" hidden="1" customWidth="1"/>
    <col min="3082" max="3328" width="9.140625" style="49"/>
    <col min="3329" max="3329" width="8.28515625" style="49" customWidth="1"/>
    <col min="3330" max="3330" width="10" style="49" customWidth="1"/>
    <col min="3331" max="3331" width="0" style="49" hidden="1" customWidth="1"/>
    <col min="3332" max="3334" width="9.140625" style="49"/>
    <col min="3335" max="3337" width="0" style="49" hidden="1" customWidth="1"/>
    <col min="3338" max="3584" width="9.140625" style="49"/>
    <col min="3585" max="3585" width="8.28515625" style="49" customWidth="1"/>
    <col min="3586" max="3586" width="10" style="49" customWidth="1"/>
    <col min="3587" max="3587" width="0" style="49" hidden="1" customWidth="1"/>
    <col min="3588" max="3590" width="9.140625" style="49"/>
    <col min="3591" max="3593" width="0" style="49" hidden="1" customWidth="1"/>
    <col min="3594" max="3840" width="9.140625" style="49"/>
    <col min="3841" max="3841" width="8.28515625" style="49" customWidth="1"/>
    <col min="3842" max="3842" width="10" style="49" customWidth="1"/>
    <col min="3843" max="3843" width="0" style="49" hidden="1" customWidth="1"/>
    <col min="3844" max="3846" width="9.140625" style="49"/>
    <col min="3847" max="3849" width="0" style="49" hidden="1" customWidth="1"/>
    <col min="3850" max="4096" width="9.140625" style="49"/>
    <col min="4097" max="4097" width="8.28515625" style="49" customWidth="1"/>
    <col min="4098" max="4098" width="10" style="49" customWidth="1"/>
    <col min="4099" max="4099" width="0" style="49" hidden="1" customWidth="1"/>
    <col min="4100" max="4102" width="9.140625" style="49"/>
    <col min="4103" max="4105" width="0" style="49" hidden="1" customWidth="1"/>
    <col min="4106" max="4352" width="9.140625" style="49"/>
    <col min="4353" max="4353" width="8.28515625" style="49" customWidth="1"/>
    <col min="4354" max="4354" width="10" style="49" customWidth="1"/>
    <col min="4355" max="4355" width="0" style="49" hidden="1" customWidth="1"/>
    <col min="4356" max="4358" width="9.140625" style="49"/>
    <col min="4359" max="4361" width="0" style="49" hidden="1" customWidth="1"/>
    <col min="4362" max="4608" width="9.140625" style="49"/>
    <col min="4609" max="4609" width="8.28515625" style="49" customWidth="1"/>
    <col min="4610" max="4610" width="10" style="49" customWidth="1"/>
    <col min="4611" max="4611" width="0" style="49" hidden="1" customWidth="1"/>
    <col min="4612" max="4614" width="9.140625" style="49"/>
    <col min="4615" max="4617" width="0" style="49" hidden="1" customWidth="1"/>
    <col min="4618" max="4864" width="9.140625" style="49"/>
    <col min="4865" max="4865" width="8.28515625" style="49" customWidth="1"/>
    <col min="4866" max="4866" width="10" style="49" customWidth="1"/>
    <col min="4867" max="4867" width="0" style="49" hidden="1" customWidth="1"/>
    <col min="4868" max="4870" width="9.140625" style="49"/>
    <col min="4871" max="4873" width="0" style="49" hidden="1" customWidth="1"/>
    <col min="4874" max="5120" width="9.140625" style="49"/>
    <col min="5121" max="5121" width="8.28515625" style="49" customWidth="1"/>
    <col min="5122" max="5122" width="10" style="49" customWidth="1"/>
    <col min="5123" max="5123" width="0" style="49" hidden="1" customWidth="1"/>
    <col min="5124" max="5126" width="9.140625" style="49"/>
    <col min="5127" max="5129" width="0" style="49" hidden="1" customWidth="1"/>
    <col min="5130" max="5376" width="9.140625" style="49"/>
    <col min="5377" max="5377" width="8.28515625" style="49" customWidth="1"/>
    <col min="5378" max="5378" width="10" style="49" customWidth="1"/>
    <col min="5379" max="5379" width="0" style="49" hidden="1" customWidth="1"/>
    <col min="5380" max="5382" width="9.140625" style="49"/>
    <col min="5383" max="5385" width="0" style="49" hidden="1" customWidth="1"/>
    <col min="5386" max="5632" width="9.140625" style="49"/>
    <col min="5633" max="5633" width="8.28515625" style="49" customWidth="1"/>
    <col min="5634" max="5634" width="10" style="49" customWidth="1"/>
    <col min="5635" max="5635" width="0" style="49" hidden="1" customWidth="1"/>
    <col min="5636" max="5638" width="9.140625" style="49"/>
    <col min="5639" max="5641" width="0" style="49" hidden="1" customWidth="1"/>
    <col min="5642" max="5888" width="9.140625" style="49"/>
    <col min="5889" max="5889" width="8.28515625" style="49" customWidth="1"/>
    <col min="5890" max="5890" width="10" style="49" customWidth="1"/>
    <col min="5891" max="5891" width="0" style="49" hidden="1" customWidth="1"/>
    <col min="5892" max="5894" width="9.140625" style="49"/>
    <col min="5895" max="5897" width="0" style="49" hidden="1" customWidth="1"/>
    <col min="5898" max="6144" width="9.140625" style="49"/>
    <col min="6145" max="6145" width="8.28515625" style="49" customWidth="1"/>
    <col min="6146" max="6146" width="10" style="49" customWidth="1"/>
    <col min="6147" max="6147" width="0" style="49" hidden="1" customWidth="1"/>
    <col min="6148" max="6150" width="9.140625" style="49"/>
    <col min="6151" max="6153" width="0" style="49" hidden="1" customWidth="1"/>
    <col min="6154" max="6400" width="9.140625" style="49"/>
    <col min="6401" max="6401" width="8.28515625" style="49" customWidth="1"/>
    <col min="6402" max="6402" width="10" style="49" customWidth="1"/>
    <col min="6403" max="6403" width="0" style="49" hidden="1" customWidth="1"/>
    <col min="6404" max="6406" width="9.140625" style="49"/>
    <col min="6407" max="6409" width="0" style="49" hidden="1" customWidth="1"/>
    <col min="6410" max="6656" width="9.140625" style="49"/>
    <col min="6657" max="6657" width="8.28515625" style="49" customWidth="1"/>
    <col min="6658" max="6658" width="10" style="49" customWidth="1"/>
    <col min="6659" max="6659" width="0" style="49" hidden="1" customWidth="1"/>
    <col min="6660" max="6662" width="9.140625" style="49"/>
    <col min="6663" max="6665" width="0" style="49" hidden="1" customWidth="1"/>
    <col min="6666" max="6912" width="9.140625" style="49"/>
    <col min="6913" max="6913" width="8.28515625" style="49" customWidth="1"/>
    <col min="6914" max="6914" width="10" style="49" customWidth="1"/>
    <col min="6915" max="6915" width="0" style="49" hidden="1" customWidth="1"/>
    <col min="6916" max="6918" width="9.140625" style="49"/>
    <col min="6919" max="6921" width="0" style="49" hidden="1" customWidth="1"/>
    <col min="6922" max="7168" width="9.140625" style="49"/>
    <col min="7169" max="7169" width="8.28515625" style="49" customWidth="1"/>
    <col min="7170" max="7170" width="10" style="49" customWidth="1"/>
    <col min="7171" max="7171" width="0" style="49" hidden="1" customWidth="1"/>
    <col min="7172" max="7174" width="9.140625" style="49"/>
    <col min="7175" max="7177" width="0" style="49" hidden="1" customWidth="1"/>
    <col min="7178" max="7424" width="9.140625" style="49"/>
    <col min="7425" max="7425" width="8.28515625" style="49" customWidth="1"/>
    <col min="7426" max="7426" width="10" style="49" customWidth="1"/>
    <col min="7427" max="7427" width="0" style="49" hidden="1" customWidth="1"/>
    <col min="7428" max="7430" width="9.140625" style="49"/>
    <col min="7431" max="7433" width="0" style="49" hidden="1" customWidth="1"/>
    <col min="7434" max="7680" width="9.140625" style="49"/>
    <col min="7681" max="7681" width="8.28515625" style="49" customWidth="1"/>
    <col min="7682" max="7682" width="10" style="49" customWidth="1"/>
    <col min="7683" max="7683" width="0" style="49" hidden="1" customWidth="1"/>
    <col min="7684" max="7686" width="9.140625" style="49"/>
    <col min="7687" max="7689" width="0" style="49" hidden="1" customWidth="1"/>
    <col min="7690" max="7936" width="9.140625" style="49"/>
    <col min="7937" max="7937" width="8.28515625" style="49" customWidth="1"/>
    <col min="7938" max="7938" width="10" style="49" customWidth="1"/>
    <col min="7939" max="7939" width="0" style="49" hidden="1" customWidth="1"/>
    <col min="7940" max="7942" width="9.140625" style="49"/>
    <col min="7943" max="7945" width="0" style="49" hidden="1" customWidth="1"/>
    <col min="7946" max="8192" width="9.140625" style="49"/>
    <col min="8193" max="8193" width="8.28515625" style="49" customWidth="1"/>
    <col min="8194" max="8194" width="10" style="49" customWidth="1"/>
    <col min="8195" max="8195" width="0" style="49" hidden="1" customWidth="1"/>
    <col min="8196" max="8198" width="9.140625" style="49"/>
    <col min="8199" max="8201" width="0" style="49" hidden="1" customWidth="1"/>
    <col min="8202" max="8448" width="9.140625" style="49"/>
    <col min="8449" max="8449" width="8.28515625" style="49" customWidth="1"/>
    <col min="8450" max="8450" width="10" style="49" customWidth="1"/>
    <col min="8451" max="8451" width="0" style="49" hidden="1" customWidth="1"/>
    <col min="8452" max="8454" width="9.140625" style="49"/>
    <col min="8455" max="8457" width="0" style="49" hidden="1" customWidth="1"/>
    <col min="8458" max="8704" width="9.140625" style="49"/>
    <col min="8705" max="8705" width="8.28515625" style="49" customWidth="1"/>
    <col min="8706" max="8706" width="10" style="49" customWidth="1"/>
    <col min="8707" max="8707" width="0" style="49" hidden="1" customWidth="1"/>
    <col min="8708" max="8710" width="9.140625" style="49"/>
    <col min="8711" max="8713" width="0" style="49" hidden="1" customWidth="1"/>
    <col min="8714" max="8960" width="9.140625" style="49"/>
    <col min="8961" max="8961" width="8.28515625" style="49" customWidth="1"/>
    <col min="8962" max="8962" width="10" style="49" customWidth="1"/>
    <col min="8963" max="8963" width="0" style="49" hidden="1" customWidth="1"/>
    <col min="8964" max="8966" width="9.140625" style="49"/>
    <col min="8967" max="8969" width="0" style="49" hidden="1" customWidth="1"/>
    <col min="8970" max="9216" width="9.140625" style="49"/>
    <col min="9217" max="9217" width="8.28515625" style="49" customWidth="1"/>
    <col min="9218" max="9218" width="10" style="49" customWidth="1"/>
    <col min="9219" max="9219" width="0" style="49" hidden="1" customWidth="1"/>
    <col min="9220" max="9222" width="9.140625" style="49"/>
    <col min="9223" max="9225" width="0" style="49" hidden="1" customWidth="1"/>
    <col min="9226" max="9472" width="9.140625" style="49"/>
    <col min="9473" max="9473" width="8.28515625" style="49" customWidth="1"/>
    <col min="9474" max="9474" width="10" style="49" customWidth="1"/>
    <col min="9475" max="9475" width="0" style="49" hidden="1" customWidth="1"/>
    <col min="9476" max="9478" width="9.140625" style="49"/>
    <col min="9479" max="9481" width="0" style="49" hidden="1" customWidth="1"/>
    <col min="9482" max="9728" width="9.140625" style="49"/>
    <col min="9729" max="9729" width="8.28515625" style="49" customWidth="1"/>
    <col min="9730" max="9730" width="10" style="49" customWidth="1"/>
    <col min="9731" max="9731" width="0" style="49" hidden="1" customWidth="1"/>
    <col min="9732" max="9734" width="9.140625" style="49"/>
    <col min="9735" max="9737" width="0" style="49" hidden="1" customWidth="1"/>
    <col min="9738" max="9984" width="9.140625" style="49"/>
    <col min="9985" max="9985" width="8.28515625" style="49" customWidth="1"/>
    <col min="9986" max="9986" width="10" style="49" customWidth="1"/>
    <col min="9987" max="9987" width="0" style="49" hidden="1" customWidth="1"/>
    <col min="9988" max="9990" width="9.140625" style="49"/>
    <col min="9991" max="9993" width="0" style="49" hidden="1" customWidth="1"/>
    <col min="9994" max="10240" width="9.140625" style="49"/>
    <col min="10241" max="10241" width="8.28515625" style="49" customWidth="1"/>
    <col min="10242" max="10242" width="10" style="49" customWidth="1"/>
    <col min="10243" max="10243" width="0" style="49" hidden="1" customWidth="1"/>
    <col min="10244" max="10246" width="9.140625" style="49"/>
    <col min="10247" max="10249" width="0" style="49" hidden="1" customWidth="1"/>
    <col min="10250" max="10496" width="9.140625" style="49"/>
    <col min="10497" max="10497" width="8.28515625" style="49" customWidth="1"/>
    <col min="10498" max="10498" width="10" style="49" customWidth="1"/>
    <col min="10499" max="10499" width="0" style="49" hidden="1" customWidth="1"/>
    <col min="10500" max="10502" width="9.140625" style="49"/>
    <col min="10503" max="10505" width="0" style="49" hidden="1" customWidth="1"/>
    <col min="10506" max="10752" width="9.140625" style="49"/>
    <col min="10753" max="10753" width="8.28515625" style="49" customWidth="1"/>
    <col min="10754" max="10754" width="10" style="49" customWidth="1"/>
    <col min="10755" max="10755" width="0" style="49" hidden="1" customWidth="1"/>
    <col min="10756" max="10758" width="9.140625" style="49"/>
    <col min="10759" max="10761" width="0" style="49" hidden="1" customWidth="1"/>
    <col min="10762" max="11008" width="9.140625" style="49"/>
    <col min="11009" max="11009" width="8.28515625" style="49" customWidth="1"/>
    <col min="11010" max="11010" width="10" style="49" customWidth="1"/>
    <col min="11011" max="11011" width="0" style="49" hidden="1" customWidth="1"/>
    <col min="11012" max="11014" width="9.140625" style="49"/>
    <col min="11015" max="11017" width="0" style="49" hidden="1" customWidth="1"/>
    <col min="11018" max="11264" width="9.140625" style="49"/>
    <col min="11265" max="11265" width="8.28515625" style="49" customWidth="1"/>
    <col min="11266" max="11266" width="10" style="49" customWidth="1"/>
    <col min="11267" max="11267" width="0" style="49" hidden="1" customWidth="1"/>
    <col min="11268" max="11270" width="9.140625" style="49"/>
    <col min="11271" max="11273" width="0" style="49" hidden="1" customWidth="1"/>
    <col min="11274" max="11520" width="9.140625" style="49"/>
    <col min="11521" max="11521" width="8.28515625" style="49" customWidth="1"/>
    <col min="11522" max="11522" width="10" style="49" customWidth="1"/>
    <col min="11523" max="11523" width="0" style="49" hidden="1" customWidth="1"/>
    <col min="11524" max="11526" width="9.140625" style="49"/>
    <col min="11527" max="11529" width="0" style="49" hidden="1" customWidth="1"/>
    <col min="11530" max="11776" width="9.140625" style="49"/>
    <col min="11777" max="11777" width="8.28515625" style="49" customWidth="1"/>
    <col min="11778" max="11778" width="10" style="49" customWidth="1"/>
    <col min="11779" max="11779" width="0" style="49" hidden="1" customWidth="1"/>
    <col min="11780" max="11782" width="9.140625" style="49"/>
    <col min="11783" max="11785" width="0" style="49" hidden="1" customWidth="1"/>
    <col min="11786" max="12032" width="9.140625" style="49"/>
    <col min="12033" max="12033" width="8.28515625" style="49" customWidth="1"/>
    <col min="12034" max="12034" width="10" style="49" customWidth="1"/>
    <col min="12035" max="12035" width="0" style="49" hidden="1" customWidth="1"/>
    <col min="12036" max="12038" width="9.140625" style="49"/>
    <col min="12039" max="12041" width="0" style="49" hidden="1" customWidth="1"/>
    <col min="12042" max="12288" width="9.140625" style="49"/>
    <col min="12289" max="12289" width="8.28515625" style="49" customWidth="1"/>
    <col min="12290" max="12290" width="10" style="49" customWidth="1"/>
    <col min="12291" max="12291" width="0" style="49" hidden="1" customWidth="1"/>
    <col min="12292" max="12294" width="9.140625" style="49"/>
    <col min="12295" max="12297" width="0" style="49" hidden="1" customWidth="1"/>
    <col min="12298" max="12544" width="9.140625" style="49"/>
    <col min="12545" max="12545" width="8.28515625" style="49" customWidth="1"/>
    <col min="12546" max="12546" width="10" style="49" customWidth="1"/>
    <col min="12547" max="12547" width="0" style="49" hidden="1" customWidth="1"/>
    <col min="12548" max="12550" width="9.140625" style="49"/>
    <col min="12551" max="12553" width="0" style="49" hidden="1" customWidth="1"/>
    <col min="12554" max="12800" width="9.140625" style="49"/>
    <col min="12801" max="12801" width="8.28515625" style="49" customWidth="1"/>
    <col min="12802" max="12802" width="10" style="49" customWidth="1"/>
    <col min="12803" max="12803" width="0" style="49" hidden="1" customWidth="1"/>
    <col min="12804" max="12806" width="9.140625" style="49"/>
    <col min="12807" max="12809" width="0" style="49" hidden="1" customWidth="1"/>
    <col min="12810" max="13056" width="9.140625" style="49"/>
    <col min="13057" max="13057" width="8.28515625" style="49" customWidth="1"/>
    <col min="13058" max="13058" width="10" style="49" customWidth="1"/>
    <col min="13059" max="13059" width="0" style="49" hidden="1" customWidth="1"/>
    <col min="13060" max="13062" width="9.140625" style="49"/>
    <col min="13063" max="13065" width="0" style="49" hidden="1" customWidth="1"/>
    <col min="13066" max="13312" width="9.140625" style="49"/>
    <col min="13313" max="13313" width="8.28515625" style="49" customWidth="1"/>
    <col min="13314" max="13314" width="10" style="49" customWidth="1"/>
    <col min="13315" max="13315" width="0" style="49" hidden="1" customWidth="1"/>
    <col min="13316" max="13318" width="9.140625" style="49"/>
    <col min="13319" max="13321" width="0" style="49" hidden="1" customWidth="1"/>
    <col min="13322" max="13568" width="9.140625" style="49"/>
    <col min="13569" max="13569" width="8.28515625" style="49" customWidth="1"/>
    <col min="13570" max="13570" width="10" style="49" customWidth="1"/>
    <col min="13571" max="13571" width="0" style="49" hidden="1" customWidth="1"/>
    <col min="13572" max="13574" width="9.140625" style="49"/>
    <col min="13575" max="13577" width="0" style="49" hidden="1" customWidth="1"/>
    <col min="13578" max="13824" width="9.140625" style="49"/>
    <col min="13825" max="13825" width="8.28515625" style="49" customWidth="1"/>
    <col min="13826" max="13826" width="10" style="49" customWidth="1"/>
    <col min="13827" max="13827" width="0" style="49" hidden="1" customWidth="1"/>
    <col min="13828" max="13830" width="9.140625" style="49"/>
    <col min="13831" max="13833" width="0" style="49" hidden="1" customWidth="1"/>
    <col min="13834" max="14080" width="9.140625" style="49"/>
    <col min="14081" max="14081" width="8.28515625" style="49" customWidth="1"/>
    <col min="14082" max="14082" width="10" style="49" customWidth="1"/>
    <col min="14083" max="14083" width="0" style="49" hidden="1" customWidth="1"/>
    <col min="14084" max="14086" width="9.140625" style="49"/>
    <col min="14087" max="14089" width="0" style="49" hidden="1" customWidth="1"/>
    <col min="14090" max="14336" width="9.140625" style="49"/>
    <col min="14337" max="14337" width="8.28515625" style="49" customWidth="1"/>
    <col min="14338" max="14338" width="10" style="49" customWidth="1"/>
    <col min="14339" max="14339" width="0" style="49" hidden="1" customWidth="1"/>
    <col min="14340" max="14342" width="9.140625" style="49"/>
    <col min="14343" max="14345" width="0" style="49" hidden="1" customWidth="1"/>
    <col min="14346" max="14592" width="9.140625" style="49"/>
    <col min="14593" max="14593" width="8.28515625" style="49" customWidth="1"/>
    <col min="14594" max="14594" width="10" style="49" customWidth="1"/>
    <col min="14595" max="14595" width="0" style="49" hidden="1" customWidth="1"/>
    <col min="14596" max="14598" width="9.140625" style="49"/>
    <col min="14599" max="14601" width="0" style="49" hidden="1" customWidth="1"/>
    <col min="14602" max="14848" width="9.140625" style="49"/>
    <col min="14849" max="14849" width="8.28515625" style="49" customWidth="1"/>
    <col min="14850" max="14850" width="10" style="49" customWidth="1"/>
    <col min="14851" max="14851" width="0" style="49" hidden="1" customWidth="1"/>
    <col min="14852" max="14854" width="9.140625" style="49"/>
    <col min="14855" max="14857" width="0" style="49" hidden="1" customWidth="1"/>
    <col min="14858" max="15104" width="9.140625" style="49"/>
    <col min="15105" max="15105" width="8.28515625" style="49" customWidth="1"/>
    <col min="15106" max="15106" width="10" style="49" customWidth="1"/>
    <col min="15107" max="15107" width="0" style="49" hidden="1" customWidth="1"/>
    <col min="15108" max="15110" width="9.140625" style="49"/>
    <col min="15111" max="15113" width="0" style="49" hidden="1" customWidth="1"/>
    <col min="15114" max="15360" width="9.140625" style="49"/>
    <col min="15361" max="15361" width="8.28515625" style="49" customWidth="1"/>
    <col min="15362" max="15362" width="10" style="49" customWidth="1"/>
    <col min="15363" max="15363" width="0" style="49" hidden="1" customWidth="1"/>
    <col min="15364" max="15366" width="9.140625" style="49"/>
    <col min="15367" max="15369" width="0" style="49" hidden="1" customWidth="1"/>
    <col min="15370" max="15616" width="9.140625" style="49"/>
    <col min="15617" max="15617" width="8.28515625" style="49" customWidth="1"/>
    <col min="15618" max="15618" width="10" style="49" customWidth="1"/>
    <col min="15619" max="15619" width="0" style="49" hidden="1" customWidth="1"/>
    <col min="15620" max="15622" width="9.140625" style="49"/>
    <col min="15623" max="15625" width="0" style="49" hidden="1" customWidth="1"/>
    <col min="15626" max="15872" width="9.140625" style="49"/>
    <col min="15873" max="15873" width="8.28515625" style="49" customWidth="1"/>
    <col min="15874" max="15874" width="10" style="49" customWidth="1"/>
    <col min="15875" max="15875" width="0" style="49" hidden="1" customWidth="1"/>
    <col min="15876" max="15878" width="9.140625" style="49"/>
    <col min="15879" max="15881" width="0" style="49" hidden="1" customWidth="1"/>
    <col min="15882" max="16128" width="9.140625" style="49"/>
    <col min="16129" max="16129" width="8.28515625" style="49" customWidth="1"/>
    <col min="16130" max="16130" width="10" style="49" customWidth="1"/>
    <col min="16131" max="16131" width="0" style="49" hidden="1" customWidth="1"/>
    <col min="16132" max="16134" width="9.140625" style="49"/>
    <col min="16135" max="16137" width="0" style="49" hidden="1" customWidth="1"/>
    <col min="16138" max="16384" width="9.140625" style="49"/>
  </cols>
  <sheetData>
    <row r="1" spans="1:14" ht="15.75">
      <c r="A1" s="710" t="s">
        <v>506</v>
      </c>
      <c r="B1" s="710"/>
      <c r="C1" s="710"/>
      <c r="D1" s="710"/>
      <c r="E1" s="710"/>
      <c r="F1" s="710"/>
      <c r="G1" s="710"/>
      <c r="H1" s="710"/>
      <c r="I1" s="710"/>
      <c r="J1" s="710"/>
      <c r="K1" s="710"/>
      <c r="L1" s="710"/>
      <c r="M1" s="2"/>
      <c r="N1" s="2"/>
    </row>
    <row r="2" spans="1:14" ht="15.75">
      <c r="A2" s="48"/>
      <c r="C2" s="2"/>
      <c r="D2" s="2"/>
      <c r="E2" s="2"/>
      <c r="F2" s="2"/>
      <c r="G2" s="2"/>
      <c r="H2" s="2"/>
      <c r="I2" s="2"/>
      <c r="J2" s="2"/>
      <c r="K2" s="2"/>
      <c r="L2" s="2"/>
      <c r="M2" s="2"/>
      <c r="N2" s="2"/>
    </row>
    <row r="3" spans="1:14" ht="76.5">
      <c r="A3" s="410" t="s">
        <v>21</v>
      </c>
      <c r="B3" s="411" t="s">
        <v>50</v>
      </c>
      <c r="C3" s="411" t="s">
        <v>51</v>
      </c>
      <c r="D3" s="412" t="s">
        <v>436</v>
      </c>
      <c r="E3" s="413" t="s">
        <v>52</v>
      </c>
      <c r="F3" s="414" t="s">
        <v>53</v>
      </c>
      <c r="G3" s="411" t="s">
        <v>54</v>
      </c>
      <c r="H3" s="411" t="s">
        <v>55</v>
      </c>
      <c r="I3" s="414" t="s">
        <v>56</v>
      </c>
      <c r="J3" s="415" t="s">
        <v>57</v>
      </c>
      <c r="K3" s="414" t="s">
        <v>437</v>
      </c>
      <c r="L3" s="411" t="s">
        <v>438</v>
      </c>
      <c r="M3" s="411" t="s">
        <v>360</v>
      </c>
      <c r="N3" s="414" t="s">
        <v>361</v>
      </c>
    </row>
    <row r="4" spans="1:14" s="54" customFormat="1">
      <c r="A4" s="416"/>
      <c r="B4" s="51" t="s">
        <v>26</v>
      </c>
      <c r="C4" s="50"/>
      <c r="D4" s="50" t="s">
        <v>27</v>
      </c>
      <c r="E4" s="52" t="s">
        <v>28</v>
      </c>
      <c r="F4" s="50" t="s">
        <v>29</v>
      </c>
      <c r="G4" s="50"/>
      <c r="H4" s="50"/>
      <c r="I4" s="50"/>
      <c r="J4" s="53" t="s">
        <v>30</v>
      </c>
      <c r="K4" s="51" t="s">
        <v>61</v>
      </c>
      <c r="L4" s="50" t="s">
        <v>32</v>
      </c>
      <c r="M4" s="50" t="s">
        <v>62</v>
      </c>
      <c r="N4" s="64" t="s">
        <v>63</v>
      </c>
    </row>
    <row r="5" spans="1:14">
      <c r="A5" s="344">
        <v>1961</v>
      </c>
      <c r="B5" s="60"/>
      <c r="C5" s="36"/>
      <c r="D5" s="55"/>
      <c r="E5" s="36"/>
      <c r="F5" s="56"/>
      <c r="G5" s="36"/>
      <c r="H5" s="36"/>
      <c r="I5" s="56"/>
      <c r="J5" s="57"/>
      <c r="K5" s="56"/>
      <c r="L5" s="262"/>
      <c r="M5" s="262"/>
      <c r="N5" s="417"/>
    </row>
    <row r="6" spans="1:14">
      <c r="A6" s="344">
        <v>1962</v>
      </c>
      <c r="B6" s="60">
        <f>('T1'!B6-'T1'!B5)/'T1'!B5*100</f>
        <v>1.8999149496556833</v>
      </c>
      <c r="C6" s="60">
        <f>('T1'!C6-'T1'!C5)/'T1'!C5*100</f>
        <v>8.4812862798435766</v>
      </c>
      <c r="D6" s="58">
        <f>('T1'!H6-'T1'!H5)/'T1'!H5*100</f>
        <v>6.9938557519614308</v>
      </c>
      <c r="E6" s="60">
        <f>('T1'!I6-'T1'!I5)/'T1'!I5*100</f>
        <v>7.3528455766241523</v>
      </c>
      <c r="F6" s="59">
        <f>('T1'!J6-'T1'!J5)/'T1'!J5*100</f>
        <v>7.4169825003078325</v>
      </c>
      <c r="G6" s="60">
        <f>('T1'!K6-'T1'!K5)/'T1'!K5*100</f>
        <v>6.4586622407285343</v>
      </c>
      <c r="H6" s="60">
        <f>('T1'!L6-'T1'!L5)/'T1'!L5*100</f>
        <v>6.6933154981422618</v>
      </c>
      <c r="I6" s="59">
        <f>('T1'!M6-'T1'!M5)/'T1'!M5*100</f>
        <v>6.7570583919324561</v>
      </c>
      <c r="J6" s="61">
        <f>('T1'!F6-'T1'!F5)/'T1'!F5*100</f>
        <v>1.2738853503184782</v>
      </c>
      <c r="K6" s="59">
        <f>('T1'!G6-'T1'!G5)/'T1'!G5*100</f>
        <v>1.3902018180654965</v>
      </c>
      <c r="L6" s="60">
        <f>('T1'!N6-'T1'!N5)/'T1'!N5*100</f>
        <v>4.9989647241829607</v>
      </c>
      <c r="M6" s="60">
        <f>('T1'!O6-'T1'!O5)/'T1'!O5*100</f>
        <v>5.351261215146744</v>
      </c>
      <c r="N6" s="59">
        <f>('T1'!P6-'T1'!P5)/'T1'!P5*100</f>
        <v>5.4142023115307474</v>
      </c>
    </row>
    <row r="7" spans="1:14">
      <c r="A7" s="344">
        <v>1963</v>
      </c>
      <c r="B7" s="60">
        <f>('T1'!B7-'T1'!B6)/'T1'!B6*100</f>
        <v>1.8752608268379038</v>
      </c>
      <c r="C7" s="60">
        <f>('T1'!C7-'T1'!C6)/'T1'!C6*100</f>
        <v>7.3793798276055149</v>
      </c>
      <c r="D7" s="58">
        <f>('T1'!H7-'T1'!H6)/'T1'!H6*100</f>
        <v>5.306885486903294</v>
      </c>
      <c r="E7" s="60">
        <f>('T1'!I7-'T1'!I6)/'T1'!I6*100</f>
        <v>5.4073781449728564</v>
      </c>
      <c r="F7" s="59">
        <f>('T1'!J7-'T1'!J6)/'T1'!J6*100</f>
        <v>5.410080110001414</v>
      </c>
      <c r="G7" s="60">
        <f>('T1'!K7-'T1'!K6)/'T1'!K6*100</f>
        <v>5.4028023644751535</v>
      </c>
      <c r="H7" s="60">
        <f>('T1'!L7-'T1'!L6)/'T1'!L6*100</f>
        <v>4.7685731050734121</v>
      </c>
      <c r="I7" s="59">
        <f>('T1'!M7-'T1'!M6)/'T1'!M6*100</f>
        <v>4.7712586952626745</v>
      </c>
      <c r="J7" s="61">
        <f>('T1'!F7-'T1'!F6)/'T1'!F6*100</f>
        <v>1.2578616352201324</v>
      </c>
      <c r="K7" s="59">
        <f>('T1'!G7-'T1'!G6)/'T1'!G6*100</f>
        <v>1.9680520709730611</v>
      </c>
      <c r="L7" s="60">
        <f>('T1'!N7-'T1'!N6)/'T1'!N6*100</f>
        <v>3.3684572998524862</v>
      </c>
      <c r="M7" s="60">
        <f>('T1'!O7-'T1'!O6)/'T1'!O6*100</f>
        <v>3.467100147246418</v>
      </c>
      <c r="N7" s="59">
        <f>('T1'!P7-'T1'!P6)/'T1'!P6*100</f>
        <v>3.4697523760668743</v>
      </c>
    </row>
    <row r="8" spans="1:14">
      <c r="A8" s="344">
        <v>1964</v>
      </c>
      <c r="B8" s="60">
        <f>('T1'!B8-'T1'!B7)/'T1'!B7*100</f>
        <v>1.8935990274327397</v>
      </c>
      <c r="C8" s="60">
        <f>('T1'!C8-'T1'!C7)/'T1'!C7*100</f>
        <v>9.5661057942912002</v>
      </c>
      <c r="D8" s="58">
        <f>('T1'!H8-'T1'!H7)/'T1'!H7*100</f>
        <v>6.4747356446043218</v>
      </c>
      <c r="E8" s="60">
        <f>('T1'!I8-'T1'!I7)/'T1'!I7*100</f>
        <v>5.559271950257024</v>
      </c>
      <c r="F8" s="59">
        <f>('T1'!J8-'T1'!J7)/'T1'!J7*100</f>
        <v>4.6696684803470747</v>
      </c>
      <c r="G8" s="60">
        <f>('T1'!K8-'T1'!K7)/'T1'!K7*100</f>
        <v>7.5299202698618952</v>
      </c>
      <c r="H8" s="60">
        <f>('T1'!L8-'T1'!L7)/'T1'!L7*100</f>
        <v>5.5279388815215373</v>
      </c>
      <c r="I8" s="59">
        <f>('T1'!M8-'T1'!M7)/'T1'!M7*100</f>
        <v>4.6385994718514496</v>
      </c>
      <c r="J8" s="61">
        <f>('T1'!F8-'T1'!F7)/'T1'!F7*100</f>
        <v>1.8633540372670632</v>
      </c>
      <c r="K8" s="59">
        <f>('T1'!G8-'T1'!G7)/'T1'!G7*100</f>
        <v>2.9033837285169444</v>
      </c>
      <c r="L8" s="60">
        <f>('T1'!N8-'T1'!N7)/'T1'!N7*100</f>
        <v>4.4960003973735594</v>
      </c>
      <c r="M8" s="60">
        <f>('T1'!O8-'T1'!O7)/'T1'!O7*100</f>
        <v>3.597549755640074</v>
      </c>
      <c r="N8" s="59">
        <f>('T1'!P8-'T1'!P7)/'T1'!P7*100</f>
        <v>2.7244787498054044</v>
      </c>
    </row>
    <row r="9" spans="1:14">
      <c r="A9" s="344">
        <v>1965</v>
      </c>
      <c r="B9" s="60">
        <f>('T1'!B9-'T1'!B8)/'T1'!B8*100</f>
        <v>1.8480333035054273</v>
      </c>
      <c r="C9" s="60">
        <f>('T1'!C9-'T1'!C8)/'T1'!C8*100</f>
        <v>10.239966507450191</v>
      </c>
      <c r="D9" s="58">
        <f>('T1'!H9-'T1'!H8)/'T1'!H8*100</f>
        <v>6.367816744042389</v>
      </c>
      <c r="E9" s="60">
        <f>('T1'!I9-'T1'!I8)/'T1'!I8*100</f>
        <v>7.2361078862415624</v>
      </c>
      <c r="F9" s="59">
        <f>('T1'!J9-'T1'!J8)/'T1'!J8*100</f>
        <v>6.8423093229793981</v>
      </c>
      <c r="G9" s="60">
        <f>('T1'!K9-'T1'!K8)/'T1'!K8*100</f>
        <v>8.2396615150504946</v>
      </c>
      <c r="H9" s="60">
        <f>('T1'!L9-'T1'!L8)/'T1'!L8*100</f>
        <v>7.8583642213093192</v>
      </c>
      <c r="I9" s="59">
        <f>('T1'!M9-'T1'!M8)/'T1'!M8*100</f>
        <v>7.4622805727753869</v>
      </c>
      <c r="J9" s="61">
        <f>('T1'!F9-'T1'!F8)/'T1'!F8*100</f>
        <v>2.4390243902439157</v>
      </c>
      <c r="K9" s="59">
        <f>('T1'!G9-'T1'!G8)/'T1'!G8*100</f>
        <v>3.6403396082910486</v>
      </c>
      <c r="L9" s="60">
        <f>('T1'!N9-'T1'!N8)/'T1'!N8*100</f>
        <v>4.4377719372038067</v>
      </c>
      <c r="M9" s="60">
        <f>('T1'!O9-'T1'!O8)/'T1'!O8*100</f>
        <v>5.2903079303257252</v>
      </c>
      <c r="N9" s="59">
        <f>('T1'!P9-'T1'!P8)/'T1'!P8*100</f>
        <v>4.9036548448521362</v>
      </c>
    </row>
    <row r="10" spans="1:14">
      <c r="A10" s="344">
        <v>1966</v>
      </c>
      <c r="B10" s="60">
        <f>('T1'!B10-'T1'!B9)/'T1'!B9*100</f>
        <v>1.8539740749229632</v>
      </c>
      <c r="C10" s="60">
        <f>('T1'!C10-'T1'!C9)/'T1'!C9*100</f>
        <v>11.890212325220089</v>
      </c>
      <c r="D10" s="58">
        <f>('T1'!H10-'T1'!H9)/'T1'!H9*100</f>
        <v>6.6449966961690379</v>
      </c>
      <c r="E10" s="60">
        <f>('T1'!I10-'T1'!I9)/'T1'!I9*100</f>
        <v>7.8991981672393949</v>
      </c>
      <c r="F10" s="59">
        <f>('T1'!J10-'T1'!J9)/'T1'!J9*100</f>
        <v>5.8748728926946772</v>
      </c>
      <c r="G10" s="60">
        <f>('T1'!K10-'T1'!K9)/'T1'!K9*100</f>
        <v>9.8535558788452917</v>
      </c>
      <c r="H10" s="60">
        <f>('T1'!L10-'T1'!L9)/'T1'!L9*100</f>
        <v>10.34915339503346</v>
      </c>
      <c r="I10" s="59">
        <f>('T1'!M10-'T1'!M9)/'T1'!M9*100</f>
        <v>8.2788638652081907</v>
      </c>
      <c r="J10" s="61">
        <f>('T1'!F10-'T1'!F9)/'T1'!F9*100</f>
        <v>4.1666666666666625</v>
      </c>
      <c r="K10" s="59">
        <f>('T1'!G10-'T1'!G9)/'T1'!G9*100</f>
        <v>4.9183888523102786</v>
      </c>
      <c r="L10" s="60">
        <f>('T1'!N10-'T1'!N9)/'T1'!N9*100</f>
        <v>4.7038151086003293</v>
      </c>
      <c r="M10" s="60">
        <f>('T1'!O10-'T1'!O9)/'T1'!O9*100</f>
        <v>5.935187259232146</v>
      </c>
      <c r="N10" s="59">
        <f>('T1'!P10-'T1'!P9)/'T1'!P9*100</f>
        <v>3.9477093105998811</v>
      </c>
    </row>
    <row r="11" spans="1:14">
      <c r="A11" s="344">
        <v>1967</v>
      </c>
      <c r="B11" s="60">
        <f>('T1'!B11-'T1'!B10)/'T1'!B10*100</f>
        <v>1.8314789348668585</v>
      </c>
      <c r="C11" s="60">
        <f>('T1'!C11-'T1'!C10)/'T1'!C10*100</f>
        <v>7.528772871733155</v>
      </c>
      <c r="D11" s="58">
        <f>('T1'!H11-'T1'!H10)/'T1'!H10*100</f>
        <v>2.9154267836949512</v>
      </c>
      <c r="E11" s="60">
        <f>('T1'!I11-'T1'!I10)/'T1'!I10*100</f>
        <v>5.5349149733399576</v>
      </c>
      <c r="F11" s="59">
        <f>('T1'!J11-'T1'!J10)/'T1'!J10*100</f>
        <v>3.9856112831905275</v>
      </c>
      <c r="G11" s="60">
        <f>('T1'!K11-'T1'!K10)/'T1'!K10*100</f>
        <v>5.5948258794418431</v>
      </c>
      <c r="H11" s="60">
        <f>('T1'!L11-'T1'!L10)/'T1'!L10*100</f>
        <v>7.1900909787427469</v>
      </c>
      <c r="I11" s="59">
        <f>('T1'!M11-'T1'!M10)/'T1'!M10*100</f>
        <v>5.6164885027965417</v>
      </c>
      <c r="J11" s="61">
        <f>('T1'!F11-'T1'!F10)/'T1'!F10*100</f>
        <v>3.4285714285714364</v>
      </c>
      <c r="K11" s="59">
        <f>('T1'!G11-'T1'!G10)/'T1'!G10*100</f>
        <v>4.4826574909264325</v>
      </c>
      <c r="L11" s="60">
        <f>('T1'!N11-'T1'!N10)/'T1'!N10*100</f>
        <v>1.0644526232614213</v>
      </c>
      <c r="M11" s="60">
        <f>('T1'!O11-'T1'!O10)/'T1'!O10*100</f>
        <v>3.6368282943645198</v>
      </c>
      <c r="N11" s="59">
        <f>('T1'!P11-'T1'!P10)/'T1'!P10*100</f>
        <v>2.1153894364055037</v>
      </c>
    </row>
    <row r="12" spans="1:14">
      <c r="A12" s="344">
        <v>1968</v>
      </c>
      <c r="B12" s="60">
        <f>('T1'!B12-'T1'!B11)/'T1'!B11*100</f>
        <v>1.6119329691240563</v>
      </c>
      <c r="C12" s="60">
        <f>('T1'!C12-'T1'!C11)/'T1'!C11*100</f>
        <v>9.2298200809205415</v>
      </c>
      <c r="D12" s="58">
        <f>('T1'!H12-'T1'!H11)/'T1'!H11*100</f>
        <v>4.879780565109634</v>
      </c>
      <c r="E12" s="60">
        <f>('T1'!I12-'T1'!I11)/'T1'!I11*100</f>
        <v>5.3482335860555761</v>
      </c>
      <c r="F12" s="59">
        <f>('T1'!J12-'T1'!J11)/'T1'!J11*100</f>
        <v>3.924249347916462</v>
      </c>
      <c r="G12" s="60">
        <f>('T1'!K12-'T1'!K11)/'T1'!K11*100</f>
        <v>7.4970398546706649</v>
      </c>
      <c r="H12" s="60">
        <f>('T1'!L12-'T1'!L11)/'T1'!L11*100</f>
        <v>7.6866382388558652</v>
      </c>
      <c r="I12" s="59">
        <f>('T1'!M12-'T1'!M11)/'T1'!M11*100</f>
        <v>6.2310459589430058</v>
      </c>
      <c r="J12" s="61">
        <f>('T1'!F12-'T1'!F11)/'T1'!F11*100</f>
        <v>3.867403314917123</v>
      </c>
      <c r="K12" s="59">
        <f>('T1'!G12-'T1'!G11)/'T1'!G11*100</f>
        <v>4.1476436090657032</v>
      </c>
      <c r="L12" s="60">
        <f>('T1'!N12-'T1'!N11)/'T1'!N11*100</f>
        <v>3.2160077074594597</v>
      </c>
      <c r="M12" s="60">
        <f>('T1'!O12-'T1'!O11)/'T1'!O11*100</f>
        <v>3.6770293682601709</v>
      </c>
      <c r="N12" s="59">
        <f>('T1'!P12-'T1'!P11)/'T1'!P11*100</f>
        <v>2.2756346732376662</v>
      </c>
    </row>
    <row r="13" spans="1:14">
      <c r="A13" s="344">
        <v>1969</v>
      </c>
      <c r="B13" s="60">
        <f>('T1'!B13-'T1'!B12)/'T1'!B12*100</f>
        <v>1.4607094529286682</v>
      </c>
      <c r="C13" s="60">
        <f>('T1'!C13-'T1'!C12)/'T1'!C12*100</f>
        <v>10.10626420249308</v>
      </c>
      <c r="D13" s="58">
        <f>('T1'!H13-'T1'!H12)/'T1'!H12*100</f>
        <v>5.0329359737026937</v>
      </c>
      <c r="E13" s="60">
        <f>('T1'!I13-'T1'!I12)/'T1'!I12*100</f>
        <v>6.2837844361780748</v>
      </c>
      <c r="F13" s="59">
        <f>('T1'!J13-'T1'!J12)/'T1'!J12*100</f>
        <v>4.1893794507216846</v>
      </c>
      <c r="G13" s="60">
        <f>('T1'!K13-'T1'!K12)/'T1'!K12*100</f>
        <v>8.5210864345231201</v>
      </c>
      <c r="H13" s="60">
        <f>('T1'!L13-'T1'!L12)/'T1'!L12*100</f>
        <v>9.7684399674832605</v>
      </c>
      <c r="I13" s="59">
        <f>('T1'!M13-'T1'!M12)/'T1'!M12*100</f>
        <v>7.6053671230860358</v>
      </c>
      <c r="J13" s="61">
        <f>('T1'!F13-'T1'!F12)/'T1'!F12*100</f>
        <v>4.7872340425531839</v>
      </c>
      <c r="K13" s="59">
        <f>('T1'!G13-'T1'!G12)/'T1'!G12*100</f>
        <v>4.8302260445814795</v>
      </c>
      <c r="L13" s="60">
        <f>('T1'!N13-'T1'!N12)/'T1'!N12*100</f>
        <v>3.5207978931305584</v>
      </c>
      <c r="M13" s="60">
        <f>('T1'!O13-'T1'!O12)/'T1'!O12*100</f>
        <v>4.7536381415576558</v>
      </c>
      <c r="N13" s="59">
        <f>('T1'!P13-'T1'!P12)/'T1'!P12*100</f>
        <v>2.6893858839602842</v>
      </c>
    </row>
    <row r="14" spans="1:14">
      <c r="A14" s="344">
        <v>1970</v>
      </c>
      <c r="B14" s="60">
        <f>('T1'!B14-'T1'!B13)/'T1'!B13*100</f>
        <v>1.3968110315919835</v>
      </c>
      <c r="C14" s="60">
        <f>('T1'!C14-'T1'!C13)/'T1'!C13*100</f>
        <v>7.5800775424992528</v>
      </c>
      <c r="D14" s="58">
        <f>('T1'!H14-'T1'!H13)/'T1'!H13*100</f>
        <v>3.0303921496545603</v>
      </c>
      <c r="E14" s="60">
        <f>('T1'!I14-'T1'!I13)/'T1'!I13*100</f>
        <v>5.2261095538196107</v>
      </c>
      <c r="F14" s="59">
        <f>('T1'!J14-'T1'!J13)/'T1'!J13*100</f>
        <v>3.761902938747371</v>
      </c>
      <c r="G14" s="60">
        <f>('T1'!K14-'T1'!K13)/'T1'!K13*100</f>
        <v>6.0980877485197826</v>
      </c>
      <c r="H14" s="60">
        <f>('T1'!L14-'T1'!L13)/'T1'!L13*100</f>
        <v>6.9372543171784251</v>
      </c>
      <c r="I14" s="59">
        <f>('T1'!M14-'T1'!M13)/'T1'!M13*100</f>
        <v>5.4492373617592849</v>
      </c>
      <c r="J14" s="61">
        <f>('T1'!F14-'T1'!F13)/'T1'!F13*100</f>
        <v>3.0456852791878246</v>
      </c>
      <c r="K14" s="59">
        <f>('T1'!G14-'T1'!G13)/'T1'!G13*100</f>
        <v>4.4158672969391013</v>
      </c>
      <c r="L14" s="60">
        <f>('T1'!N14-'T1'!N13)/'T1'!N13*100</f>
        <v>1.6110774110574402</v>
      </c>
      <c r="M14" s="60">
        <f>('T1'!O14-'T1'!O13)/'T1'!O13*100</f>
        <v>3.7765472930253536</v>
      </c>
      <c r="N14" s="59">
        <f>('T1'!P14-'T1'!P13)/'T1'!P13*100</f>
        <v>2.332511134318128</v>
      </c>
    </row>
    <row r="15" spans="1:14">
      <c r="A15" s="344">
        <v>1971</v>
      </c>
      <c r="B15" s="60">
        <f>('T1'!B15-'T1'!B14)/'T1'!B14*100</f>
        <v>2.1600422783323547</v>
      </c>
      <c r="C15" s="60">
        <f>('T1'!C15-'T1'!C14)/'T1'!C14*100</f>
        <v>9.1484713736013923</v>
      </c>
      <c r="D15" s="58">
        <f>('T1'!H15-'T1'!H14)/'T1'!H14*100</f>
        <v>4.1177645945033099</v>
      </c>
      <c r="E15" s="60">
        <f>('T1'!I15-'T1'!I14)/'T1'!I14*100</f>
        <v>6.7345842887638492</v>
      </c>
      <c r="F15" s="59">
        <f>('T1'!J15-'T1'!J14)/'T1'!J14*100</f>
        <v>6.2084196614447427</v>
      </c>
      <c r="G15" s="60">
        <f>('T1'!K15-'T1'!K14)/'T1'!K14*100</f>
        <v>6.8406677791198005</v>
      </c>
      <c r="H15" s="60">
        <f>('T1'!L15-'T1'!L14)/'T1'!L14*100</f>
        <v>7.5658335833310746</v>
      </c>
      <c r="I15" s="59">
        <f>('T1'!M15-'T1'!M14)/'T1'!M14*100</f>
        <v>7.0355711841585302</v>
      </c>
      <c r="J15" s="61">
        <f>('T1'!F15-'T1'!F14)/'T1'!F14*100</f>
        <v>2.9556650246305312</v>
      </c>
      <c r="K15" s="59">
        <f>('T1'!G15-'T1'!G14)/'T1'!G14*100</f>
        <v>4.8317468192778197</v>
      </c>
      <c r="L15" s="60">
        <f>('T1'!N15-'T1'!N14)/'T1'!N14*100</f>
        <v>1.9163288038166482</v>
      </c>
      <c r="M15" s="60">
        <f>('T1'!O15-'T1'!O14)/'T1'!O14*100</f>
        <v>4.4778192220871045</v>
      </c>
      <c r="N15" s="59">
        <f>('T1'!P15-'T1'!P14)/'T1'!P14*100</f>
        <v>3.9627796669099582</v>
      </c>
    </row>
    <row r="16" spans="1:14">
      <c r="A16" s="344">
        <v>1972</v>
      </c>
      <c r="B16" s="60">
        <f>('T1'!B16-'T1'!B15)/'T1'!B15*100</f>
        <v>2.0222078868664224</v>
      </c>
      <c r="C16" s="60">
        <f>('T1'!C16-'T1'!C15)/'T1'!C15*100</f>
        <v>11.667293175791691</v>
      </c>
      <c r="D16" s="58">
        <f>('T1'!H16-'T1'!H15)/'T1'!H15*100</f>
        <v>5.4458555798487227</v>
      </c>
      <c r="E16" s="60">
        <f>('T1'!I16-'T1'!I15)/'T1'!I15*100</f>
        <v>8.0683799894179113</v>
      </c>
      <c r="F16" s="59">
        <f>('T1'!J16-'T1'!J15)/'T1'!J15*100</f>
        <v>8.6249820099174404</v>
      </c>
      <c r="G16" s="60">
        <f>('T1'!K16-'T1'!K15)/'T1'!K15*100</f>
        <v>9.4539076233488419</v>
      </c>
      <c r="H16" s="60">
        <f>('T1'!L16-'T1'!L15)/'T1'!L15*100</f>
        <v>10.994574827915089</v>
      </c>
      <c r="I16" s="59">
        <f>('T1'!M16-'T1'!M15)/'T1'!M15*100</f>
        <v>11.566248102000962</v>
      </c>
      <c r="J16" s="61">
        <f>('T1'!F16-'T1'!F15)/'T1'!F15*100</f>
        <v>4.7846889952153111</v>
      </c>
      <c r="K16" s="59">
        <f>('T1'!G16-'T1'!G15)/'T1'!G15*100</f>
        <v>5.9001252934325015</v>
      </c>
      <c r="L16" s="60">
        <f>('T1'!N16-'T1'!N15)/'T1'!N15*100</f>
        <v>3.3557867094768499</v>
      </c>
      <c r="M16" s="60">
        <f>('T1'!O16-'T1'!O15)/'T1'!O15*100</f>
        <v>5.9263294019829287</v>
      </c>
      <c r="N16" s="59">
        <f>('T1'!P16-'T1'!P15)/'T1'!P15*100</f>
        <v>6.4718988735990886</v>
      </c>
    </row>
    <row r="17" spans="1:14">
      <c r="A17" s="344">
        <v>1973</v>
      </c>
      <c r="B17" s="60">
        <f>('T1'!B17-'T1'!B16)/'T1'!B16*100</f>
        <v>1.201811233061381</v>
      </c>
      <c r="C17" s="60">
        <f>('T1'!C17-'T1'!C16)/'T1'!C16*100</f>
        <v>17.325521093956123</v>
      </c>
      <c r="D17" s="58">
        <f>('T1'!H17-'T1'!H16)/'T1'!H16*100</f>
        <v>6.9642029180190095</v>
      </c>
      <c r="E17" s="60">
        <f>('T1'!I17-'T1'!I16)/'T1'!I16*100</f>
        <v>8.3474220377680037</v>
      </c>
      <c r="F17" s="59">
        <f>('T1'!J17-'T1'!J16)/'T1'!J16*100</f>
        <v>8.3839631471682505</v>
      </c>
      <c r="G17" s="60">
        <f>('T1'!K17-'T1'!K16)/'T1'!K16*100</f>
        <v>15.932234477269242</v>
      </c>
      <c r="H17" s="60">
        <f>('T1'!L17-'T1'!L16)/'T1'!L16*100</f>
        <v>15.371405998554147</v>
      </c>
      <c r="I17" s="59">
        <f>('T1'!M17-'T1'!M16)/'T1'!M16*100</f>
        <v>15.410316007569246</v>
      </c>
      <c r="J17" s="61">
        <f>('T1'!F17-'T1'!F16)/'T1'!F16*100</f>
        <v>7.7625570776255843</v>
      </c>
      <c r="K17" s="59">
        <f>('T1'!G17-'T1'!G16)/'T1'!G16*100</f>
        <v>9.6867156425017953</v>
      </c>
      <c r="L17" s="60">
        <f>('T1'!N17-'T1'!N16)/'T1'!N16*100</f>
        <v>5.6939610217915959</v>
      </c>
      <c r="M17" s="60">
        <f>('T1'!O17-'T1'!O16)/'T1'!O16*100</f>
        <v>7.0607538715396361</v>
      </c>
      <c r="N17" s="59">
        <f>('T1'!P17-'T1'!P16)/'T1'!P16*100</f>
        <v>7.0968610409223007</v>
      </c>
    </row>
    <row r="18" spans="1:14">
      <c r="A18" s="344">
        <v>1974</v>
      </c>
      <c r="B18" s="60">
        <f>('T1'!B18-'T1'!B17)/'T1'!B17*100</f>
        <v>1.4175855409757536</v>
      </c>
      <c r="C18" s="60">
        <f>('T1'!C18-'T1'!C17)/'T1'!C17*100</f>
        <v>19.450044976581175</v>
      </c>
      <c r="D18" s="58">
        <f>('T1'!H18-'T1'!H17)/'T1'!H17*100</f>
        <v>3.6909876460686797</v>
      </c>
      <c r="E18" s="60">
        <f>('T1'!I18-'T1'!I17)/'T1'!I17*100</f>
        <v>7.8179945518678924</v>
      </c>
      <c r="F18" s="59">
        <f>('T1'!J18-'T1'!J17)/'T1'!J17*100</f>
        <v>7.0179291629678984</v>
      </c>
      <c r="G18" s="60">
        <f>('T1'!K18-'T1'!K17)/'T1'!K17*100</f>
        <v>17.780406957449955</v>
      </c>
      <c r="H18" s="60">
        <f>('T1'!L18-'T1'!L17)/'T1'!L17*100</f>
        <v>18.023168812845793</v>
      </c>
      <c r="I18" s="59">
        <f>('T1'!M18-'T1'!M17)/'T1'!M17*100</f>
        <v>17.147375742793511</v>
      </c>
      <c r="J18" s="61">
        <f>('T1'!F18-'T1'!F17)/'T1'!F17*100</f>
        <v>11.016949152542363</v>
      </c>
      <c r="K18" s="59">
        <f>('T1'!G18-'T1'!G17)/'T1'!G17*100</f>
        <v>15.198097431864888</v>
      </c>
      <c r="L18" s="60">
        <f>('T1'!N18-'T1'!N17)/'T1'!N17*100</f>
        <v>2.2416251510685017</v>
      </c>
      <c r="M18" s="60">
        <f>('T1'!O18-'T1'!O17)/'T1'!O17*100</f>
        <v>6.3109459535557324</v>
      </c>
      <c r="N18" s="59">
        <f>('T1'!P18-'T1'!P17)/'T1'!P17*100</f>
        <v>5.5220636461804204</v>
      </c>
    </row>
    <row r="19" spans="1:14">
      <c r="A19" s="344">
        <v>1975</v>
      </c>
      <c r="B19" s="60">
        <f>('T1'!B19-'T1'!B18)/'T1'!B18*100</f>
        <v>1.4533917751692282</v>
      </c>
      <c r="C19" s="60">
        <f>('T1'!C19-'T1'!C18)/'T1'!C18*100</f>
        <v>12.713096768329896</v>
      </c>
      <c r="D19" s="58">
        <f>('T1'!H19-'T1'!H18)/'T1'!H18*100</f>
        <v>1.8229731340017992</v>
      </c>
      <c r="E19" s="60">
        <f>('T1'!I19-'T1'!I18)/'T1'!I18*100</f>
        <v>4.9519983911412293</v>
      </c>
      <c r="F19" s="59">
        <f>('T1'!J19-'T1'!J18)/'T1'!J18*100</f>
        <v>5.5610450100715383</v>
      </c>
      <c r="G19" s="60">
        <f>('T1'!K19-'T1'!K18)/'T1'!K18*100</f>
        <v>11.098401735166508</v>
      </c>
      <c r="H19" s="60">
        <f>('T1'!L19-'T1'!L18)/'T1'!L18*100</f>
        <v>14.504050048372585</v>
      </c>
      <c r="I19" s="59">
        <f>('T1'!M19-'T1'!M18)/'T1'!M18*100</f>
        <v>15.168528148883647</v>
      </c>
      <c r="J19" s="61">
        <f>('T1'!F19-'T1'!F18)/'T1'!F18*100</f>
        <v>10.687022900763361</v>
      </c>
      <c r="K19" s="59">
        <f>('T1'!G19-'T1'!G18)/'T1'!G18*100</f>
        <v>10.695153852948691</v>
      </c>
      <c r="L19" s="60">
        <f>('T1'!N19-'T1'!N18)/'T1'!N18*100</f>
        <v>0.36428684380665605</v>
      </c>
      <c r="M19" s="60">
        <f>('T1'!O19-'T1'!O18)/'T1'!O18*100</f>
        <v>3.4484865954262562</v>
      </c>
      <c r="N19" s="59">
        <f>('T1'!P19-'T1'!P18)/'T1'!P18*100</f>
        <v>4.0488081896811021</v>
      </c>
    </row>
    <row r="20" spans="1:14">
      <c r="A20" s="344">
        <v>1976</v>
      </c>
      <c r="B20" s="60">
        <f>('T1'!B20-'T1'!B19)/'T1'!B19*100</f>
        <v>1.3476339230256145</v>
      </c>
      <c r="C20" s="60">
        <f>('T1'!C20-'T1'!C19)/'T1'!C19*100</f>
        <v>15.189982778580935</v>
      </c>
      <c r="D20" s="58">
        <f>('T1'!H20-'T1'!H19)/'T1'!H19*100</f>
        <v>5.1993024366754135</v>
      </c>
      <c r="E20" s="60">
        <f>('T1'!I20-'T1'!I19)/'T1'!I19*100</f>
        <v>6.4730642964984568</v>
      </c>
      <c r="F20" s="59">
        <f>('T1'!J20-'T1'!J19)/'T1'!J19*100</f>
        <v>5.7225723290090382</v>
      </c>
      <c r="G20" s="60">
        <f>('T1'!K20-'T1'!K19)/'T1'!K19*100</f>
        <v>13.658285171283541</v>
      </c>
      <c r="H20" s="60">
        <f>('T1'!L20-'T1'!L19)/'T1'!L19*100</f>
        <v>12.664872701693575</v>
      </c>
      <c r="I20" s="59">
        <f>('T1'!M20-'T1'!M19)/'T1'!M19*100</f>
        <v>11.870736808831722</v>
      </c>
      <c r="J20" s="61">
        <f>('T1'!F20-'T1'!F19)/'T1'!F19*100</f>
        <v>7.2413793103448327</v>
      </c>
      <c r="K20" s="59">
        <f>('T1'!G20-'T1'!G19)/'T1'!G19*100</f>
        <v>9.4969074038484251</v>
      </c>
      <c r="L20" s="60">
        <f>('T1'!N20-'T1'!N19)/'T1'!N19*100</f>
        <v>3.800452328837979</v>
      </c>
      <c r="M20" s="60">
        <f>('T1'!O20-'T1'!O19)/'T1'!O19*100</f>
        <v>5.057276795791477</v>
      </c>
      <c r="N20" s="59">
        <f>('T1'!P20-'T1'!P19)/'T1'!P19*100</f>
        <v>4.3167642268849011</v>
      </c>
    </row>
    <row r="21" spans="1:14">
      <c r="A21" s="344">
        <v>1977</v>
      </c>
      <c r="B21" s="60">
        <f>('T1'!B21-'T1'!B20)/'T1'!B20*100</f>
        <v>1.1940581405747945</v>
      </c>
      <c r="C21" s="60">
        <f>('T1'!C21-'T1'!C20)/'T1'!C20*100</f>
        <v>10.489814694440835</v>
      </c>
      <c r="D21" s="58">
        <f>('T1'!H21-'T1'!H20)/'T1'!H20*100</f>
        <v>3.4582305997694878</v>
      </c>
      <c r="E21" s="60">
        <f>('T1'!I21-'T1'!I20)/'T1'!I20*100</f>
        <v>2.5830400920139502</v>
      </c>
      <c r="F21" s="59">
        <f>('T1'!J21-'T1'!J20)/'T1'!J20*100</f>
        <v>2.63024568389381</v>
      </c>
      <c r="G21" s="60">
        <f>('T1'!K21-'T1'!K20)/'T1'!K20*100</f>
        <v>9.1860695426926533</v>
      </c>
      <c r="H21" s="60">
        <f>('T1'!L21-'T1'!L20)/'T1'!L20*100</f>
        <v>9.5215146188097304</v>
      </c>
      <c r="I21" s="59">
        <f>('T1'!M21-'T1'!M20)/'T1'!M20*100</f>
        <v>9.5719130854229544</v>
      </c>
      <c r="J21" s="61">
        <f>('T1'!F21-'T1'!F20)/'T1'!F20*100</f>
        <v>8.0385852090032159</v>
      </c>
      <c r="K21" s="59">
        <f>('T1'!G21-'T1'!G20)/'T1'!G20*100</f>
        <v>6.7965439326651378</v>
      </c>
      <c r="L21" s="60">
        <f>('T1'!N21-'T1'!N20)/'T1'!N20*100</f>
        <v>2.2374559344674161</v>
      </c>
      <c r="M21" s="60">
        <f>('T1'!O21-'T1'!O20)/'T1'!O20*100</f>
        <v>1.3725924001482519</v>
      </c>
      <c r="N21" s="59">
        <f>('T1'!P21-'T1'!P20)/'T1'!P20*100</f>
        <v>1.4192409808527602</v>
      </c>
    </row>
    <row r="22" spans="1:14">
      <c r="A22" s="344">
        <v>1978</v>
      </c>
      <c r="B22" s="60">
        <f>('T1'!B22-'T1'!B21)/'T1'!B21*100</f>
        <v>1.019353686924523</v>
      </c>
      <c r="C22" s="60">
        <f>('T1'!C22-'T1'!C21)/'T1'!C21*100</f>
        <v>10.817611201368486</v>
      </c>
      <c r="D22" s="58">
        <f>('T1'!H22-'T1'!H21)/'T1'!H21*100</f>
        <v>3.9535912653995164</v>
      </c>
      <c r="E22" s="60">
        <f>('T1'!I22-'T1'!I21)/'T1'!I21*100</f>
        <v>2.5067454520998447</v>
      </c>
      <c r="F22" s="59">
        <f>('T1'!J22-'T1'!J21)/'T1'!J21*100</f>
        <v>3.7420134102398355</v>
      </c>
      <c r="G22" s="60">
        <f>('T1'!K22-'T1'!K21)/'T1'!K21*100</f>
        <v>9.6993864609452629</v>
      </c>
      <c r="H22" s="60">
        <f>('T1'!L22-'T1'!L21)/'T1'!L21*100</f>
        <v>10.532417169233092</v>
      </c>
      <c r="I22" s="59">
        <f>('T1'!M22-'T1'!M21)/'T1'!M21*100</f>
        <v>11.864399300386784</v>
      </c>
      <c r="J22" s="61">
        <f>('T1'!F22-'T1'!F21)/'T1'!F21*100</f>
        <v>8.9285714285714288</v>
      </c>
      <c r="K22" s="59">
        <f>('T1'!G22-'T1'!G21)/'T1'!G21*100</f>
        <v>6.6029656622874295</v>
      </c>
      <c r="L22" s="60">
        <f>('T1'!N22-'T1'!N21)/'T1'!N21*100</f>
        <v>2.904629134302986</v>
      </c>
      <c r="M22" s="60">
        <f>('T1'!O22-'T1'!O21)/'T1'!O21*100</f>
        <v>1.4723829750336754</v>
      </c>
      <c r="N22" s="59">
        <f>('T1'!P22-'T1'!P21)/'T1'!P21*100</f>
        <v>2.6951862429780324</v>
      </c>
    </row>
    <row r="23" spans="1:14">
      <c r="A23" s="344">
        <v>1979</v>
      </c>
      <c r="B23" s="60">
        <f>('T1'!B23-'T1'!B22)/'T1'!B22*100</f>
        <v>0.98057025016440036</v>
      </c>
      <c r="C23" s="60">
        <f>('T1'!C23-'T1'!C22)/'T1'!C22*100</f>
        <v>14.170379414971599</v>
      </c>
      <c r="D23" s="58">
        <f>('T1'!H23-'T1'!H22)/'T1'!H22*100</f>
        <v>3.8049228807466515</v>
      </c>
      <c r="E23" s="60">
        <f>('T1'!I23-'T1'!I22)/'T1'!I22*100</f>
        <v>3.0122857408056829</v>
      </c>
      <c r="F23" s="59">
        <f>('T1'!J23-'T1'!J22)/'T1'!J22*100</f>
        <v>3.2745063139356363</v>
      </c>
      <c r="G23" s="60">
        <f>('T1'!K23-'T1'!K22)/'T1'!K22*100</f>
        <v>13.061729728928434</v>
      </c>
      <c r="H23" s="60">
        <f>('T1'!L23-'T1'!L22)/'T1'!L22*100</f>
        <v>11.488509889730578</v>
      </c>
      <c r="I23" s="59">
        <f>('T1'!M23-'T1'!M22)/'T1'!M22*100</f>
        <v>11.772306921807358</v>
      </c>
      <c r="J23" s="61">
        <f>('T1'!F23-'T1'!F22)/'T1'!F22*100</f>
        <v>9.2896174863387948</v>
      </c>
      <c r="K23" s="59">
        <f>('T1'!G23-'T1'!G22)/'T1'!G22*100</f>
        <v>9.9855153749625245</v>
      </c>
      <c r="L23" s="60">
        <f>('T1'!N23-'T1'!N22)/'T1'!N22*100</f>
        <v>2.7969267984774979</v>
      </c>
      <c r="M23" s="60">
        <f>('T1'!O23-'T1'!O22)/'T1'!O22*100</f>
        <v>2.0119865491034505</v>
      </c>
      <c r="N23" s="59">
        <f>('T1'!P23-'T1'!P22)/'T1'!P22*100</f>
        <v>2.2716608334537551</v>
      </c>
    </row>
    <row r="24" spans="1:14">
      <c r="A24" s="344">
        <v>1980</v>
      </c>
      <c r="B24" s="60">
        <f>('T1'!B24-'T1'!B23)/'T1'!B23*100</f>
        <v>1.2434793574425065</v>
      </c>
      <c r="C24" s="60">
        <f>('T1'!C24-'T1'!C23)/'T1'!C23*100</f>
        <v>12.452025738884107</v>
      </c>
      <c r="D24" s="58">
        <f>('T1'!H24-'T1'!H23)/'T1'!H23*100</f>
        <v>2.1626168987626051</v>
      </c>
      <c r="E24" s="60">
        <f>('T1'!I24-'T1'!I23)/'T1'!I23*100</f>
        <v>3.5463302288144307</v>
      </c>
      <c r="F24" s="59">
        <f>('T1'!J24-'T1'!J23)/'T1'!J23*100</f>
        <v>3.4297335458755698</v>
      </c>
      <c r="G24" s="60">
        <f>('T1'!K24-'T1'!K23)/'T1'!K23*100</f>
        <v>11.070882246025509</v>
      </c>
      <c r="H24" s="60">
        <f>('T1'!L24-'T1'!L23)/'T1'!L23*100</f>
        <v>12.502023808926815</v>
      </c>
      <c r="I24" s="59">
        <f>('T1'!M24-'T1'!M23)/'T1'!M23*100</f>
        <v>12.375342710996618</v>
      </c>
      <c r="J24" s="61">
        <f>('T1'!F24-'T1'!F23)/'T1'!F23*100</f>
        <v>10</v>
      </c>
      <c r="K24" s="59">
        <f>('T1'!G24-'T1'!G23)/'T1'!G23*100</f>
        <v>10.071598743714379</v>
      </c>
      <c r="L24" s="60">
        <f>('T1'!N24-'T1'!N23)/'T1'!N23*100</f>
        <v>0.907848630996827</v>
      </c>
      <c r="M24" s="60">
        <f>('T1'!O24-'T1'!O23)/'T1'!O23*100</f>
        <v>2.2745670990243774</v>
      </c>
      <c r="N24" s="59">
        <f>('T1'!P24-'T1'!P23)/'T1'!P23*100</f>
        <v>2.1594024645423664</v>
      </c>
    </row>
    <row r="25" spans="1:14">
      <c r="A25" s="344">
        <v>1981</v>
      </c>
      <c r="B25" s="60">
        <f>('T1'!B25-'T1'!B24)/'T1'!B24*100</f>
        <v>1.2825085004667824</v>
      </c>
      <c r="C25" s="60">
        <f>('T1'!C25-'T1'!C24)/'T1'!C24*100</f>
        <v>14.657272814020796</v>
      </c>
      <c r="D25" s="58">
        <f>('T1'!H25-'T1'!H24)/'T1'!H24*100</f>
        <v>3.5031195336209269</v>
      </c>
      <c r="E25" s="60">
        <f>('T1'!I25-'T1'!I24)/'T1'!I24*100</f>
        <v>3.9437938775218493</v>
      </c>
      <c r="F25" s="59">
        <f>('T1'!J25-'T1'!J24)/'T1'!J24*100</f>
        <v>3.149637785710512</v>
      </c>
      <c r="G25" s="60">
        <f>('T1'!K25-'T1'!K24)/'T1'!K24*100</f>
        <v>13.205403886192618</v>
      </c>
      <c r="H25" s="60">
        <f>('T1'!L25-'T1'!L24)/'T1'!L24*100</f>
        <v>15.456034653479314</v>
      </c>
      <c r="I25" s="59">
        <f>('T1'!M25-'T1'!M24)/'T1'!M24*100</f>
        <v>14.573922217170907</v>
      </c>
      <c r="J25" s="61">
        <f>('T1'!F25-'T1'!F24)/'T1'!F24*100</f>
        <v>12.5</v>
      </c>
      <c r="K25" s="59">
        <f>('T1'!G25-'T1'!G24)/'T1'!G24*100</f>
        <v>10.776634878890453</v>
      </c>
      <c r="L25" s="60">
        <f>('T1'!N25-'T1'!N24)/'T1'!N24*100</f>
        <v>2.1924921351488016</v>
      </c>
      <c r="M25" s="60">
        <f>('T1'!O25-'T1'!O24)/'T1'!O24*100</f>
        <v>2.6275863586483061</v>
      </c>
      <c r="N25" s="59">
        <f>('T1'!P25-'T1'!P24)/'T1'!P24*100</f>
        <v>1.8434864152630359</v>
      </c>
    </row>
    <row r="26" spans="1:14">
      <c r="A26" s="344">
        <v>1982</v>
      </c>
      <c r="B26" s="60">
        <f>('T1'!B26-'T1'!B25)/'T1'!B25*100</f>
        <v>1.2039393567461412</v>
      </c>
      <c r="C26" s="60">
        <f>('T1'!C26-'T1'!C25)/'T1'!C25*100</f>
        <v>5.4956596701240175</v>
      </c>
      <c r="D26" s="58">
        <f>('T1'!H26-'T1'!H25)/'T1'!H25*100</f>
        <v>-3.0202658146610366</v>
      </c>
      <c r="E26" s="60">
        <f>('T1'!I26-'T1'!I25)/'T1'!I25*100</f>
        <v>-0.6971486248609694</v>
      </c>
      <c r="F26" s="59">
        <f>('T1'!J26-'T1'!J25)/'T1'!J25*100</f>
        <v>-0.44731124758380986</v>
      </c>
      <c r="G26" s="60">
        <f>('T1'!K26-'T1'!K25)/'T1'!K25*100</f>
        <v>4.2406652751425709</v>
      </c>
      <c r="H26" s="60">
        <f>('T1'!L26-'T1'!L25)/'T1'!L25*100</f>
        <v>8.8256943425304151</v>
      </c>
      <c r="I26" s="59">
        <f>('T1'!M26-'T1'!M25)/'T1'!M25*100</f>
        <v>9.0994903683080679</v>
      </c>
      <c r="J26" s="61">
        <f>('T1'!F26-'T1'!F25)/'T1'!F25*100</f>
        <v>10.909090909090907</v>
      </c>
      <c r="K26" s="59">
        <f>('T1'!G26-'T1'!G25)/'T1'!G25*100</f>
        <v>8.7811392311203669</v>
      </c>
      <c r="L26" s="60">
        <f>('T1'!N26-'T1'!N25)/'T1'!N25*100</f>
        <v>-4.1739533048380251</v>
      </c>
      <c r="M26" s="60">
        <f>('T1'!O26-'T1'!O25)/'T1'!O25*100</f>
        <v>-1.8784723141119331</v>
      </c>
      <c r="N26" s="59">
        <f>('T1'!P26-'T1'!P25)/'T1'!P25*100</f>
        <v>-1.6316070449681439</v>
      </c>
    </row>
    <row r="27" spans="1:14">
      <c r="A27" s="344">
        <v>1983</v>
      </c>
      <c r="B27" s="60">
        <f>('T1'!B27-'T1'!B26)/'T1'!B26*100</f>
        <v>1.0086774100888074</v>
      </c>
      <c r="C27" s="60">
        <f>('T1'!C27-'T1'!C26)/'T1'!C26*100</f>
        <v>8.4565316893668854</v>
      </c>
      <c r="D27" s="58">
        <f>('T1'!H27-'T1'!H26)/'T1'!H26*100</f>
        <v>2.5660627571815824</v>
      </c>
      <c r="E27" s="60">
        <f>('T1'!I27-'T1'!I26)/'T1'!I26*100</f>
        <v>-1.1457989834034823</v>
      </c>
      <c r="F27" s="59">
        <f>('T1'!J27-'T1'!J26)/'T1'!J26*100</f>
        <v>-1.1760910739376189</v>
      </c>
      <c r="G27" s="60">
        <f>('T1'!K27-'T1'!K26)/'T1'!K26*100</f>
        <v>7.3734796556540099</v>
      </c>
      <c r="H27" s="60">
        <f>('T1'!L27-'T1'!L26)/'T1'!L26*100</f>
        <v>3.5714922726287663</v>
      </c>
      <c r="I27" s="59">
        <f>('T1'!M27-'T1'!M26)/'T1'!M26*100</f>
        <v>3.5397546531000459</v>
      </c>
      <c r="J27" s="61">
        <f>('T1'!F27-'T1'!F26)/'T1'!F26*100</f>
        <v>5.8287795992714084</v>
      </c>
      <c r="K27" s="59">
        <f>('T1'!G27-'T1'!G26)/'T1'!G26*100</f>
        <v>5.7430974474769698</v>
      </c>
      <c r="L27" s="60">
        <f>('T1'!N27-'T1'!N26)/'T1'!N26*100</f>
        <v>1.5418332236644228</v>
      </c>
      <c r="M27" s="60">
        <f>('T1'!O27-'T1'!O26)/'T1'!O26*100</f>
        <v>-2.1329616907518298</v>
      </c>
      <c r="N27" s="59">
        <f>('T1'!P27-'T1'!P26)/'T1'!P26*100</f>
        <v>-2.1629512830431294</v>
      </c>
    </row>
    <row r="28" spans="1:14">
      <c r="A28" s="344">
        <v>1984</v>
      </c>
      <c r="B28" s="60">
        <f>('T1'!B28-'T1'!B27)/'T1'!B27*100</f>
        <v>0.95036495768404361</v>
      </c>
      <c r="C28" s="60">
        <f>('T1'!C28-'T1'!C27)/'T1'!C27*100</f>
        <v>9.2775786881063596</v>
      </c>
      <c r="D28" s="58">
        <f>('T1'!H28-'T1'!H27)/'T1'!H27*100</f>
        <v>5.5718653503901674</v>
      </c>
      <c r="E28" s="60">
        <f>('T1'!I28-'T1'!I27)/'T1'!I27*100</f>
        <v>3.9196910947856738</v>
      </c>
      <c r="F28" s="59">
        <f>('T1'!J28-'T1'!J27)/'T1'!J27*100</f>
        <v>4.1004919824974655</v>
      </c>
      <c r="G28" s="60">
        <f>('T1'!K28-'T1'!K27)/'T1'!K27*100</f>
        <v>8.2488198372664403</v>
      </c>
      <c r="H28" s="60">
        <f>('T1'!L28-'T1'!L27)/'T1'!L27*100</f>
        <v>7.3708634304849374</v>
      </c>
      <c r="I28" s="59">
        <f>('T1'!M28-'T1'!M27)/'T1'!M27*100</f>
        <v>7.5576687146241186</v>
      </c>
      <c r="J28" s="61">
        <f>('T1'!F28-'T1'!F27)/'T1'!F27*100</f>
        <v>4.3029259896729775</v>
      </c>
      <c r="K28" s="59">
        <f>('T1'!G28-'T1'!G27)/'T1'!G27*100</f>
        <v>3.5101334294104003</v>
      </c>
      <c r="L28" s="60">
        <f>('T1'!N28-'T1'!N27)/'T1'!N27*100</f>
        <v>4.57799275380862</v>
      </c>
      <c r="M28" s="60">
        <f>('T1'!O28-'T1'!O27)/'T1'!O27*100</f>
        <v>2.9413723648708947</v>
      </c>
      <c r="N28" s="59">
        <f>('T1'!P28-'T1'!P27)/'T1'!P27*100</f>
        <v>3.1204711603904172</v>
      </c>
    </row>
    <row r="29" spans="1:14">
      <c r="A29" s="344">
        <v>1985</v>
      </c>
      <c r="B29" s="60">
        <f>('T1'!B29-'T1'!B28)/'T1'!B28*100</f>
        <v>0.92453161046552657</v>
      </c>
      <c r="C29" s="60">
        <f>('T1'!C29-'T1'!C28)/'T1'!C28*100</f>
        <v>8.1388549485075927</v>
      </c>
      <c r="D29" s="58">
        <f>('T1'!H29-'T1'!H28)/'T1'!H28*100</f>
        <v>4.6792451924000531</v>
      </c>
      <c r="E29" s="60">
        <f>('T1'!I29-'T1'!I28)/'T1'!I28*100</f>
        <v>4.0155227757607141</v>
      </c>
      <c r="F29" s="59">
        <f>('T1'!J29-'T1'!J28)/'T1'!J28*100</f>
        <v>3.8492147056871291</v>
      </c>
      <c r="G29" s="60">
        <f>('T1'!K29-'T1'!K28)/'T1'!K28*100</f>
        <v>7.1482356399600819</v>
      </c>
      <c r="H29" s="60">
        <f>('T1'!L29-'T1'!L28)/'T1'!L28*100</f>
        <v>7.1443658888698529</v>
      </c>
      <c r="I29" s="59">
        <f>('T1'!M29-'T1'!M28)/'T1'!M28*100</f>
        <v>6.973055182210719</v>
      </c>
      <c r="J29" s="61">
        <f>('T1'!F29-'T1'!F28)/'T1'!F28*100</f>
        <v>3.9603960396039577</v>
      </c>
      <c r="K29" s="59">
        <f>('T1'!G29-'T1'!G28)/'T1'!G28*100</f>
        <v>3.3049624591281588</v>
      </c>
      <c r="L29" s="60">
        <f>('T1'!N29-'T1'!N28)/'T1'!N28*100</f>
        <v>3.7203180654099346</v>
      </c>
      <c r="M29" s="60">
        <f>('T1'!O29-'T1'!O28)/'T1'!O28*100</f>
        <v>3.06267575977005</v>
      </c>
      <c r="N29" s="59">
        <f>('T1'!P29-'T1'!P28)/'T1'!P28*100</f>
        <v>2.897891175269351</v>
      </c>
    </row>
    <row r="30" spans="1:14">
      <c r="A30" s="344">
        <v>1986</v>
      </c>
      <c r="B30" s="60">
        <f>('T1'!B30-'T1'!B29)/'T1'!B29*100</f>
        <v>0.98510452016797612</v>
      </c>
      <c r="C30" s="60">
        <f>('T1'!C30-'T1'!C29)/'T1'!C29*100</f>
        <v>5.3163499602519666</v>
      </c>
      <c r="D30" s="58">
        <f>('T1'!H30-'T1'!H29)/'T1'!H29*100</f>
        <v>2.1981626920266706</v>
      </c>
      <c r="E30" s="60">
        <f>('T1'!I30-'T1'!I29)/'T1'!I29*100</f>
        <v>2.6490057113551027</v>
      </c>
      <c r="F30" s="59">
        <f>('T1'!J30-'T1'!J29)/'T1'!J29*100</f>
        <v>1.2144121573573214</v>
      </c>
      <c r="G30" s="60">
        <f>('T1'!K30-'T1'!K29)/'T1'!K29*100</f>
        <v>4.2889943627468279</v>
      </c>
      <c r="H30" s="60">
        <f>('T1'!L30-'T1'!L29)/'T1'!L29*100</f>
        <v>5.8426531233855616</v>
      </c>
      <c r="I30" s="59">
        <f>('T1'!M30-'T1'!M29)/'T1'!M29*100</f>
        <v>4.3634260538530594</v>
      </c>
      <c r="J30" s="61">
        <f>('T1'!F30-'T1'!F29)/'T1'!F29*100</f>
        <v>4.1269841269841177</v>
      </c>
      <c r="K30" s="59">
        <f>('T1'!G30-'T1'!G29)/'T1'!G29*100</f>
        <v>3.0511187149439625</v>
      </c>
      <c r="L30" s="60">
        <f>('T1'!N30-'T1'!N29)/'T1'!N29*100</f>
        <v>1.2012248515487132</v>
      </c>
      <c r="M30" s="60">
        <f>('T1'!O30-'T1'!O29)/'T1'!O29*100</f>
        <v>1.6476699203245631</v>
      </c>
      <c r="N30" s="59">
        <f>('T1'!P30-'T1'!P29)/'T1'!P29*100</f>
        <v>0.22707075293817303</v>
      </c>
    </row>
    <row r="31" spans="1:14">
      <c r="A31" s="344">
        <v>1987</v>
      </c>
      <c r="B31" s="60">
        <f>('T1'!B31-'T1'!B30)/'T1'!B30*100</f>
        <v>1.2674140779278034</v>
      </c>
      <c r="C31" s="60">
        <f>('T1'!C31-'T1'!C30)/'T1'!C30*100</f>
        <v>8.9872809025788793</v>
      </c>
      <c r="D31" s="58">
        <f>('T1'!H31-'T1'!H30)/'T1'!H30*100</f>
        <v>4.0422769009060779</v>
      </c>
      <c r="E31" s="60">
        <f>('T1'!I31-'T1'!I30)/'T1'!I30*100</f>
        <v>2.9963707632924597</v>
      </c>
      <c r="F31" s="59">
        <f>('T1'!J31-'T1'!J30)/'T1'!J30*100</f>
        <v>1.8944076397552894</v>
      </c>
      <c r="G31" s="60">
        <f>('T1'!K31-'T1'!K30)/'T1'!K30*100</f>
        <v>7.6232486974639606</v>
      </c>
      <c r="H31" s="60">
        <f>('T1'!L31-'T1'!L30)/'T1'!L30*100</f>
        <v>6.2035255489481775</v>
      </c>
      <c r="I31" s="59">
        <f>('T1'!M31-'T1'!M30)/'T1'!M30*100</f>
        <v>5.0672489221382317</v>
      </c>
      <c r="J31" s="61">
        <f>('T1'!F31-'T1'!F30)/'T1'!F30*100</f>
        <v>4.4207317073170822</v>
      </c>
      <c r="K31" s="59">
        <f>('T1'!G31-'T1'!G30)/'T1'!G30*100</f>
        <v>4.75287945340009</v>
      </c>
      <c r="L31" s="60">
        <f>('T1'!N31-'T1'!N30)/'T1'!N30*100</f>
        <v>2.7401339791721684</v>
      </c>
      <c r="M31" s="60">
        <f>('T1'!O31-'T1'!O30)/'T1'!O30*100</f>
        <v>1.7073178979708017</v>
      </c>
      <c r="N31" s="59">
        <f>('T1'!P31-'T1'!P30)/'T1'!P30*100</f>
        <v>0.61914641302581908</v>
      </c>
    </row>
    <row r="32" spans="1:14">
      <c r="A32" s="344">
        <v>1988</v>
      </c>
      <c r="B32" s="60">
        <f>('T1'!B32-'T1'!B31)/'T1'!B31*100</f>
        <v>1.3395171655894964</v>
      </c>
      <c r="C32" s="60">
        <f>('T1'!C32-'T1'!C31)/'T1'!C31*100</f>
        <v>9.4701537401429476</v>
      </c>
      <c r="D32" s="58">
        <f>('T1'!H32-'T1'!H31)/'T1'!H31*100</f>
        <v>4.7376534386768485</v>
      </c>
      <c r="E32" s="60">
        <f>('T1'!I32-'T1'!I31)/'T1'!I31*100</f>
        <v>5.7343120351975392</v>
      </c>
      <c r="F32" s="59">
        <f>('T1'!J32-'T1'!J31)/'T1'!J31*100</f>
        <v>4.9822158518840034</v>
      </c>
      <c r="G32" s="60">
        <f>('T1'!K32-'T1'!K31)/'T1'!K31*100</f>
        <v>8.0231649034482064</v>
      </c>
      <c r="H32" s="60">
        <f>('T1'!L32-'T1'!L31)/'T1'!L31*100</f>
        <v>8.4492455919863154</v>
      </c>
      <c r="I32" s="59">
        <f>('T1'!M32-'T1'!M31)/'T1'!M31*100</f>
        <v>7.6778378803079033</v>
      </c>
      <c r="J32" s="61">
        <f>('T1'!F32-'T1'!F31)/'T1'!F31*100</f>
        <v>3.9416058394160625</v>
      </c>
      <c r="K32" s="59">
        <f>('T1'!G32-'T1'!G31)/'T1'!G31*100</f>
        <v>4.5184326229314946</v>
      </c>
      <c r="L32" s="60">
        <f>('T1'!N32-'T1'!N31)/'T1'!N31*100</f>
        <v>3.3532193246340247</v>
      </c>
      <c r="M32" s="60">
        <f>('T1'!O32-'T1'!O31)/'T1'!O31*100</f>
        <v>4.3367039754362633</v>
      </c>
      <c r="N32" s="59">
        <f>('T1'!P32-'T1'!P31)/'T1'!P31*100</f>
        <v>3.5945490842849583</v>
      </c>
    </row>
    <row r="33" spans="1:14">
      <c r="A33" s="344">
        <v>1989</v>
      </c>
      <c r="B33" s="60">
        <f>('T1'!B33-'T1'!B32)/'T1'!B32*100</f>
        <v>1.7323456643921751</v>
      </c>
      <c r="C33" s="60">
        <f>('T1'!C33-'T1'!C32)/'T1'!C32*100</f>
        <v>7.1605893801103475</v>
      </c>
      <c r="D33" s="58">
        <f>('T1'!H33-'T1'!H32)/'T1'!H32*100</f>
        <v>2.3754862671062513</v>
      </c>
      <c r="E33" s="60">
        <f>('T1'!I33-'T1'!I32)/'T1'!I32*100</f>
        <v>3.8612959899460098</v>
      </c>
      <c r="F33" s="59">
        <f>('T1'!J33-'T1'!J32)/'T1'!J32*100</f>
        <v>4.2322068811611624</v>
      </c>
      <c r="G33" s="60">
        <f>('T1'!K33-'T1'!K32)/'T1'!K32*100</f>
        <v>5.3358090588273326</v>
      </c>
      <c r="H33" s="60">
        <f>('T1'!L33-'T1'!L32)/'T1'!L32*100</f>
        <v>7.2546878965018911</v>
      </c>
      <c r="I33" s="59">
        <f>('T1'!M33-'T1'!M32)/'T1'!M32*100</f>
        <v>7.6377173156470537</v>
      </c>
      <c r="J33" s="61">
        <f>('T1'!F33-'T1'!F32)/'T1'!F32*100</f>
        <v>5.0561797752808904</v>
      </c>
      <c r="K33" s="59">
        <f>('T1'!G33-'T1'!G32)/'T1'!G32*100</f>
        <v>4.6740711936833605</v>
      </c>
      <c r="L33" s="60">
        <f>('T1'!N33-'T1'!N32)/'T1'!N32*100</f>
        <v>0.63218890561683039</v>
      </c>
      <c r="M33" s="60">
        <f>('T1'!O33-'T1'!O32)/'T1'!O32*100</f>
        <v>2.0926975699322714</v>
      </c>
      <c r="N33" s="59">
        <f>('T1'!P33-'T1'!P32)/'T1'!P32*100</f>
        <v>2.4572924181025408</v>
      </c>
    </row>
    <row r="34" spans="1:14">
      <c r="A34" s="344">
        <v>1990</v>
      </c>
      <c r="B34" s="60">
        <f>('T1'!B34-'T1'!B33)/'T1'!B33*100</f>
        <v>1.5339316672902221</v>
      </c>
      <c r="C34" s="60">
        <f>('T1'!C34-'T1'!C33)/'T1'!C33*100</f>
        <v>3.50850904099654</v>
      </c>
      <c r="D34" s="58">
        <f>('T1'!H34-'T1'!H33)/'T1'!H33*100</f>
        <v>0.12897630840026117</v>
      </c>
      <c r="E34" s="60">
        <f>('T1'!I34-'T1'!I33)/'T1'!I33*100</f>
        <v>2.437447612691626</v>
      </c>
      <c r="F34" s="59">
        <f>('T1'!J34-'T1'!J33)/'T1'!J33*100</f>
        <v>0.83760935908751522</v>
      </c>
      <c r="G34" s="60">
        <f>('T1'!K34-'T1'!K33)/'T1'!K33*100</f>
        <v>1.9447462944473335</v>
      </c>
      <c r="H34" s="60">
        <f>('T1'!L34-'T1'!L33)/'T1'!L33*100</f>
        <v>5.7455280093225909</v>
      </c>
      <c r="I34" s="59">
        <f>('T1'!M34-'T1'!M33)/'T1'!M33*100</f>
        <v>4.0940251185387435</v>
      </c>
      <c r="J34" s="61">
        <f>('T1'!F34-'T1'!F33)/'T1'!F33*100</f>
        <v>4.8128342245989417</v>
      </c>
      <c r="K34" s="59">
        <f>('T1'!G34-'T1'!G33)/'T1'!G33*100</f>
        <v>3.375179550610039</v>
      </c>
      <c r="L34" s="60">
        <f>('T1'!N34-'T1'!N33)/'T1'!N33*100</f>
        <v>-1.383729887948955</v>
      </c>
      <c r="M34" s="60">
        <f>('T1'!O34-'T1'!O33)/'T1'!O33*100</f>
        <v>0.88986600889451295</v>
      </c>
      <c r="N34" s="59">
        <f>('T1'!P34-'T1'!P33)/'T1'!P33*100</f>
        <v>-0.68580256547577356</v>
      </c>
    </row>
    <row r="35" spans="1:14">
      <c r="A35" s="344">
        <v>1991</v>
      </c>
      <c r="B35" s="60">
        <f>('T1'!B35-'T1'!B34)/'T1'!B34*100</f>
        <v>1.2838244724663403</v>
      </c>
      <c r="C35" s="60">
        <f>('T1'!C35-'T1'!C34)/'T1'!C34*100</f>
        <v>0.88583204369660795</v>
      </c>
      <c r="D35" s="58">
        <f>('T1'!H35-'T1'!H34)/'T1'!H34*100</f>
        <v>-2.1202435939043247</v>
      </c>
      <c r="E35" s="60">
        <f>('T1'!I35-'T1'!I34)/'T1'!I34*100</f>
        <v>-2.2192699039537067</v>
      </c>
      <c r="F35" s="59">
        <f>('T1'!J35-'T1'!J34)/'T1'!J34*100</f>
        <v>-1.8597706432626526</v>
      </c>
      <c r="G35" s="60">
        <f>('T1'!K35-'T1'!K34)/'T1'!K34*100</f>
        <v>-0.39294767041298007</v>
      </c>
      <c r="H35" s="60">
        <f>('T1'!L35-'T1'!L34)/'T1'!L34*100</f>
        <v>1.9594438400398775</v>
      </c>
      <c r="I35" s="59">
        <f>('T1'!M35-'T1'!M34)/'T1'!M34*100</f>
        <v>2.3343065010668735</v>
      </c>
      <c r="J35" s="61">
        <f>('T1'!F35-'T1'!F34)/'T1'!F34*100</f>
        <v>5.6122448979591724</v>
      </c>
      <c r="K35" s="59">
        <f>('T1'!G35-'T1'!G34)/'T1'!G34*100</f>
        <v>3.0711923976689732</v>
      </c>
      <c r="L35" s="60">
        <f>('T1'!N35-'T1'!N34)/'T1'!N34*100</f>
        <v>-3.3609197560426058</v>
      </c>
      <c r="M35" s="60">
        <f>('T1'!O35-'T1'!O34)/'T1'!O34*100</f>
        <v>-3.4586908567738202</v>
      </c>
      <c r="N35" s="59">
        <f>('T1'!P35-'T1'!P34)/'T1'!P34*100</f>
        <v>-3.1037484337724268</v>
      </c>
    </row>
    <row r="36" spans="1:14">
      <c r="A36" s="344">
        <v>1992</v>
      </c>
      <c r="B36" s="60">
        <f>('T1'!B36-'T1'!B35)/'T1'!B35*100</f>
        <v>1.2042793555933657</v>
      </c>
      <c r="C36" s="60">
        <f>('T1'!C36-'T1'!C35)/'T1'!C35*100</f>
        <v>2.3576444792662175</v>
      </c>
      <c r="D36" s="58">
        <f>('T1'!H36-'T1'!H35)/'T1'!H35*100</f>
        <v>0.85437622733819163</v>
      </c>
      <c r="E36" s="60">
        <f>('T1'!I36-'T1'!I35)/'T1'!I35*100</f>
        <v>0.81902503219310141</v>
      </c>
      <c r="F36" s="59">
        <f>('T1'!J36-'T1'!J35)/'T1'!J35*100</f>
        <v>1.4256555346543649</v>
      </c>
      <c r="G36" s="60">
        <f>('T1'!K36-'T1'!K35)/'T1'!K35*100</f>
        <v>1.1396406663994456</v>
      </c>
      <c r="H36" s="60">
        <f>('T1'!L36-'T1'!L35)/'T1'!L35*100</f>
        <v>1.0630884126362894</v>
      </c>
      <c r="I36" s="59">
        <f>('T1'!M36-'T1'!M35)/'T1'!M35*100</f>
        <v>1.6711874503374449</v>
      </c>
      <c r="J36" s="61">
        <f>('T1'!F36-'T1'!F35)/'T1'!F35*100</f>
        <v>1.4492753623188441</v>
      </c>
      <c r="K36" s="59">
        <f>('T1'!G36-'T1'!G35)/'T1'!G35*100</f>
        <v>1.4905334881448014</v>
      </c>
      <c r="L36" s="60">
        <f>('T1'!N36-'T1'!N35)/'T1'!N35*100</f>
        <v>-0.34573945932242928</v>
      </c>
      <c r="M36" s="60">
        <f>('T1'!O36-'T1'!O35)/'T1'!O35*100</f>
        <v>-0.3806699932585168</v>
      </c>
      <c r="N36" s="59">
        <f>('T1'!P36-'T1'!P35)/'T1'!P35*100</f>
        <v>0.2187419153326047</v>
      </c>
    </row>
    <row r="37" spans="1:14">
      <c r="A37" s="344">
        <v>1993</v>
      </c>
      <c r="B37" s="60">
        <f>('T1'!B37-'T1'!B36)/'T1'!B36*100</f>
        <v>1.1555790863162232</v>
      </c>
      <c r="C37" s="60">
        <f>('T1'!C37-'T1'!C36)/'T1'!C36*100</f>
        <v>3.9647447400296083</v>
      </c>
      <c r="D37" s="58">
        <f>('T1'!H37-'T1'!H36)/'T1'!H36*100</f>
        <v>2.607370705273572</v>
      </c>
      <c r="E37" s="60">
        <f>('T1'!I37-'T1'!I36)/'T1'!I36*100</f>
        <v>0.13338322516947068</v>
      </c>
      <c r="F37" s="59">
        <f>('T1'!J37-'T1'!J36)/'T1'!J36*100</f>
        <v>1.5848834038111219</v>
      </c>
      <c r="G37" s="60">
        <f>('T1'!K37-'T1'!K36)/'T1'!K36*100</f>
        <v>2.777074363161256</v>
      </c>
      <c r="H37" s="60">
        <f>('T1'!L37-'T1'!L36)/'T1'!L36*100</f>
        <v>0.87499541248264689</v>
      </c>
      <c r="I37" s="59">
        <f>('T1'!M37-'T1'!M36)/'T1'!M36*100</f>
        <v>2.3372457544334337</v>
      </c>
      <c r="J37" s="61">
        <f>('T1'!F37-'T1'!F36)/'T1'!F36*100</f>
        <v>1.904761904761898</v>
      </c>
      <c r="K37" s="59">
        <f>('T1'!G37-'T1'!G36)/'T1'!G36*100</f>
        <v>1.322881607262828</v>
      </c>
      <c r="L37" s="60">
        <f>('T1'!N37-'T1'!N36)/'T1'!N36*100</f>
        <v>1.4352066708238826</v>
      </c>
      <c r="M37" s="60">
        <f>('T1'!O37-'T1'!O36)/'T1'!O36*100</f>
        <v>-1.0105185204609539</v>
      </c>
      <c r="N37" s="59">
        <f>('T1'!P37-'T1'!P36)/'T1'!P36*100</f>
        <v>0.42440003939731186</v>
      </c>
    </row>
    <row r="38" spans="1:14">
      <c r="A38" s="344">
        <v>1994</v>
      </c>
      <c r="B38" s="60">
        <f>('T1'!B38-'T1'!B37)/'T1'!B37*100</f>
        <v>1.0770898881181001</v>
      </c>
      <c r="C38" s="60">
        <f>('T1'!C38-'T1'!C37)/'T1'!C37*100</f>
        <v>6.0668048376939909</v>
      </c>
      <c r="D38" s="58">
        <f>('T1'!H38-'T1'!H37)/'T1'!H37*100</f>
        <v>4.5540079813431387</v>
      </c>
      <c r="E38" s="60">
        <f>('T1'!I38-'T1'!I37)/'T1'!I37*100</f>
        <v>1.9923555241639481</v>
      </c>
      <c r="F38" s="59">
        <f>('T1'!J38-'T1'!J37)/'T1'!J37*100</f>
        <v>1.3497958306581774</v>
      </c>
      <c r="G38" s="60">
        <f>('T1'!K38-'T1'!K37)/'T1'!K37*100</f>
        <v>4.9365439340398316</v>
      </c>
      <c r="H38" s="60">
        <f>('T1'!L38-'T1'!L37)/'T1'!L37*100</f>
        <v>1.0233927245363734</v>
      </c>
      <c r="I38" s="59">
        <f>('T1'!M38-'T1'!M37)/'T1'!M37*100</f>
        <v>0.38693757128120365</v>
      </c>
      <c r="J38" s="61">
        <f>('T1'!F38-'T1'!F37)/'T1'!F37*100</f>
        <v>0.11682242990655202</v>
      </c>
      <c r="K38" s="59">
        <f>('T1'!G38-'T1'!G37)/'T1'!G37*100</f>
        <v>1.4469047007942344</v>
      </c>
      <c r="L38" s="60">
        <f>('T1'!N38-'T1'!N37)/'T1'!N37*100</f>
        <v>3.4398676268515795</v>
      </c>
      <c r="M38" s="60">
        <f>('T1'!O38-'T1'!O37)/'T1'!O37*100</f>
        <v>0.90551245297916061</v>
      </c>
      <c r="N38" s="59">
        <f>('T1'!P38-'T1'!P37)/'T1'!P37*100</f>
        <v>0.26979995451189737</v>
      </c>
    </row>
    <row r="39" spans="1:14">
      <c r="A39" s="344">
        <v>1995</v>
      </c>
      <c r="B39" s="60">
        <f>('T1'!B39-'T1'!B38)/'T1'!B38*100</f>
        <v>1.0460715832672192</v>
      </c>
      <c r="C39" s="60">
        <f>('T1'!C39-'T1'!C38)/'T1'!C38*100</f>
        <v>5.0382413067135872</v>
      </c>
      <c r="D39" s="58">
        <f>('T1'!H39-'T1'!H38)/'T1'!H38*100</f>
        <v>2.7384939421827119</v>
      </c>
      <c r="E39" s="60">
        <f>('T1'!I39-'T1'!I38)/'T1'!I38*100</f>
        <v>1.5916360131791867</v>
      </c>
      <c r="F39" s="59">
        <f>('T1'!J39-'T1'!J38)/'T1'!J38*100</f>
        <v>0.49238251957759466</v>
      </c>
      <c r="G39" s="60">
        <f>('T1'!K39-'T1'!K38)/'T1'!K38*100</f>
        <v>3.9508410974261574</v>
      </c>
      <c r="H39" s="60">
        <f>('T1'!L39-'T1'!L38)/'T1'!L38*100</f>
        <v>2.7689228338299587</v>
      </c>
      <c r="I39" s="59">
        <f>('T1'!M39-'T1'!M38)/'T1'!M38*100</f>
        <v>1.6569307260927744</v>
      </c>
      <c r="J39" s="61">
        <f>('T1'!F39-'T1'!F38)/'T1'!F38*100</f>
        <v>2.2170361726954391</v>
      </c>
      <c r="K39" s="59">
        <f>('T1'!G39-'T1'!G38)/'T1'!G38*100</f>
        <v>2.2384476122699422</v>
      </c>
      <c r="L39" s="60">
        <f>('T1'!N39-'T1'!N38)/'T1'!N38*100</f>
        <v>1.674901688306448</v>
      </c>
      <c r="M39" s="60">
        <f>('T1'!O39-'T1'!O38)/'T1'!O38*100</f>
        <v>0.53991651665783924</v>
      </c>
      <c r="N39" s="59">
        <f>('T1'!P39-'T1'!P38)/'T1'!P38*100</f>
        <v>-0.54795704079733687</v>
      </c>
    </row>
    <row r="40" spans="1:14">
      <c r="A40" s="344">
        <v>1996</v>
      </c>
      <c r="B40" s="60">
        <f>('T1'!B40-'T1'!B39)/'T1'!B39*100</f>
        <v>1.0486550476511181</v>
      </c>
      <c r="C40" s="60">
        <f>('T1'!C40-'T1'!C39)/'T1'!C39*100</f>
        <v>3.4655670322700902</v>
      </c>
      <c r="D40" s="58">
        <f>('T1'!H40-'T1'!H39)/'T1'!H39*100</f>
        <v>1.6796044599833404</v>
      </c>
      <c r="E40" s="60">
        <f>('T1'!I40-'T1'!I39)/'T1'!I39*100</f>
        <v>0.55144579634444257</v>
      </c>
      <c r="F40" s="59">
        <f>('T1'!J40-'T1'!J39)/'T1'!J39*100</f>
        <v>0.22437072215169521</v>
      </c>
      <c r="G40" s="60">
        <f>('T1'!K40-'T1'!K39)/'T1'!K39*100</f>
        <v>2.3918299392300022</v>
      </c>
      <c r="H40" s="60">
        <f>('T1'!L40-'T1'!L39)/'T1'!L39*100</f>
        <v>0.9846668116490499</v>
      </c>
      <c r="I40" s="59">
        <f>('T1'!M40-'T1'!M39)/'T1'!M39*100</f>
        <v>0.65618255040188389</v>
      </c>
      <c r="J40" s="61">
        <f>('T1'!F40-'T1'!F39)/'T1'!F39*100</f>
        <v>1.4840182648401958</v>
      </c>
      <c r="K40" s="59">
        <f>('T1'!G40-'T1'!G39)/'T1'!G39*100</f>
        <v>1.7564609754059661</v>
      </c>
      <c r="L40" s="60">
        <f>('T1'!N40-'T1'!N39)/'T1'!N39*100</f>
        <v>0.62440159350432467</v>
      </c>
      <c r="M40" s="60">
        <f>('T1'!O40-'T1'!O39)/'T1'!O39*100</f>
        <v>-0.49204935095098701</v>
      </c>
      <c r="N40" s="59">
        <f>('T1'!P40-'T1'!P39)/'T1'!P39*100</f>
        <v>-0.81573013031270425</v>
      </c>
    </row>
    <row r="41" spans="1:14">
      <c r="A41" s="344">
        <v>1997</v>
      </c>
      <c r="B41" s="60">
        <f>('T1'!B41-'T1'!B40)/'T1'!B40*100</f>
        <v>1.0067577221750177</v>
      </c>
      <c r="C41" s="60">
        <f>('T1'!C41-'T1'!C40)/'T1'!C40*100</f>
        <v>5.4429623078749767</v>
      </c>
      <c r="D41" s="58">
        <f>('T1'!H41-'T1'!H40)/'T1'!H40*100</f>
        <v>4.2533481311679093</v>
      </c>
      <c r="E41" s="60">
        <f>('T1'!I41-'T1'!I40)/'T1'!I40*100</f>
        <v>1.7986738357969385</v>
      </c>
      <c r="F41" s="59">
        <f>('T1'!J41-'T1'!J40)/'T1'!J40*100</f>
        <v>1.926777074273319</v>
      </c>
      <c r="G41" s="60">
        <f>('T1'!K41-'T1'!K40)/'T1'!K40*100</f>
        <v>4.3919879082764037</v>
      </c>
      <c r="H41" s="60">
        <f>('T1'!L41-'T1'!L40)/'T1'!L40*100</f>
        <v>2.4845407242594275</v>
      </c>
      <c r="I41" s="59">
        <f>('T1'!M41-'T1'!M40)/'T1'!M40*100</f>
        <v>2.6135070561952829</v>
      </c>
      <c r="J41" s="61">
        <f>('T1'!F41-'T1'!F40)/'T1'!F40*100</f>
        <v>1.6872890888638918</v>
      </c>
      <c r="K41" s="59">
        <f>('T1'!G41-'T1'!G40)/'T1'!G40*100</f>
        <v>1.141080068920491</v>
      </c>
      <c r="L41" s="60">
        <f>('T1'!N41-'T1'!N40)/'T1'!N40*100</f>
        <v>3.2142308912863418</v>
      </c>
      <c r="M41" s="60">
        <f>('T1'!O41-'T1'!O40)/'T1'!O40*100</f>
        <v>0.78402290250731077</v>
      </c>
      <c r="N41" s="59">
        <f>('T1'!P41-'T1'!P40)/'T1'!P40*100</f>
        <v>0.91084930636907513</v>
      </c>
    </row>
    <row r="42" spans="1:14">
      <c r="A42" s="344">
        <v>1998</v>
      </c>
      <c r="B42" s="60">
        <f>('T1'!B42-'T1'!B41)/'T1'!B41*100</f>
        <v>0.85813135396476148</v>
      </c>
      <c r="C42" s="60">
        <f>('T1'!C42-'T1'!C41)/'T1'!C41*100</f>
        <v>3.9222255751207045</v>
      </c>
      <c r="D42" s="58">
        <f>('T1'!H42-'T1'!H41)/'T1'!H41*100</f>
        <v>4.1381869754524372</v>
      </c>
      <c r="E42" s="60">
        <f>('T1'!I42-'T1'!I41)/'T1'!I41*100</f>
        <v>3.7391413805419638</v>
      </c>
      <c r="F42" s="59">
        <f>('T1'!J42-'T1'!J41)/'T1'!J41*100</f>
        <v>3.2434877731631651</v>
      </c>
      <c r="G42" s="60">
        <f>('T1'!K42-'T1'!K41)/'T1'!K41*100</f>
        <v>3.0380239848013835</v>
      </c>
      <c r="H42" s="60">
        <f>('T1'!L42-'T1'!L41)/'T1'!L41*100</f>
        <v>3.880511328484014</v>
      </c>
      <c r="I42" s="59">
        <f>('T1'!M42-'T1'!M41)/'T1'!M41*100</f>
        <v>3.3841822718607006</v>
      </c>
      <c r="J42" s="61">
        <f>('T1'!F42-'T1'!F41)/'T1'!F41*100</f>
        <v>0.9955752212389285</v>
      </c>
      <c r="K42" s="59">
        <f>('T1'!G42-'T1'!G41)/'T1'!G41*100</f>
        <v>-0.20737964295711814</v>
      </c>
      <c r="L42" s="60">
        <f>('T1'!N42-'T1'!N41)/'T1'!N41*100</f>
        <v>3.252147920504501</v>
      </c>
      <c r="M42" s="60">
        <f>('T1'!O42-'T1'!O41)/'T1'!O41*100</f>
        <v>2.8564975256840786</v>
      </c>
      <c r="N42" s="59">
        <f>('T1'!P42-'T1'!P41)/'T1'!P41*100</f>
        <v>2.3650610884579275</v>
      </c>
    </row>
    <row r="43" spans="1:14">
      <c r="A43" s="344">
        <v>1999</v>
      </c>
      <c r="B43" s="60">
        <f>('T1'!B43-'T1'!B42)/'T1'!B42*100</f>
        <v>0.80725338290641557</v>
      </c>
      <c r="C43" s="60">
        <f>('T1'!C43-'T1'!C42)/'T1'!C42*100</f>
        <v>6.9513093420729559</v>
      </c>
      <c r="D43" s="58">
        <f>('T1'!H43-'T1'!H42)/'T1'!H42*100</f>
        <v>4.997256139388119</v>
      </c>
      <c r="E43" s="60">
        <f>('T1'!I43-'T1'!I42)/'T1'!I42*100</f>
        <v>2.8372430757148441</v>
      </c>
      <c r="F43" s="59">
        <f>('T1'!J43-'T1'!J42)/'T1'!J42*100</f>
        <v>3.394927344844779</v>
      </c>
      <c r="G43" s="60">
        <f>('T1'!K43-'T1'!K42)/'T1'!K42*100</f>
        <v>6.0948550357075648</v>
      </c>
      <c r="H43" s="60">
        <f>('T1'!L43-'T1'!L42)/'T1'!L42*100</f>
        <v>3.8014881292812039</v>
      </c>
      <c r="I43" s="59">
        <f>('T1'!M43-'T1'!M42)/'T1'!M42*100</f>
        <v>4.3644014796455251</v>
      </c>
      <c r="J43" s="61">
        <f>('T1'!F43-'T1'!F42)/'T1'!F42*100</f>
        <v>1.7524644030668219</v>
      </c>
      <c r="K43" s="59">
        <f>('T1'!G43-'T1'!G42)/'T1'!G42*100</f>
        <v>1.8610516831894637</v>
      </c>
      <c r="L43" s="60">
        <f>('T1'!N43-'T1'!N42)/'T1'!N42*100</f>
        <v>4.1564496758644989</v>
      </c>
      <c r="M43" s="60">
        <f>('T1'!O43-'T1'!O42)/'T1'!O42*100</f>
        <v>2.0137337589168469</v>
      </c>
      <c r="N43" s="59">
        <f>('T1'!P43-'T1'!P42)/'T1'!P42*100</f>
        <v>2.5669521538389004</v>
      </c>
    </row>
    <row r="44" spans="1:14">
      <c r="A44" s="344">
        <v>2000</v>
      </c>
      <c r="B44" s="60">
        <f>('T1'!B44-'T1'!B43)/'T1'!B43*100</f>
        <v>0.92320126837472627</v>
      </c>
      <c r="C44" s="60">
        <f>('T1'!C44-'T1'!C43)/'T1'!C43*100</f>
        <v>9.6143615030269149</v>
      </c>
      <c r="D44" s="58">
        <f>('T1'!H44-'T1'!H43)/'T1'!H43*100</f>
        <v>5.1231224101350215</v>
      </c>
      <c r="E44" s="60">
        <f>('T1'!I44-'T1'!I43)/'T1'!I43*100</f>
        <v>4.3575644203368853</v>
      </c>
      <c r="F44" s="59">
        <f>('T1'!J44-'T1'!J43)/'T1'!J43*100</f>
        <v>3.790627459581239</v>
      </c>
      <c r="G44" s="60">
        <f>('T1'!K44-'T1'!K43)/'T1'!K43*100</f>
        <v>8.6116573051826339</v>
      </c>
      <c r="H44" s="60">
        <f>('T1'!L44-'T1'!L43)/'T1'!L43*100</f>
        <v>6.1855883040997446</v>
      </c>
      <c r="I44" s="59">
        <f>('T1'!M44-'T1'!M43)/'T1'!M43*100</f>
        <v>5.6087203497395048</v>
      </c>
      <c r="J44" s="61">
        <f>('T1'!F44-'T1'!F43)/'T1'!F43*100</f>
        <v>2.6910656620021527</v>
      </c>
      <c r="K44" s="59">
        <f>('T1'!G44-'T1'!G43)/'T1'!G43*100</f>
        <v>4.2723608183644348</v>
      </c>
      <c r="L44" s="60">
        <f>('T1'!N44-'T1'!N43)/'T1'!N43*100</f>
        <v>4.1615021015751257</v>
      </c>
      <c r="M44" s="60">
        <f>('T1'!O44-'T1'!O43)/'T1'!O43*100</f>
        <v>3.4029471011620993</v>
      </c>
      <c r="N44" s="59">
        <f>('T1'!P44-'T1'!P43)/'T1'!P43*100</f>
        <v>2.8411962315597448</v>
      </c>
    </row>
    <row r="45" spans="1:14">
      <c r="A45" s="344">
        <v>2001</v>
      </c>
      <c r="B45" s="60">
        <f>('T1'!B45-'T1'!B44)/'T1'!B44*100</f>
        <v>1.0575644263461175</v>
      </c>
      <c r="C45" s="60">
        <f>('T1'!C45-'T1'!C44)/'T1'!C44*100</f>
        <v>3.3388394832839481</v>
      </c>
      <c r="D45" s="58">
        <f>('T1'!H45-'T1'!H44)/'T1'!H44*100</f>
        <v>1.6883741904678895</v>
      </c>
      <c r="E45" s="60">
        <f>('T1'!I45-'T1'!I44)/'T1'!I44*100</f>
        <v>1.3329380562505098</v>
      </c>
      <c r="F45" s="59">
        <f>('T1'!J45-'T1'!J44)/'T1'!J44*100</f>
        <v>1.8593925668102671</v>
      </c>
      <c r="G45" s="60">
        <f>('T1'!K45-'T1'!K44)/'T1'!K44*100</f>
        <v>2.2574015808589016</v>
      </c>
      <c r="H45" s="60">
        <f>('T1'!L45-'T1'!L44)/'T1'!L44*100</f>
        <v>2.7950702643986132</v>
      </c>
      <c r="I45" s="59">
        <f>('T1'!M45-'T1'!M44)/'T1'!M44*100</f>
        <v>3.3291209831684552</v>
      </c>
      <c r="J45" s="61">
        <f>('T1'!F45-'T1'!F44)/'T1'!F44*100</f>
        <v>2.5157232704402421</v>
      </c>
      <c r="K45" s="59">
        <f>('T1'!G45-'T1'!G44)/'T1'!G44*100</f>
        <v>1.6230619340266297</v>
      </c>
      <c r="L45" s="60">
        <f>('T1'!N45-'T1'!N44)/'T1'!N44*100</f>
        <v>0.62420835857518431</v>
      </c>
      <c r="M45" s="60">
        <f>('T1'!O45-'T1'!O44)/'T1'!O44*100</f>
        <v>0.27249185300235546</v>
      </c>
      <c r="N45" s="59">
        <f>('T1'!P45-'T1'!P44)/'T1'!P44*100</f>
        <v>0.79343703266126342</v>
      </c>
    </row>
    <row r="46" spans="1:14">
      <c r="A46" s="344">
        <v>2002</v>
      </c>
      <c r="B46" s="60">
        <f>('T1'!B46-'T1'!B45)/'T1'!B45*100</f>
        <v>1.0882386254518506</v>
      </c>
      <c r="C46" s="60">
        <f>('T1'!C46-'T1'!C45)/'T1'!C45*100</f>
        <v>4.0636851974565396</v>
      </c>
      <c r="D46" s="58">
        <f>('T1'!H46-'T1'!H45)/'T1'!H45*100</f>
        <v>2.8018680611040221</v>
      </c>
      <c r="E46" s="60">
        <f>('T1'!I46-'T1'!I45)/'T1'!I45*100</f>
        <v>0.27853338836817565</v>
      </c>
      <c r="F46" s="59">
        <f>('T1'!J46-'T1'!J45)/'T1'!J45*100</f>
        <v>2.1728609841610744</v>
      </c>
      <c r="G46" s="60">
        <f>('T1'!K46-'T1'!K45)/'T1'!K45*100</f>
        <v>2.943415190988933</v>
      </c>
      <c r="H46" s="60">
        <f>('T1'!L46-'T1'!L45)/'T1'!L45*100</f>
        <v>1.4304820346844409</v>
      </c>
      <c r="I46" s="59">
        <f>('T1'!M46-'T1'!M45)/'T1'!M45*100</f>
        <v>3.3465706997303406</v>
      </c>
      <c r="J46" s="61">
        <f>('T1'!F46-'T1'!F45)/'T1'!F45*100</f>
        <v>2.2494887525562399</v>
      </c>
      <c r="K46" s="59">
        <f>('T1'!G46-'T1'!G45)/'T1'!G45*100</f>
        <v>1.2274262716729205</v>
      </c>
      <c r="L46" s="60">
        <f>('T1'!N46-'T1'!N45)/'T1'!N45*100</f>
        <v>1.695181812398032</v>
      </c>
      <c r="M46" s="60">
        <f>('T1'!O46-'T1'!O45)/'T1'!O45*100</f>
        <v>-0.80098857007863222</v>
      </c>
      <c r="N46" s="59">
        <f>('T1'!P46-'T1'!P45)/'T1'!P45*100</f>
        <v>1.0729461443362713</v>
      </c>
    </row>
    <row r="47" spans="1:14">
      <c r="A47" s="344">
        <v>2003</v>
      </c>
      <c r="B47" s="60">
        <f>('T1'!B47-'T1'!B46)/'T1'!B46*100</f>
        <v>0.93595489540240751</v>
      </c>
      <c r="C47" s="60">
        <f>('T1'!C47-'T1'!C46)/'T1'!C46*100</f>
        <v>5.3246205590762674</v>
      </c>
      <c r="D47" s="58">
        <f>('T1'!H47-'T1'!H46)/'T1'!H46*100</f>
        <v>1.92531746060516</v>
      </c>
      <c r="E47" s="60">
        <f>('T1'!I47-'T1'!I46)/'T1'!I46*100</f>
        <v>0.9816632010004338</v>
      </c>
      <c r="F47" s="59">
        <f>('T1'!J47-'T1'!J46)/'T1'!J46*100</f>
        <v>1.2985941991197731</v>
      </c>
      <c r="G47" s="60">
        <f>('T1'!K47-'T1'!K46)/'T1'!K46*100</f>
        <v>4.3479706198071257</v>
      </c>
      <c r="H47" s="60">
        <f>('T1'!L47-'T1'!L46)/'T1'!L46*100</f>
        <v>2.8465524284220329</v>
      </c>
      <c r="I47" s="59">
        <f>('T1'!M47-'T1'!M46)/'T1'!M46*100</f>
        <v>3.1693363822710681</v>
      </c>
      <c r="J47" s="61">
        <f>('T1'!F47-'T1'!F46)/'T1'!F46*100</f>
        <v>2.7999999999999972</v>
      </c>
      <c r="K47" s="59">
        <f>('T1'!G47-'T1'!G46)/'T1'!G46*100</f>
        <v>3.3350919900592579</v>
      </c>
      <c r="L47" s="60">
        <f>('T1'!N47-'T1'!N46)/'T1'!N46*100</f>
        <v>0.98018844348182255</v>
      </c>
      <c r="M47" s="60">
        <f>('T1'!O47-'T1'!O46)/'T1'!O46*100</f>
        <v>4.5284463445547971E-2</v>
      </c>
      <c r="N47" s="59">
        <f>('T1'!P47-'T1'!P46)/'T1'!P46*100</f>
        <v>0.35927663645046209</v>
      </c>
    </row>
    <row r="48" spans="1:14">
      <c r="A48" s="344">
        <v>2004</v>
      </c>
      <c r="B48" s="60">
        <f>('T1'!B48-'T1'!B47)/'T1'!B47*100</f>
        <v>0.94092722031679787</v>
      </c>
      <c r="C48" s="60">
        <f>('T1'!C48-'T1'!C47)/'T1'!C47*100</f>
        <v>6.5210732343433069</v>
      </c>
      <c r="D48" s="58">
        <f>('T1'!H48-'T1'!H47)/'T1'!H47*100</f>
        <v>3.1387882585831743</v>
      </c>
      <c r="E48" s="60">
        <f>('T1'!I48-'T1'!I47)/'T1'!I47*100</f>
        <v>3.3910513064460983</v>
      </c>
      <c r="F48" s="59">
        <f>('T1'!J48-'T1'!J47)/'T1'!J47*100</f>
        <v>3.1999163079784294</v>
      </c>
      <c r="G48" s="60">
        <f>('T1'!K48-'T1'!K47)/'T1'!K47*100</f>
        <v>5.5281303309678353</v>
      </c>
      <c r="H48" s="60">
        <f>('T1'!L48-'T1'!L47)/'T1'!L47*100</f>
        <v>4.3203964003942463</v>
      </c>
      <c r="I48" s="59">
        <f>('T1'!M48-'T1'!M47)/'T1'!M47*100</f>
        <v>4.1275433579482854</v>
      </c>
      <c r="J48" s="61">
        <f>('T1'!F48-'T1'!F47)/'T1'!F47*100</f>
        <v>1.8482490272373597</v>
      </c>
      <c r="K48" s="59">
        <f>('T1'!G48-'T1'!G47)/'T1'!G47*100</f>
        <v>3.2793530279610059</v>
      </c>
      <c r="L48" s="60">
        <f>('T1'!N48-'T1'!N47)/'T1'!N47*100</f>
        <v>2.1773735379597263</v>
      </c>
      <c r="M48" s="60">
        <f>('T1'!O48-'T1'!O47)/'T1'!O47*100</f>
        <v>2.4272850999095605</v>
      </c>
      <c r="N48" s="59">
        <f>('T1'!P48-'T1'!P47)/'T1'!P47*100</f>
        <v>2.2379317783866588</v>
      </c>
    </row>
    <row r="49" spans="1:14">
      <c r="A49" s="344">
        <v>2005</v>
      </c>
      <c r="B49" s="60">
        <f>('T1'!B49-'T1'!B48)/'T1'!B48*100</f>
        <v>0.95245792164517562</v>
      </c>
      <c r="C49" s="60">
        <f>('T1'!C49-'T1'!C48)/'T1'!C48*100</f>
        <v>6.4735006868235541</v>
      </c>
      <c r="D49" s="58">
        <f>('T1'!H49-'T1'!H48)/'T1'!H48*100</f>
        <v>3.1631296259003525</v>
      </c>
      <c r="E49" s="60">
        <f>('T1'!I49-'T1'!I48)/'T1'!I48*100</f>
        <v>3.202056865333164</v>
      </c>
      <c r="F49" s="59">
        <f>('T1'!J49-'T1'!J48)/'T1'!J48*100</f>
        <v>2.4162523786810381</v>
      </c>
      <c r="G49" s="60">
        <f>('T1'!K49-'T1'!K48)/'T1'!K48*100</f>
        <v>5.4689532863712564</v>
      </c>
      <c r="H49" s="60">
        <f>('T1'!L49-'T1'!L48)/'T1'!L48*100</f>
        <v>4.4740791175571211</v>
      </c>
      <c r="I49" s="59">
        <f>('T1'!M49-'T1'!M48)/'T1'!M48*100</f>
        <v>3.6785891573467984</v>
      </c>
      <c r="J49" s="61">
        <f>('T1'!F49-'T1'!F48)/'T1'!F48*100</f>
        <v>2.1967526265520507</v>
      </c>
      <c r="K49" s="59">
        <f>('T1'!G49-'T1'!G48)/'T1'!G48*100</f>
        <v>3.2088703327705916</v>
      </c>
      <c r="L49" s="60">
        <f>('T1'!N49-'T1'!N48)/'T1'!N48*100</f>
        <v>2.1898146412353943</v>
      </c>
      <c r="M49" s="60">
        <f>('T1'!O49-'T1'!O48)/'T1'!O48*100</f>
        <v>2.2283746131610127</v>
      </c>
      <c r="N49" s="59">
        <f>('T1'!P49-'T1'!P48)/'T1'!P48*100</f>
        <v>1.4499839698524288</v>
      </c>
    </row>
    <row r="50" spans="1:14">
      <c r="A50" s="344">
        <v>2006</v>
      </c>
      <c r="B50" s="60">
        <f>('T1'!B50-'T1'!B49)/'T1'!B49*100</f>
        <v>1.0119006547449994</v>
      </c>
      <c r="C50" s="60">
        <f>('T1'!C50-'T1'!C49)/'T1'!C49*100</f>
        <v>5.4021024873999615</v>
      </c>
      <c r="D50" s="58">
        <f>('T1'!H50-'T1'!H49)/'T1'!H49*100</f>
        <v>2.6217816857672509</v>
      </c>
      <c r="E50" s="60">
        <f>('T1'!I50-'T1'!I49)/'T1'!I49*100</f>
        <v>5.5071539447426066</v>
      </c>
      <c r="F50" s="59">
        <f>('T1'!J50-'T1'!J49)/'T1'!J49*100</f>
        <v>5.5663785152293084</v>
      </c>
      <c r="G50" s="60">
        <f>('T1'!K50-'T1'!K49)/'T1'!K49*100</f>
        <v>4.3462223799357327</v>
      </c>
      <c r="H50" s="60">
        <f>('T1'!L50-'T1'!L49)/'T1'!L49*100</f>
        <v>6.5001790874387302</v>
      </c>
      <c r="I50" s="59">
        <f>('T1'!M50-'T1'!M49)/'T1'!M49*100</f>
        <v>6.5599610749854325</v>
      </c>
      <c r="J50" s="61">
        <f>('T1'!F50-'T1'!F49)/'T1'!F49*100</f>
        <v>1.9626168224299012</v>
      </c>
      <c r="K50" s="59">
        <f>('T1'!G50-'T1'!G49)/'T1'!G49*100</f>
        <v>2.7092891547587765</v>
      </c>
      <c r="L50" s="60">
        <f>('T1'!N50-'T1'!N49)/'T1'!N49*100</f>
        <v>1.5937538256257149</v>
      </c>
      <c r="M50" s="60">
        <f>('T1'!O50-'T1'!O49)/'T1'!O49*100</f>
        <v>4.4502214698070137</v>
      </c>
      <c r="N50" s="59">
        <f>('T1'!P50-'T1'!P49)/'T1'!P49*100</f>
        <v>4.5088527499857083</v>
      </c>
    </row>
    <row r="51" spans="1:14">
      <c r="A51" s="345">
        <v>2007</v>
      </c>
      <c r="B51" s="60">
        <f>('T1'!B51-'T1'!B50)/'T1'!B50*100</f>
        <v>0.98082531982752674</v>
      </c>
      <c r="C51" s="60">
        <f>('T1'!C51-'T1'!C50)/'T1'!C50*100</f>
        <v>5.3117925803574915</v>
      </c>
      <c r="D51" s="58">
        <f>('T1'!H51-'T1'!H50)/'T1'!H50*100</f>
        <v>2.0083110162331255</v>
      </c>
      <c r="E51" s="60">
        <f>('T1'!I51-'T1'!I50)/'T1'!I50*100</f>
        <v>4.0684894523739139</v>
      </c>
      <c r="F51" s="59">
        <f>('T1'!J51-'T1'!J50)/'T1'!J50*100</f>
        <v>3.0198960162325381</v>
      </c>
      <c r="G51" s="60">
        <f>('T1'!K51-'T1'!K50)/'T1'!K50*100</f>
        <v>4.2889006371386555</v>
      </c>
      <c r="H51" s="60">
        <f>('T1'!L51-'T1'!L50)/'T1'!L50*100</f>
        <v>5.3247535927102687</v>
      </c>
      <c r="I51" s="59">
        <f>('T1'!M51-'T1'!M50)/'T1'!M50*100</f>
        <v>4.2635020471012552</v>
      </c>
      <c r="J51" s="61">
        <f>('T1'!F51-'T1'!F50)/'T1'!F50*100</f>
        <v>2.1998166819431768</v>
      </c>
      <c r="K51" s="59">
        <f>('T1'!G51-'T1'!G50)/'T1'!G50*100</f>
        <v>3.2384435456427281</v>
      </c>
      <c r="L51" s="60">
        <f>('T1'!N51-'T1'!N50)/'T1'!N50*100</f>
        <v>1.017505742452923</v>
      </c>
      <c r="M51" s="60">
        <f>('T1'!O51-'T1'!O50)/'T1'!O50*100</f>
        <v>3.057673694750592</v>
      </c>
      <c r="N51" s="59">
        <f>('T1'!P51-'T1'!P50)/'T1'!P50*100</f>
        <v>2.0192652317376432</v>
      </c>
    </row>
    <row r="52" spans="1:14">
      <c r="A52" s="345">
        <v>2008</v>
      </c>
      <c r="B52" s="60">
        <f>('T1'!B52-'T1'!B51)/'T1'!B51*100</f>
        <v>1.0681882355448293</v>
      </c>
      <c r="C52" s="60">
        <f>('T1'!C52-'T1'!C51)/'T1'!C51*100</f>
        <v>5.1136087872788814</v>
      </c>
      <c r="D52" s="58">
        <f>('T1'!H52-'T1'!H51)/'T1'!H51*100</f>
        <v>1.1754262724311897</v>
      </c>
      <c r="E52" s="60">
        <f>('T1'!I52-'T1'!I51)/'T1'!I51*100</f>
        <v>1.9751019778215084</v>
      </c>
      <c r="F52" s="59">
        <f>('T1'!J52-'T1'!J51)/'T1'!J51*100</f>
        <v>3.1483501727800705</v>
      </c>
      <c r="G52" s="60">
        <f>('T1'!K52-'T1'!K51)/'T1'!K51*100</f>
        <v>4.0026645597979629</v>
      </c>
      <c r="H52" s="60">
        <f>('T1'!L52-'T1'!L51)/'T1'!L51*100</f>
        <v>3.2500914029061385</v>
      </c>
      <c r="I52" s="59">
        <f>('T1'!M52-'T1'!M51)/'T1'!M51*100</f>
        <v>4.4380086593568038</v>
      </c>
      <c r="J52" s="61">
        <f>('T1'!F52-'T1'!F51)/'T1'!F51*100</f>
        <v>2.3318385650224163</v>
      </c>
      <c r="K52" s="59">
        <f>('T1'!G52-'T1'!G51)/'T1'!G51*100</f>
        <v>3.8924298715020877</v>
      </c>
      <c r="L52" s="60">
        <f>('T1'!N52-'T1'!N51)/'T1'!N51*100</f>
        <v>0.10610463960867737</v>
      </c>
      <c r="M52" s="60">
        <f>('T1'!O52-'T1'!O51)/'T1'!O51*100</f>
        <v>0.89732858390915782</v>
      </c>
      <c r="N52" s="59">
        <f>('T1'!P52-'T1'!P51)/'T1'!P51*100</f>
        <v>2.0581767354801253</v>
      </c>
    </row>
    <row r="53" spans="1:14" s="62" customFormat="1">
      <c r="A53" s="345">
        <v>2009</v>
      </c>
      <c r="B53" s="60">
        <f>('T1'!B53-'T1'!B52)/'T1'!B52*100</f>
        <v>1.1522491193139459</v>
      </c>
      <c r="C53" s="60">
        <f>('T1'!C53-'T1'!C52)/'T1'!C52*100</f>
        <v>-4.7975848950226432</v>
      </c>
      <c r="D53" s="58">
        <f>('T1'!H53-'T1'!H52)/'T1'!H52*100</f>
        <v>-2.7114711425696805</v>
      </c>
      <c r="E53" s="60">
        <f>('T1'!I53-'T1'!I52)/'T1'!I52*100</f>
        <v>-0.26848223103460728</v>
      </c>
      <c r="F53" s="59">
        <f>('T1'!J53-'T1'!J52)/'T1'!J52*100</f>
        <v>1.7059876441824031</v>
      </c>
      <c r="G53" s="60">
        <f>('T1'!K53-'T1'!K52)/'T1'!K52*100</f>
        <v>-5.8820580522322095</v>
      </c>
      <c r="H53" s="60">
        <f>('T1'!L53-'T1'!L52)/'T1'!L52*100</f>
        <v>-1.1453131458844545</v>
      </c>
      <c r="I53" s="59">
        <f>('T1'!M53-'T1'!M52)/'T1'!M52*100</f>
        <v>0.81179736024083515</v>
      </c>
      <c r="J53" s="61">
        <f>('T1'!F53-'T1'!F52)/'T1'!F52*100</f>
        <v>0.26292725679229745</v>
      </c>
      <c r="K53" s="59">
        <f>('T1'!G53-'T1'!G52)/'T1'!G52*100</f>
        <v>-2.1442545970758888</v>
      </c>
      <c r="L53" s="60">
        <f>('T1'!N53-'T1'!N52)/'T1'!N52*100</f>
        <v>-3.8197077133956507</v>
      </c>
      <c r="M53" s="60">
        <f>('T1'!O53-'T1'!O52)/'T1'!O52*100</f>
        <v>-1.404547464557836</v>
      </c>
      <c r="N53" s="59">
        <f>('T1'!P53-'T1'!P52)/'T1'!P52*100</f>
        <v>0.54743075877167124</v>
      </c>
    </row>
    <row r="54" spans="1:14">
      <c r="A54" s="345">
        <v>2010</v>
      </c>
      <c r="B54" s="60">
        <f>('T1'!B54-'T1'!B53)/'T1'!B53*100</f>
        <v>1.12416872834346</v>
      </c>
      <c r="C54" s="60">
        <f>('T1'!C54-'T1'!C53)/'T1'!C53*100</f>
        <v>6.1103747462519316</v>
      </c>
      <c r="D54" s="58">
        <f>('T1'!H54-'T1'!H53)/'T1'!H53*100</f>
        <v>3.3741893459491301</v>
      </c>
      <c r="E54" s="60">
        <f>('T1'!I54-'T1'!I53)/'T1'!I53*100</f>
        <v>1.3023744466823506</v>
      </c>
      <c r="F54" s="59">
        <f>('T1'!J54-'T1'!J53)/'T1'!J53*100</f>
        <v>1.861101724743081</v>
      </c>
      <c r="G54" s="60">
        <f>('T1'!K54-'T1'!K53)/'T1'!K53*100</f>
        <v>4.9307757785413804</v>
      </c>
      <c r="H54" s="60">
        <f>('T1'!L54-'T1'!L53)/'T1'!L53*100</f>
        <v>2.0151238846887582</v>
      </c>
      <c r="I54" s="59">
        <f>('T1'!M54-'T1'!M53)/'T1'!M53*100</f>
        <v>2.5777822902833556</v>
      </c>
      <c r="J54" s="61">
        <f>('T1'!F54-'T1'!F53)/'T1'!F53*100</f>
        <v>1.8356643356643307</v>
      </c>
      <c r="K54" s="59">
        <f>('T1'!G54-'T1'!G53)/'T1'!G53*100</f>
        <v>2.6468748317299706</v>
      </c>
      <c r="L54" s="60">
        <f>('T1'!N54-'T1'!N53)/'T1'!N53*100</f>
        <v>2.2250077759848517</v>
      </c>
      <c r="M54" s="60">
        <f>('T1'!O54-'T1'!O53)/'T1'!O53*100</f>
        <v>0.1762246558660161</v>
      </c>
      <c r="N54" s="59">
        <f>('T1'!P54-'T1'!P53)/'T1'!P53*100</f>
        <v>0.72874072110227917</v>
      </c>
    </row>
    <row r="55" spans="1:14">
      <c r="A55" s="345">
        <v>2011</v>
      </c>
      <c r="B55" s="60">
        <f>('T1'!B55-'T1'!B54)/'T1'!B54*100</f>
        <v>1.013943807086443</v>
      </c>
      <c r="C55" s="60">
        <f>('T1'!C55-'T1'!C54)/'T1'!C54*100</f>
        <v>6.4505517041876832</v>
      </c>
      <c r="D55" s="58">
        <f>('T1'!H55-'T1'!H54)/'T1'!H54*100</f>
        <v>2.9601670938572422</v>
      </c>
      <c r="E55" s="60">
        <f>('T1'!I55-'T1'!I54)/'T1'!I54*100</f>
        <v>1.8373224017530043</v>
      </c>
      <c r="F55" s="59">
        <f>('T1'!J55-'T1'!J54)/'T1'!J54*100</f>
        <v>1.5731733217127053</v>
      </c>
      <c r="G55" s="60">
        <f>('T1'!K55-'T1'!K54)/'T1'!K54*100</f>
        <v>5.3820370655796834</v>
      </c>
      <c r="H55" s="60">
        <f>('T1'!L55-'T1'!L54)/'T1'!L54*100</f>
        <v>3.7573574632969273</v>
      </c>
      <c r="I55" s="59">
        <f>('T1'!M55-'T1'!M54)/'T1'!M54*100</f>
        <v>3.4882281315847292</v>
      </c>
      <c r="J55" s="61">
        <f>('T1'!F55-'T1'!F54)/'T1'!F54*100</f>
        <v>2.9184549356223224</v>
      </c>
      <c r="K55" s="59">
        <f>('T1'!G55-'T1'!G54)/'T1'!G54*100</f>
        <v>3.3900339411343725</v>
      </c>
      <c r="L55" s="60">
        <f>('T1'!N55-'T1'!N54)/'T1'!N54*100</f>
        <v>1.9266877555910789</v>
      </c>
      <c r="M55" s="60">
        <f>('T1'!O55-'T1'!O54)/'T1'!O54*100</f>
        <v>0.81511379878309587</v>
      </c>
      <c r="N55" s="59">
        <f>('T1'!P55-'T1'!P54)/'T1'!P54*100</f>
        <v>0.55361615787842489</v>
      </c>
    </row>
    <row r="56" spans="1:14" s="54" customFormat="1">
      <c r="A56" s="345">
        <v>2012</v>
      </c>
      <c r="B56" s="58">
        <f>('T1'!B56-'T1'!B55)/'T1'!B55*100</f>
        <v>1.1543219264581905</v>
      </c>
      <c r="C56" s="60"/>
      <c r="D56" s="58">
        <f>('T1'!H56-'T1'!H55)/'T1'!H55*100</f>
        <v>1.9228026201416379</v>
      </c>
      <c r="E56" s="60">
        <f>('T1'!I56-'T1'!I55)/'T1'!I55*100</f>
        <v>2.8597321160822817</v>
      </c>
      <c r="F56" s="59">
        <f>('T1'!J56-'T1'!J55)/'T1'!J55*100</f>
        <v>2.6220180236620325</v>
      </c>
      <c r="G56" s="60">
        <f>('T1'!K57-'T1'!K55)/'T1'!K55*100</f>
        <v>4.5545001905698728</v>
      </c>
      <c r="H56" s="60">
        <f>('T1'!L57-'T1'!L55)/'T1'!L55*100</f>
        <v>5.8306327605249546</v>
      </c>
      <c r="I56" s="59">
        <f>('T1'!M57-'T1'!M55)/'T1'!M55*100</f>
        <v>5.6562391578153379</v>
      </c>
      <c r="J56" s="61">
        <f>('T1'!F56-'T1'!F55)/'T1'!F55*100</f>
        <v>1.5012510425354437</v>
      </c>
      <c r="K56" s="59">
        <f>('T1'!G56-'T1'!G55)/'T1'!G55*100</f>
        <v>1.5066187987142747</v>
      </c>
      <c r="L56" s="60">
        <f>('T1'!N56-'T1'!N55)/'T1'!N55*100</f>
        <v>0.7597111809440511</v>
      </c>
      <c r="M56" s="60">
        <f>('T1'!O56-'T1'!O55)/'T1'!O55*100</f>
        <v>1.6859489116678279</v>
      </c>
      <c r="N56" s="59">
        <f>('T1'!P56-'T1'!P55)/'T1'!P55*100</f>
        <v>1.4509474921604497</v>
      </c>
    </row>
    <row r="57" spans="1:14" s="54" customFormat="1">
      <c r="A57" s="258">
        <v>2013</v>
      </c>
      <c r="B57" s="58">
        <f>('T1'!B57-'T1'!B56)/'T1'!B56*100</f>
        <v>1.162798505715243</v>
      </c>
      <c r="C57" s="60"/>
      <c r="D57" s="58">
        <f>('T1'!H57-'T1'!H56)/'T1'!H56*100</f>
        <v>2.0035692370994926</v>
      </c>
      <c r="E57" s="60">
        <f>('T1'!I57-'T1'!I56)/'T1'!I56*100</f>
        <v>2.7997594076807464</v>
      </c>
      <c r="F57" s="59">
        <f>('T1'!J57-'T1'!J56)/'T1'!J56*100</f>
        <v>2.8680936630340259</v>
      </c>
      <c r="G57" s="60"/>
      <c r="H57" s="60"/>
      <c r="I57" s="60"/>
      <c r="J57" s="61">
        <f>('T1'!F57-'T1'!F56)/'T1'!F56*100</f>
        <v>0.90386195562859017</v>
      </c>
      <c r="K57" s="61">
        <f>('T1'!G57-'T1'!G56)/'T1'!G56*100</f>
        <v>1.3834162005803583</v>
      </c>
      <c r="L57" s="58">
        <f>('T1'!N57-'T1'!N56)/'T1'!N56*100</f>
        <v>0.83110663584178224</v>
      </c>
      <c r="M57" s="60">
        <f>('T1'!O57-'T1'!O56)/'T1'!O56*100</f>
        <v>1.6181451345209725</v>
      </c>
      <c r="N57" s="59">
        <f>('T1'!P57-'T1'!P56)/'T1'!P56*100</f>
        <v>1.6856939334496894</v>
      </c>
    </row>
    <row r="58" spans="1:14" s="54" customFormat="1">
      <c r="A58" s="258">
        <v>2014</v>
      </c>
      <c r="B58" s="419">
        <f>('T1'!B58-'T1'!B57)/'T1'!B57*100</f>
        <v>1.1229845475031262</v>
      </c>
      <c r="C58" s="60"/>
      <c r="D58" s="419">
        <f>('T1'!H58-'T1'!H57)/'T1'!H57*100</f>
        <v>2.4392474760592813</v>
      </c>
      <c r="E58" s="418">
        <f>('T1'!I58-'T1'!I57)/'T1'!I57*100</f>
        <v>1.3860333375844998</v>
      </c>
      <c r="F58" s="359">
        <f>('T1'!J58-'T1'!J57)/'T1'!J57*100</f>
        <v>1.4271070619276074</v>
      </c>
      <c r="G58" s="60"/>
      <c r="H58" s="60"/>
      <c r="I58" s="60"/>
      <c r="J58" s="360">
        <f>('T1'!F58-'T1'!F57)/'T1'!F57*100</f>
        <v>1.9543973941368125</v>
      </c>
      <c r="K58" s="359">
        <f>('T1'!G58-'T1'!G57)/'T1'!G57*100</f>
        <v>1.7975972068449011</v>
      </c>
      <c r="L58" s="418">
        <f>('T1'!N58-'T1'!N57)/'T1'!N57*100</f>
        <v>1.3016456490540369</v>
      </c>
      <c r="M58" s="418">
        <f>('T1'!O58-'T1'!O57)/'T1'!O57*100</f>
        <v>0.26012759735926011</v>
      </c>
      <c r="N58" s="359">
        <f>('T1'!P58-'T1'!P57)/'T1'!P57*100</f>
        <v>0.30074519238662223</v>
      </c>
    </row>
    <row r="61" spans="1:14">
      <c r="A61" s="2" t="s">
        <v>64</v>
      </c>
    </row>
  </sheetData>
  <mergeCells count="1">
    <mergeCell ref="A1:L1"/>
  </mergeCells>
  <pageMargins left="0.74803149606299213" right="0.74803149606299213" top="0.98425196850393704" bottom="0.98425196850393704" header="0.51181102362204722" footer="0.51181102362204722"/>
  <pageSetup scale="84"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CJ141"/>
  <sheetViews>
    <sheetView workbookViewId="0">
      <pane ySplit="4" topLeftCell="A62" activePane="bottomLeft" state="frozen"/>
      <selection activeCell="D87" sqref="D87"/>
      <selection pane="bottomLeft" activeCell="D87" sqref="D87"/>
    </sheetView>
  </sheetViews>
  <sheetFormatPr defaultRowHeight="12.75" outlineLevelRow="1" outlineLevelCol="1"/>
  <cols>
    <col min="1" max="1" width="6.7109375" style="2" customWidth="1"/>
    <col min="2" max="2" width="12.7109375" style="2" customWidth="1"/>
    <col min="3" max="3" width="15.28515625" style="2" customWidth="1"/>
    <col min="4" max="4" width="14.140625" style="2" customWidth="1"/>
    <col min="5" max="5" width="16.7109375" style="2" customWidth="1"/>
    <col min="6" max="6" width="10.5703125" style="63" customWidth="1"/>
    <col min="7" max="7" width="12.28515625" style="63" customWidth="1"/>
    <col min="8" max="8" width="17.85546875" style="2" bestFit="1" customWidth="1"/>
    <col min="9" max="10" width="10.5703125" style="63" customWidth="1"/>
    <col min="11" max="11" width="9.7109375" style="63" customWidth="1"/>
    <col min="12" max="13" width="10.140625" style="63" customWidth="1"/>
    <col min="14" max="14" width="11.28515625" style="2" customWidth="1"/>
    <col min="15" max="15" width="11" style="2" hidden="1" customWidth="1" outlineLevel="1"/>
    <col min="16" max="16" width="12.28515625" style="2" hidden="1" customWidth="1" outlineLevel="1"/>
    <col min="17" max="17" width="6.140625" style="2" hidden="1" customWidth="1" outlineLevel="1"/>
    <col min="18" max="18" width="13.85546875" style="2" hidden="1" customWidth="1" outlineLevel="1"/>
    <col min="19" max="19" width="10.5703125" style="2" hidden="1" customWidth="1" outlineLevel="1"/>
    <col min="20" max="20" width="10.85546875" style="2" customWidth="1" collapsed="1"/>
    <col min="21" max="21" width="9.28515625" style="2" customWidth="1"/>
    <col min="22" max="22" width="9.7109375" style="2" customWidth="1"/>
    <col min="23" max="24" width="13.28515625" style="2" hidden="1" customWidth="1"/>
    <col min="25" max="25" width="9.42578125" style="2" hidden="1" customWidth="1"/>
    <col min="26" max="27" width="9.28515625" style="2" customWidth="1"/>
    <col min="28" max="30" width="9.42578125" style="2" customWidth="1"/>
    <col min="31" max="256" width="9.140625" style="2"/>
    <col min="257" max="257" width="6.7109375" style="2" customWidth="1"/>
    <col min="258" max="258" width="12.7109375" style="2" customWidth="1"/>
    <col min="259" max="259" width="11.28515625" style="2" customWidth="1"/>
    <col min="260" max="260" width="9.85546875" style="2" customWidth="1"/>
    <col min="261" max="261" width="12.28515625" style="2" customWidth="1"/>
    <col min="262" max="262" width="10.5703125" style="2" customWidth="1"/>
    <col min="263" max="263" width="12.28515625" style="2" customWidth="1"/>
    <col min="264" max="264" width="10.42578125" style="2" customWidth="1"/>
    <col min="265" max="266" width="10.5703125" style="2" customWidth="1"/>
    <col min="267" max="267" width="9.7109375" style="2" customWidth="1"/>
    <col min="268" max="269" width="10.140625" style="2" customWidth="1"/>
    <col min="270" max="270" width="11.28515625" style="2" customWidth="1"/>
    <col min="271" max="271" width="9.7109375" style="2" customWidth="1"/>
    <col min="272" max="272" width="12.28515625" style="2" customWidth="1"/>
    <col min="273" max="273" width="6.140625" style="2" customWidth="1"/>
    <col min="274" max="274" width="13.85546875" style="2" customWidth="1"/>
    <col min="275" max="275" width="9.28515625" style="2" customWidth="1"/>
    <col min="276" max="276" width="10.85546875" style="2" customWidth="1"/>
    <col min="277" max="277" width="9.28515625" style="2" customWidth="1"/>
    <col min="278" max="278" width="9.7109375" style="2" customWidth="1"/>
    <col min="279" max="281" width="0" style="2" hidden="1" customWidth="1"/>
    <col min="282" max="283" width="9.28515625" style="2" customWidth="1"/>
    <col min="284" max="286" width="9.42578125" style="2" customWidth="1"/>
    <col min="287" max="512" width="9.140625" style="2"/>
    <col min="513" max="513" width="6.7109375" style="2" customWidth="1"/>
    <col min="514" max="514" width="12.7109375" style="2" customWidth="1"/>
    <col min="515" max="515" width="11.28515625" style="2" customWidth="1"/>
    <col min="516" max="516" width="9.85546875" style="2" customWidth="1"/>
    <col min="517" max="517" width="12.28515625" style="2" customWidth="1"/>
    <col min="518" max="518" width="10.5703125" style="2" customWidth="1"/>
    <col min="519" max="519" width="12.28515625" style="2" customWidth="1"/>
    <col min="520" max="520" width="10.42578125" style="2" customWidth="1"/>
    <col min="521" max="522" width="10.5703125" style="2" customWidth="1"/>
    <col min="523" max="523" width="9.7109375" style="2" customWidth="1"/>
    <col min="524" max="525" width="10.140625" style="2" customWidth="1"/>
    <col min="526" max="526" width="11.28515625" style="2" customWidth="1"/>
    <col min="527" max="527" width="9.7109375" style="2" customWidth="1"/>
    <col min="528" max="528" width="12.28515625" style="2" customWidth="1"/>
    <col min="529" max="529" width="6.140625" style="2" customWidth="1"/>
    <col min="530" max="530" width="13.85546875" style="2" customWidth="1"/>
    <col min="531" max="531" width="9.28515625" style="2" customWidth="1"/>
    <col min="532" max="532" width="10.85546875" style="2" customWidth="1"/>
    <col min="533" max="533" width="9.28515625" style="2" customWidth="1"/>
    <col min="534" max="534" width="9.7109375" style="2" customWidth="1"/>
    <col min="535" max="537" width="0" style="2" hidden="1" customWidth="1"/>
    <col min="538" max="539" width="9.28515625" style="2" customWidth="1"/>
    <col min="540" max="542" width="9.42578125" style="2" customWidth="1"/>
    <col min="543" max="768" width="9.140625" style="2"/>
    <col min="769" max="769" width="6.7109375" style="2" customWidth="1"/>
    <col min="770" max="770" width="12.7109375" style="2" customWidth="1"/>
    <col min="771" max="771" width="11.28515625" style="2" customWidth="1"/>
    <col min="772" max="772" width="9.85546875" style="2" customWidth="1"/>
    <col min="773" max="773" width="12.28515625" style="2" customWidth="1"/>
    <col min="774" max="774" width="10.5703125" style="2" customWidth="1"/>
    <col min="775" max="775" width="12.28515625" style="2" customWidth="1"/>
    <col min="776" max="776" width="10.42578125" style="2" customWidth="1"/>
    <col min="777" max="778" width="10.5703125" style="2" customWidth="1"/>
    <col min="779" max="779" width="9.7109375" style="2" customWidth="1"/>
    <col min="780" max="781" width="10.140625" style="2" customWidth="1"/>
    <col min="782" max="782" width="11.28515625" style="2" customWidth="1"/>
    <col min="783" max="783" width="9.7109375" style="2" customWidth="1"/>
    <col min="784" max="784" width="12.28515625" style="2" customWidth="1"/>
    <col min="785" max="785" width="6.140625" style="2" customWidth="1"/>
    <col min="786" max="786" width="13.85546875" style="2" customWidth="1"/>
    <col min="787" max="787" width="9.28515625" style="2" customWidth="1"/>
    <col min="788" max="788" width="10.85546875" style="2" customWidth="1"/>
    <col min="789" max="789" width="9.28515625" style="2" customWidth="1"/>
    <col min="790" max="790" width="9.7109375" style="2" customWidth="1"/>
    <col min="791" max="793" width="0" style="2" hidden="1" customWidth="1"/>
    <col min="794" max="795" width="9.28515625" style="2" customWidth="1"/>
    <col min="796" max="798" width="9.42578125" style="2" customWidth="1"/>
    <col min="799" max="1024" width="9.140625" style="2"/>
    <col min="1025" max="1025" width="6.7109375" style="2" customWidth="1"/>
    <col min="1026" max="1026" width="12.7109375" style="2" customWidth="1"/>
    <col min="1027" max="1027" width="11.28515625" style="2" customWidth="1"/>
    <col min="1028" max="1028" width="9.85546875" style="2" customWidth="1"/>
    <col min="1029" max="1029" width="12.28515625" style="2" customWidth="1"/>
    <col min="1030" max="1030" width="10.5703125" style="2" customWidth="1"/>
    <col min="1031" max="1031" width="12.28515625" style="2" customWidth="1"/>
    <col min="1032" max="1032" width="10.42578125" style="2" customWidth="1"/>
    <col min="1033" max="1034" width="10.5703125" style="2" customWidth="1"/>
    <col min="1035" max="1035" width="9.7109375" style="2" customWidth="1"/>
    <col min="1036" max="1037" width="10.140625" style="2" customWidth="1"/>
    <col min="1038" max="1038" width="11.28515625" style="2" customWidth="1"/>
    <col min="1039" max="1039" width="9.7109375" style="2" customWidth="1"/>
    <col min="1040" max="1040" width="12.28515625" style="2" customWidth="1"/>
    <col min="1041" max="1041" width="6.140625" style="2" customWidth="1"/>
    <col min="1042" max="1042" width="13.85546875" style="2" customWidth="1"/>
    <col min="1043" max="1043" width="9.28515625" style="2" customWidth="1"/>
    <col min="1044" max="1044" width="10.85546875" style="2" customWidth="1"/>
    <col min="1045" max="1045" width="9.28515625" style="2" customWidth="1"/>
    <col min="1046" max="1046" width="9.7109375" style="2" customWidth="1"/>
    <col min="1047" max="1049" width="0" style="2" hidden="1" customWidth="1"/>
    <col min="1050" max="1051" width="9.28515625" style="2" customWidth="1"/>
    <col min="1052" max="1054" width="9.42578125" style="2" customWidth="1"/>
    <col min="1055" max="1280" width="9.140625" style="2"/>
    <col min="1281" max="1281" width="6.7109375" style="2" customWidth="1"/>
    <col min="1282" max="1282" width="12.7109375" style="2" customWidth="1"/>
    <col min="1283" max="1283" width="11.28515625" style="2" customWidth="1"/>
    <col min="1284" max="1284" width="9.85546875" style="2" customWidth="1"/>
    <col min="1285" max="1285" width="12.28515625" style="2" customWidth="1"/>
    <col min="1286" max="1286" width="10.5703125" style="2" customWidth="1"/>
    <col min="1287" max="1287" width="12.28515625" style="2" customWidth="1"/>
    <col min="1288" max="1288" width="10.42578125" style="2" customWidth="1"/>
    <col min="1289" max="1290" width="10.5703125" style="2" customWidth="1"/>
    <col min="1291" max="1291" width="9.7109375" style="2" customWidth="1"/>
    <col min="1292" max="1293" width="10.140625" style="2" customWidth="1"/>
    <col min="1294" max="1294" width="11.28515625" style="2" customWidth="1"/>
    <col min="1295" max="1295" width="9.7109375" style="2" customWidth="1"/>
    <col min="1296" max="1296" width="12.28515625" style="2" customWidth="1"/>
    <col min="1297" max="1297" width="6.140625" style="2" customWidth="1"/>
    <col min="1298" max="1298" width="13.85546875" style="2" customWidth="1"/>
    <col min="1299" max="1299" width="9.28515625" style="2" customWidth="1"/>
    <col min="1300" max="1300" width="10.85546875" style="2" customWidth="1"/>
    <col min="1301" max="1301" width="9.28515625" style="2" customWidth="1"/>
    <col min="1302" max="1302" width="9.7109375" style="2" customWidth="1"/>
    <col min="1303" max="1305" width="0" style="2" hidden="1" customWidth="1"/>
    <col min="1306" max="1307" width="9.28515625" style="2" customWidth="1"/>
    <col min="1308" max="1310" width="9.42578125" style="2" customWidth="1"/>
    <col min="1311" max="1536" width="9.140625" style="2"/>
    <col min="1537" max="1537" width="6.7109375" style="2" customWidth="1"/>
    <col min="1538" max="1538" width="12.7109375" style="2" customWidth="1"/>
    <col min="1539" max="1539" width="11.28515625" style="2" customWidth="1"/>
    <col min="1540" max="1540" width="9.85546875" style="2" customWidth="1"/>
    <col min="1541" max="1541" width="12.28515625" style="2" customWidth="1"/>
    <col min="1542" max="1542" width="10.5703125" style="2" customWidth="1"/>
    <col min="1543" max="1543" width="12.28515625" style="2" customWidth="1"/>
    <col min="1544" max="1544" width="10.42578125" style="2" customWidth="1"/>
    <col min="1545" max="1546" width="10.5703125" style="2" customWidth="1"/>
    <col min="1547" max="1547" width="9.7109375" style="2" customWidth="1"/>
    <col min="1548" max="1549" width="10.140625" style="2" customWidth="1"/>
    <col min="1550" max="1550" width="11.28515625" style="2" customWidth="1"/>
    <col min="1551" max="1551" width="9.7109375" style="2" customWidth="1"/>
    <col min="1552" max="1552" width="12.28515625" style="2" customWidth="1"/>
    <col min="1553" max="1553" width="6.140625" style="2" customWidth="1"/>
    <col min="1554" max="1554" width="13.85546875" style="2" customWidth="1"/>
    <col min="1555" max="1555" width="9.28515625" style="2" customWidth="1"/>
    <col min="1556" max="1556" width="10.85546875" style="2" customWidth="1"/>
    <col min="1557" max="1557" width="9.28515625" style="2" customWidth="1"/>
    <col min="1558" max="1558" width="9.7109375" style="2" customWidth="1"/>
    <col min="1559" max="1561" width="0" style="2" hidden="1" customWidth="1"/>
    <col min="1562" max="1563" width="9.28515625" style="2" customWidth="1"/>
    <col min="1564" max="1566" width="9.42578125" style="2" customWidth="1"/>
    <col min="1567" max="1792" width="9.140625" style="2"/>
    <col min="1793" max="1793" width="6.7109375" style="2" customWidth="1"/>
    <col min="1794" max="1794" width="12.7109375" style="2" customWidth="1"/>
    <col min="1795" max="1795" width="11.28515625" style="2" customWidth="1"/>
    <col min="1796" max="1796" width="9.85546875" style="2" customWidth="1"/>
    <col min="1797" max="1797" width="12.28515625" style="2" customWidth="1"/>
    <col min="1798" max="1798" width="10.5703125" style="2" customWidth="1"/>
    <col min="1799" max="1799" width="12.28515625" style="2" customWidth="1"/>
    <col min="1800" max="1800" width="10.42578125" style="2" customWidth="1"/>
    <col min="1801" max="1802" width="10.5703125" style="2" customWidth="1"/>
    <col min="1803" max="1803" width="9.7109375" style="2" customWidth="1"/>
    <col min="1804" max="1805" width="10.140625" style="2" customWidth="1"/>
    <col min="1806" max="1806" width="11.28515625" style="2" customWidth="1"/>
    <col min="1807" max="1807" width="9.7109375" style="2" customWidth="1"/>
    <col min="1808" max="1808" width="12.28515625" style="2" customWidth="1"/>
    <col min="1809" max="1809" width="6.140625" style="2" customWidth="1"/>
    <col min="1810" max="1810" width="13.85546875" style="2" customWidth="1"/>
    <col min="1811" max="1811" width="9.28515625" style="2" customWidth="1"/>
    <col min="1812" max="1812" width="10.85546875" style="2" customWidth="1"/>
    <col min="1813" max="1813" width="9.28515625" style="2" customWidth="1"/>
    <col min="1814" max="1814" width="9.7109375" style="2" customWidth="1"/>
    <col min="1815" max="1817" width="0" style="2" hidden="1" customWidth="1"/>
    <col min="1818" max="1819" width="9.28515625" style="2" customWidth="1"/>
    <col min="1820" max="1822" width="9.42578125" style="2" customWidth="1"/>
    <col min="1823" max="2048" width="9.140625" style="2"/>
    <col min="2049" max="2049" width="6.7109375" style="2" customWidth="1"/>
    <col min="2050" max="2050" width="12.7109375" style="2" customWidth="1"/>
    <col min="2051" max="2051" width="11.28515625" style="2" customWidth="1"/>
    <col min="2052" max="2052" width="9.85546875" style="2" customWidth="1"/>
    <col min="2053" max="2053" width="12.28515625" style="2" customWidth="1"/>
    <col min="2054" max="2054" width="10.5703125" style="2" customWidth="1"/>
    <col min="2055" max="2055" width="12.28515625" style="2" customWidth="1"/>
    <col min="2056" max="2056" width="10.42578125" style="2" customWidth="1"/>
    <col min="2057" max="2058" width="10.5703125" style="2" customWidth="1"/>
    <col min="2059" max="2059" width="9.7109375" style="2" customWidth="1"/>
    <col min="2060" max="2061" width="10.140625" style="2" customWidth="1"/>
    <col min="2062" max="2062" width="11.28515625" style="2" customWidth="1"/>
    <col min="2063" max="2063" width="9.7109375" style="2" customWidth="1"/>
    <col min="2064" max="2064" width="12.28515625" style="2" customWidth="1"/>
    <col min="2065" max="2065" width="6.140625" style="2" customWidth="1"/>
    <col min="2066" max="2066" width="13.85546875" style="2" customWidth="1"/>
    <col min="2067" max="2067" width="9.28515625" style="2" customWidth="1"/>
    <col min="2068" max="2068" width="10.85546875" style="2" customWidth="1"/>
    <col min="2069" max="2069" width="9.28515625" style="2" customWidth="1"/>
    <col min="2070" max="2070" width="9.7109375" style="2" customWidth="1"/>
    <col min="2071" max="2073" width="0" style="2" hidden="1" customWidth="1"/>
    <col min="2074" max="2075" width="9.28515625" style="2" customWidth="1"/>
    <col min="2076" max="2078" width="9.42578125" style="2" customWidth="1"/>
    <col min="2079" max="2304" width="9.140625" style="2"/>
    <col min="2305" max="2305" width="6.7109375" style="2" customWidth="1"/>
    <col min="2306" max="2306" width="12.7109375" style="2" customWidth="1"/>
    <col min="2307" max="2307" width="11.28515625" style="2" customWidth="1"/>
    <col min="2308" max="2308" width="9.85546875" style="2" customWidth="1"/>
    <col min="2309" max="2309" width="12.28515625" style="2" customWidth="1"/>
    <col min="2310" max="2310" width="10.5703125" style="2" customWidth="1"/>
    <col min="2311" max="2311" width="12.28515625" style="2" customWidth="1"/>
    <col min="2312" max="2312" width="10.42578125" style="2" customWidth="1"/>
    <col min="2313" max="2314" width="10.5703125" style="2" customWidth="1"/>
    <col min="2315" max="2315" width="9.7109375" style="2" customWidth="1"/>
    <col min="2316" max="2317" width="10.140625" style="2" customWidth="1"/>
    <col min="2318" max="2318" width="11.28515625" style="2" customWidth="1"/>
    <col min="2319" max="2319" width="9.7109375" style="2" customWidth="1"/>
    <col min="2320" max="2320" width="12.28515625" style="2" customWidth="1"/>
    <col min="2321" max="2321" width="6.140625" style="2" customWidth="1"/>
    <col min="2322" max="2322" width="13.85546875" style="2" customWidth="1"/>
    <col min="2323" max="2323" width="9.28515625" style="2" customWidth="1"/>
    <col min="2324" max="2324" width="10.85546875" style="2" customWidth="1"/>
    <col min="2325" max="2325" width="9.28515625" style="2" customWidth="1"/>
    <col min="2326" max="2326" width="9.7109375" style="2" customWidth="1"/>
    <col min="2327" max="2329" width="0" style="2" hidden="1" customWidth="1"/>
    <col min="2330" max="2331" width="9.28515625" style="2" customWidth="1"/>
    <col min="2332" max="2334" width="9.42578125" style="2" customWidth="1"/>
    <col min="2335" max="2560" width="9.140625" style="2"/>
    <col min="2561" max="2561" width="6.7109375" style="2" customWidth="1"/>
    <col min="2562" max="2562" width="12.7109375" style="2" customWidth="1"/>
    <col min="2563" max="2563" width="11.28515625" style="2" customWidth="1"/>
    <col min="2564" max="2564" width="9.85546875" style="2" customWidth="1"/>
    <col min="2565" max="2565" width="12.28515625" style="2" customWidth="1"/>
    <col min="2566" max="2566" width="10.5703125" style="2" customWidth="1"/>
    <col min="2567" max="2567" width="12.28515625" style="2" customWidth="1"/>
    <col min="2568" max="2568" width="10.42578125" style="2" customWidth="1"/>
    <col min="2569" max="2570" width="10.5703125" style="2" customWidth="1"/>
    <col min="2571" max="2571" width="9.7109375" style="2" customWidth="1"/>
    <col min="2572" max="2573" width="10.140625" style="2" customWidth="1"/>
    <col min="2574" max="2574" width="11.28515625" style="2" customWidth="1"/>
    <col min="2575" max="2575" width="9.7109375" style="2" customWidth="1"/>
    <col min="2576" max="2576" width="12.28515625" style="2" customWidth="1"/>
    <col min="2577" max="2577" width="6.140625" style="2" customWidth="1"/>
    <col min="2578" max="2578" width="13.85546875" style="2" customWidth="1"/>
    <col min="2579" max="2579" width="9.28515625" style="2" customWidth="1"/>
    <col min="2580" max="2580" width="10.85546875" style="2" customWidth="1"/>
    <col min="2581" max="2581" width="9.28515625" style="2" customWidth="1"/>
    <col min="2582" max="2582" width="9.7109375" style="2" customWidth="1"/>
    <col min="2583" max="2585" width="0" style="2" hidden="1" customWidth="1"/>
    <col min="2586" max="2587" width="9.28515625" style="2" customWidth="1"/>
    <col min="2588" max="2590" width="9.42578125" style="2" customWidth="1"/>
    <col min="2591" max="2816" width="9.140625" style="2"/>
    <col min="2817" max="2817" width="6.7109375" style="2" customWidth="1"/>
    <col min="2818" max="2818" width="12.7109375" style="2" customWidth="1"/>
    <col min="2819" max="2819" width="11.28515625" style="2" customWidth="1"/>
    <col min="2820" max="2820" width="9.85546875" style="2" customWidth="1"/>
    <col min="2821" max="2821" width="12.28515625" style="2" customWidth="1"/>
    <col min="2822" max="2822" width="10.5703125" style="2" customWidth="1"/>
    <col min="2823" max="2823" width="12.28515625" style="2" customWidth="1"/>
    <col min="2824" max="2824" width="10.42578125" style="2" customWidth="1"/>
    <col min="2825" max="2826" width="10.5703125" style="2" customWidth="1"/>
    <col min="2827" max="2827" width="9.7109375" style="2" customWidth="1"/>
    <col min="2828" max="2829" width="10.140625" style="2" customWidth="1"/>
    <col min="2830" max="2830" width="11.28515625" style="2" customWidth="1"/>
    <col min="2831" max="2831" width="9.7109375" style="2" customWidth="1"/>
    <col min="2832" max="2832" width="12.28515625" style="2" customWidth="1"/>
    <col min="2833" max="2833" width="6.140625" style="2" customWidth="1"/>
    <col min="2834" max="2834" width="13.85546875" style="2" customWidth="1"/>
    <col min="2835" max="2835" width="9.28515625" style="2" customWidth="1"/>
    <col min="2836" max="2836" width="10.85546875" style="2" customWidth="1"/>
    <col min="2837" max="2837" width="9.28515625" style="2" customWidth="1"/>
    <col min="2838" max="2838" width="9.7109375" style="2" customWidth="1"/>
    <col min="2839" max="2841" width="0" style="2" hidden="1" customWidth="1"/>
    <col min="2842" max="2843" width="9.28515625" style="2" customWidth="1"/>
    <col min="2844" max="2846" width="9.42578125" style="2" customWidth="1"/>
    <col min="2847" max="3072" width="9.140625" style="2"/>
    <col min="3073" max="3073" width="6.7109375" style="2" customWidth="1"/>
    <col min="3074" max="3074" width="12.7109375" style="2" customWidth="1"/>
    <col min="3075" max="3075" width="11.28515625" style="2" customWidth="1"/>
    <col min="3076" max="3076" width="9.85546875" style="2" customWidth="1"/>
    <col min="3077" max="3077" width="12.28515625" style="2" customWidth="1"/>
    <col min="3078" max="3078" width="10.5703125" style="2" customWidth="1"/>
    <col min="3079" max="3079" width="12.28515625" style="2" customWidth="1"/>
    <col min="3080" max="3080" width="10.42578125" style="2" customWidth="1"/>
    <col min="3081" max="3082" width="10.5703125" style="2" customWidth="1"/>
    <col min="3083" max="3083" width="9.7109375" style="2" customWidth="1"/>
    <col min="3084" max="3085" width="10.140625" style="2" customWidth="1"/>
    <col min="3086" max="3086" width="11.28515625" style="2" customWidth="1"/>
    <col min="3087" max="3087" width="9.7109375" style="2" customWidth="1"/>
    <col min="3088" max="3088" width="12.28515625" style="2" customWidth="1"/>
    <col min="3089" max="3089" width="6.140625" style="2" customWidth="1"/>
    <col min="3090" max="3090" width="13.85546875" style="2" customWidth="1"/>
    <col min="3091" max="3091" width="9.28515625" style="2" customWidth="1"/>
    <col min="3092" max="3092" width="10.85546875" style="2" customWidth="1"/>
    <col min="3093" max="3093" width="9.28515625" style="2" customWidth="1"/>
    <col min="3094" max="3094" width="9.7109375" style="2" customWidth="1"/>
    <col min="3095" max="3097" width="0" style="2" hidden="1" customWidth="1"/>
    <col min="3098" max="3099" width="9.28515625" style="2" customWidth="1"/>
    <col min="3100" max="3102" width="9.42578125" style="2" customWidth="1"/>
    <col min="3103" max="3328" width="9.140625" style="2"/>
    <col min="3329" max="3329" width="6.7109375" style="2" customWidth="1"/>
    <col min="3330" max="3330" width="12.7109375" style="2" customWidth="1"/>
    <col min="3331" max="3331" width="11.28515625" style="2" customWidth="1"/>
    <col min="3332" max="3332" width="9.85546875" style="2" customWidth="1"/>
    <col min="3333" max="3333" width="12.28515625" style="2" customWidth="1"/>
    <col min="3334" max="3334" width="10.5703125" style="2" customWidth="1"/>
    <col min="3335" max="3335" width="12.28515625" style="2" customWidth="1"/>
    <col min="3336" max="3336" width="10.42578125" style="2" customWidth="1"/>
    <col min="3337" max="3338" width="10.5703125" style="2" customWidth="1"/>
    <col min="3339" max="3339" width="9.7109375" style="2" customWidth="1"/>
    <col min="3340" max="3341" width="10.140625" style="2" customWidth="1"/>
    <col min="3342" max="3342" width="11.28515625" style="2" customWidth="1"/>
    <col min="3343" max="3343" width="9.7109375" style="2" customWidth="1"/>
    <col min="3344" max="3344" width="12.28515625" style="2" customWidth="1"/>
    <col min="3345" max="3345" width="6.140625" style="2" customWidth="1"/>
    <col min="3346" max="3346" width="13.85546875" style="2" customWidth="1"/>
    <col min="3347" max="3347" width="9.28515625" style="2" customWidth="1"/>
    <col min="3348" max="3348" width="10.85546875" style="2" customWidth="1"/>
    <col min="3349" max="3349" width="9.28515625" style="2" customWidth="1"/>
    <col min="3350" max="3350" width="9.7109375" style="2" customWidth="1"/>
    <col min="3351" max="3353" width="0" style="2" hidden="1" customWidth="1"/>
    <col min="3354" max="3355" width="9.28515625" style="2" customWidth="1"/>
    <col min="3356" max="3358" width="9.42578125" style="2" customWidth="1"/>
    <col min="3359" max="3584" width="9.140625" style="2"/>
    <col min="3585" max="3585" width="6.7109375" style="2" customWidth="1"/>
    <col min="3586" max="3586" width="12.7109375" style="2" customWidth="1"/>
    <col min="3587" max="3587" width="11.28515625" style="2" customWidth="1"/>
    <col min="3588" max="3588" width="9.85546875" style="2" customWidth="1"/>
    <col min="3589" max="3589" width="12.28515625" style="2" customWidth="1"/>
    <col min="3590" max="3590" width="10.5703125" style="2" customWidth="1"/>
    <col min="3591" max="3591" width="12.28515625" style="2" customWidth="1"/>
    <col min="3592" max="3592" width="10.42578125" style="2" customWidth="1"/>
    <col min="3593" max="3594" width="10.5703125" style="2" customWidth="1"/>
    <col min="3595" max="3595" width="9.7109375" style="2" customWidth="1"/>
    <col min="3596" max="3597" width="10.140625" style="2" customWidth="1"/>
    <col min="3598" max="3598" width="11.28515625" style="2" customWidth="1"/>
    <col min="3599" max="3599" width="9.7109375" style="2" customWidth="1"/>
    <col min="3600" max="3600" width="12.28515625" style="2" customWidth="1"/>
    <col min="3601" max="3601" width="6.140625" style="2" customWidth="1"/>
    <col min="3602" max="3602" width="13.85546875" style="2" customWidth="1"/>
    <col min="3603" max="3603" width="9.28515625" style="2" customWidth="1"/>
    <col min="3604" max="3604" width="10.85546875" style="2" customWidth="1"/>
    <col min="3605" max="3605" width="9.28515625" style="2" customWidth="1"/>
    <col min="3606" max="3606" width="9.7109375" style="2" customWidth="1"/>
    <col min="3607" max="3609" width="0" style="2" hidden="1" customWidth="1"/>
    <col min="3610" max="3611" width="9.28515625" style="2" customWidth="1"/>
    <col min="3612" max="3614" width="9.42578125" style="2" customWidth="1"/>
    <col min="3615" max="3840" width="9.140625" style="2"/>
    <col min="3841" max="3841" width="6.7109375" style="2" customWidth="1"/>
    <col min="3842" max="3842" width="12.7109375" style="2" customWidth="1"/>
    <col min="3843" max="3843" width="11.28515625" style="2" customWidth="1"/>
    <col min="3844" max="3844" width="9.85546875" style="2" customWidth="1"/>
    <col min="3845" max="3845" width="12.28515625" style="2" customWidth="1"/>
    <col min="3846" max="3846" width="10.5703125" style="2" customWidth="1"/>
    <col min="3847" max="3847" width="12.28515625" style="2" customWidth="1"/>
    <col min="3848" max="3848" width="10.42578125" style="2" customWidth="1"/>
    <col min="3849" max="3850" width="10.5703125" style="2" customWidth="1"/>
    <col min="3851" max="3851" width="9.7109375" style="2" customWidth="1"/>
    <col min="3852" max="3853" width="10.140625" style="2" customWidth="1"/>
    <col min="3854" max="3854" width="11.28515625" style="2" customWidth="1"/>
    <col min="3855" max="3855" width="9.7109375" style="2" customWidth="1"/>
    <col min="3856" max="3856" width="12.28515625" style="2" customWidth="1"/>
    <col min="3857" max="3857" width="6.140625" style="2" customWidth="1"/>
    <col min="3858" max="3858" width="13.85546875" style="2" customWidth="1"/>
    <col min="3859" max="3859" width="9.28515625" style="2" customWidth="1"/>
    <col min="3860" max="3860" width="10.85546875" style="2" customWidth="1"/>
    <col min="3861" max="3861" width="9.28515625" style="2" customWidth="1"/>
    <col min="3862" max="3862" width="9.7109375" style="2" customWidth="1"/>
    <col min="3863" max="3865" width="0" style="2" hidden="1" customWidth="1"/>
    <col min="3866" max="3867" width="9.28515625" style="2" customWidth="1"/>
    <col min="3868" max="3870" width="9.42578125" style="2" customWidth="1"/>
    <col min="3871" max="4096" width="9.140625" style="2"/>
    <col min="4097" max="4097" width="6.7109375" style="2" customWidth="1"/>
    <col min="4098" max="4098" width="12.7109375" style="2" customWidth="1"/>
    <col min="4099" max="4099" width="11.28515625" style="2" customWidth="1"/>
    <col min="4100" max="4100" width="9.85546875" style="2" customWidth="1"/>
    <col min="4101" max="4101" width="12.28515625" style="2" customWidth="1"/>
    <col min="4102" max="4102" width="10.5703125" style="2" customWidth="1"/>
    <col min="4103" max="4103" width="12.28515625" style="2" customWidth="1"/>
    <col min="4104" max="4104" width="10.42578125" style="2" customWidth="1"/>
    <col min="4105" max="4106" width="10.5703125" style="2" customWidth="1"/>
    <col min="4107" max="4107" width="9.7109375" style="2" customWidth="1"/>
    <col min="4108" max="4109" width="10.140625" style="2" customWidth="1"/>
    <col min="4110" max="4110" width="11.28515625" style="2" customWidth="1"/>
    <col min="4111" max="4111" width="9.7109375" style="2" customWidth="1"/>
    <col min="4112" max="4112" width="12.28515625" style="2" customWidth="1"/>
    <col min="4113" max="4113" width="6.140625" style="2" customWidth="1"/>
    <col min="4114" max="4114" width="13.85546875" style="2" customWidth="1"/>
    <col min="4115" max="4115" width="9.28515625" style="2" customWidth="1"/>
    <col min="4116" max="4116" width="10.85546875" style="2" customWidth="1"/>
    <col min="4117" max="4117" width="9.28515625" style="2" customWidth="1"/>
    <col min="4118" max="4118" width="9.7109375" style="2" customWidth="1"/>
    <col min="4119" max="4121" width="0" style="2" hidden="1" customWidth="1"/>
    <col min="4122" max="4123" width="9.28515625" style="2" customWidth="1"/>
    <col min="4124" max="4126" width="9.42578125" style="2" customWidth="1"/>
    <col min="4127" max="4352" width="9.140625" style="2"/>
    <col min="4353" max="4353" width="6.7109375" style="2" customWidth="1"/>
    <col min="4354" max="4354" width="12.7109375" style="2" customWidth="1"/>
    <col min="4355" max="4355" width="11.28515625" style="2" customWidth="1"/>
    <col min="4356" max="4356" width="9.85546875" style="2" customWidth="1"/>
    <col min="4357" max="4357" width="12.28515625" style="2" customWidth="1"/>
    <col min="4358" max="4358" width="10.5703125" style="2" customWidth="1"/>
    <col min="4359" max="4359" width="12.28515625" style="2" customWidth="1"/>
    <col min="4360" max="4360" width="10.42578125" style="2" customWidth="1"/>
    <col min="4361" max="4362" width="10.5703125" style="2" customWidth="1"/>
    <col min="4363" max="4363" width="9.7109375" style="2" customWidth="1"/>
    <col min="4364" max="4365" width="10.140625" style="2" customWidth="1"/>
    <col min="4366" max="4366" width="11.28515625" style="2" customWidth="1"/>
    <col min="4367" max="4367" width="9.7109375" style="2" customWidth="1"/>
    <col min="4368" max="4368" width="12.28515625" style="2" customWidth="1"/>
    <col min="4369" max="4369" width="6.140625" style="2" customWidth="1"/>
    <col min="4370" max="4370" width="13.85546875" style="2" customWidth="1"/>
    <col min="4371" max="4371" width="9.28515625" style="2" customWidth="1"/>
    <col min="4372" max="4372" width="10.85546875" style="2" customWidth="1"/>
    <col min="4373" max="4373" width="9.28515625" style="2" customWidth="1"/>
    <col min="4374" max="4374" width="9.7109375" style="2" customWidth="1"/>
    <col min="4375" max="4377" width="0" style="2" hidden="1" customWidth="1"/>
    <col min="4378" max="4379" width="9.28515625" style="2" customWidth="1"/>
    <col min="4380" max="4382" width="9.42578125" style="2" customWidth="1"/>
    <col min="4383" max="4608" width="9.140625" style="2"/>
    <col min="4609" max="4609" width="6.7109375" style="2" customWidth="1"/>
    <col min="4610" max="4610" width="12.7109375" style="2" customWidth="1"/>
    <col min="4611" max="4611" width="11.28515625" style="2" customWidth="1"/>
    <col min="4612" max="4612" width="9.85546875" style="2" customWidth="1"/>
    <col min="4613" max="4613" width="12.28515625" style="2" customWidth="1"/>
    <col min="4614" max="4614" width="10.5703125" style="2" customWidth="1"/>
    <col min="4615" max="4615" width="12.28515625" style="2" customWidth="1"/>
    <col min="4616" max="4616" width="10.42578125" style="2" customWidth="1"/>
    <col min="4617" max="4618" width="10.5703125" style="2" customWidth="1"/>
    <col min="4619" max="4619" width="9.7109375" style="2" customWidth="1"/>
    <col min="4620" max="4621" width="10.140625" style="2" customWidth="1"/>
    <col min="4622" max="4622" width="11.28515625" style="2" customWidth="1"/>
    <col min="4623" max="4623" width="9.7109375" style="2" customWidth="1"/>
    <col min="4624" max="4624" width="12.28515625" style="2" customWidth="1"/>
    <col min="4625" max="4625" width="6.140625" style="2" customWidth="1"/>
    <col min="4626" max="4626" width="13.85546875" style="2" customWidth="1"/>
    <col min="4627" max="4627" width="9.28515625" style="2" customWidth="1"/>
    <col min="4628" max="4628" width="10.85546875" style="2" customWidth="1"/>
    <col min="4629" max="4629" width="9.28515625" style="2" customWidth="1"/>
    <col min="4630" max="4630" width="9.7109375" style="2" customWidth="1"/>
    <col min="4631" max="4633" width="0" style="2" hidden="1" customWidth="1"/>
    <col min="4634" max="4635" width="9.28515625" style="2" customWidth="1"/>
    <col min="4636" max="4638" width="9.42578125" style="2" customWidth="1"/>
    <col min="4639" max="4864" width="9.140625" style="2"/>
    <col min="4865" max="4865" width="6.7109375" style="2" customWidth="1"/>
    <col min="4866" max="4866" width="12.7109375" style="2" customWidth="1"/>
    <col min="4867" max="4867" width="11.28515625" style="2" customWidth="1"/>
    <col min="4868" max="4868" width="9.85546875" style="2" customWidth="1"/>
    <col min="4869" max="4869" width="12.28515625" style="2" customWidth="1"/>
    <col min="4870" max="4870" width="10.5703125" style="2" customWidth="1"/>
    <col min="4871" max="4871" width="12.28515625" style="2" customWidth="1"/>
    <col min="4872" max="4872" width="10.42578125" style="2" customWidth="1"/>
    <col min="4873" max="4874" width="10.5703125" style="2" customWidth="1"/>
    <col min="4875" max="4875" width="9.7109375" style="2" customWidth="1"/>
    <col min="4876" max="4877" width="10.140625" style="2" customWidth="1"/>
    <col min="4878" max="4878" width="11.28515625" style="2" customWidth="1"/>
    <col min="4879" max="4879" width="9.7109375" style="2" customWidth="1"/>
    <col min="4880" max="4880" width="12.28515625" style="2" customWidth="1"/>
    <col min="4881" max="4881" width="6.140625" style="2" customWidth="1"/>
    <col min="4882" max="4882" width="13.85546875" style="2" customWidth="1"/>
    <col min="4883" max="4883" width="9.28515625" style="2" customWidth="1"/>
    <col min="4884" max="4884" width="10.85546875" style="2" customWidth="1"/>
    <col min="4885" max="4885" width="9.28515625" style="2" customWidth="1"/>
    <col min="4886" max="4886" width="9.7109375" style="2" customWidth="1"/>
    <col min="4887" max="4889" width="0" style="2" hidden="1" customWidth="1"/>
    <col min="4890" max="4891" width="9.28515625" style="2" customWidth="1"/>
    <col min="4892" max="4894" width="9.42578125" style="2" customWidth="1"/>
    <col min="4895" max="5120" width="9.140625" style="2"/>
    <col min="5121" max="5121" width="6.7109375" style="2" customWidth="1"/>
    <col min="5122" max="5122" width="12.7109375" style="2" customWidth="1"/>
    <col min="5123" max="5123" width="11.28515625" style="2" customWidth="1"/>
    <col min="5124" max="5124" width="9.85546875" style="2" customWidth="1"/>
    <col min="5125" max="5125" width="12.28515625" style="2" customWidth="1"/>
    <col min="5126" max="5126" width="10.5703125" style="2" customWidth="1"/>
    <col min="5127" max="5127" width="12.28515625" style="2" customWidth="1"/>
    <col min="5128" max="5128" width="10.42578125" style="2" customWidth="1"/>
    <col min="5129" max="5130" width="10.5703125" style="2" customWidth="1"/>
    <col min="5131" max="5131" width="9.7109375" style="2" customWidth="1"/>
    <col min="5132" max="5133" width="10.140625" style="2" customWidth="1"/>
    <col min="5134" max="5134" width="11.28515625" style="2" customWidth="1"/>
    <col min="5135" max="5135" width="9.7109375" style="2" customWidth="1"/>
    <col min="5136" max="5136" width="12.28515625" style="2" customWidth="1"/>
    <col min="5137" max="5137" width="6.140625" style="2" customWidth="1"/>
    <col min="5138" max="5138" width="13.85546875" style="2" customWidth="1"/>
    <col min="5139" max="5139" width="9.28515625" style="2" customWidth="1"/>
    <col min="5140" max="5140" width="10.85546875" style="2" customWidth="1"/>
    <col min="5141" max="5141" width="9.28515625" style="2" customWidth="1"/>
    <col min="5142" max="5142" width="9.7109375" style="2" customWidth="1"/>
    <col min="5143" max="5145" width="0" style="2" hidden="1" customWidth="1"/>
    <col min="5146" max="5147" width="9.28515625" style="2" customWidth="1"/>
    <col min="5148" max="5150" width="9.42578125" style="2" customWidth="1"/>
    <col min="5151" max="5376" width="9.140625" style="2"/>
    <col min="5377" max="5377" width="6.7109375" style="2" customWidth="1"/>
    <col min="5378" max="5378" width="12.7109375" style="2" customWidth="1"/>
    <col min="5379" max="5379" width="11.28515625" style="2" customWidth="1"/>
    <col min="5380" max="5380" width="9.85546875" style="2" customWidth="1"/>
    <col min="5381" max="5381" width="12.28515625" style="2" customWidth="1"/>
    <col min="5382" max="5382" width="10.5703125" style="2" customWidth="1"/>
    <col min="5383" max="5383" width="12.28515625" style="2" customWidth="1"/>
    <col min="5384" max="5384" width="10.42578125" style="2" customWidth="1"/>
    <col min="5385" max="5386" width="10.5703125" style="2" customWidth="1"/>
    <col min="5387" max="5387" width="9.7109375" style="2" customWidth="1"/>
    <col min="5388" max="5389" width="10.140625" style="2" customWidth="1"/>
    <col min="5390" max="5390" width="11.28515625" style="2" customWidth="1"/>
    <col min="5391" max="5391" width="9.7109375" style="2" customWidth="1"/>
    <col min="5392" max="5392" width="12.28515625" style="2" customWidth="1"/>
    <col min="5393" max="5393" width="6.140625" style="2" customWidth="1"/>
    <col min="5394" max="5394" width="13.85546875" style="2" customWidth="1"/>
    <col min="5395" max="5395" width="9.28515625" style="2" customWidth="1"/>
    <col min="5396" max="5396" width="10.85546875" style="2" customWidth="1"/>
    <col min="5397" max="5397" width="9.28515625" style="2" customWidth="1"/>
    <col min="5398" max="5398" width="9.7109375" style="2" customWidth="1"/>
    <col min="5399" max="5401" width="0" style="2" hidden="1" customWidth="1"/>
    <col min="5402" max="5403" width="9.28515625" style="2" customWidth="1"/>
    <col min="5404" max="5406" width="9.42578125" style="2" customWidth="1"/>
    <col min="5407" max="5632" width="9.140625" style="2"/>
    <col min="5633" max="5633" width="6.7109375" style="2" customWidth="1"/>
    <col min="5634" max="5634" width="12.7109375" style="2" customWidth="1"/>
    <col min="5635" max="5635" width="11.28515625" style="2" customWidth="1"/>
    <col min="5636" max="5636" width="9.85546875" style="2" customWidth="1"/>
    <col min="5637" max="5637" width="12.28515625" style="2" customWidth="1"/>
    <col min="5638" max="5638" width="10.5703125" style="2" customWidth="1"/>
    <col min="5639" max="5639" width="12.28515625" style="2" customWidth="1"/>
    <col min="5640" max="5640" width="10.42578125" style="2" customWidth="1"/>
    <col min="5641" max="5642" width="10.5703125" style="2" customWidth="1"/>
    <col min="5643" max="5643" width="9.7109375" style="2" customWidth="1"/>
    <col min="5644" max="5645" width="10.140625" style="2" customWidth="1"/>
    <col min="5646" max="5646" width="11.28515625" style="2" customWidth="1"/>
    <col min="5647" max="5647" width="9.7109375" style="2" customWidth="1"/>
    <col min="5648" max="5648" width="12.28515625" style="2" customWidth="1"/>
    <col min="5649" max="5649" width="6.140625" style="2" customWidth="1"/>
    <col min="5650" max="5650" width="13.85546875" style="2" customWidth="1"/>
    <col min="5651" max="5651" width="9.28515625" style="2" customWidth="1"/>
    <col min="5652" max="5652" width="10.85546875" style="2" customWidth="1"/>
    <col min="5653" max="5653" width="9.28515625" style="2" customWidth="1"/>
    <col min="5654" max="5654" width="9.7109375" style="2" customWidth="1"/>
    <col min="5655" max="5657" width="0" style="2" hidden="1" customWidth="1"/>
    <col min="5658" max="5659" width="9.28515625" style="2" customWidth="1"/>
    <col min="5660" max="5662" width="9.42578125" style="2" customWidth="1"/>
    <col min="5663" max="5888" width="9.140625" style="2"/>
    <col min="5889" max="5889" width="6.7109375" style="2" customWidth="1"/>
    <col min="5890" max="5890" width="12.7109375" style="2" customWidth="1"/>
    <col min="5891" max="5891" width="11.28515625" style="2" customWidth="1"/>
    <col min="5892" max="5892" width="9.85546875" style="2" customWidth="1"/>
    <col min="5893" max="5893" width="12.28515625" style="2" customWidth="1"/>
    <col min="5894" max="5894" width="10.5703125" style="2" customWidth="1"/>
    <col min="5895" max="5895" width="12.28515625" style="2" customWidth="1"/>
    <col min="5896" max="5896" width="10.42578125" style="2" customWidth="1"/>
    <col min="5897" max="5898" width="10.5703125" style="2" customWidth="1"/>
    <col min="5899" max="5899" width="9.7109375" style="2" customWidth="1"/>
    <col min="5900" max="5901" width="10.140625" style="2" customWidth="1"/>
    <col min="5902" max="5902" width="11.28515625" style="2" customWidth="1"/>
    <col min="5903" max="5903" width="9.7109375" style="2" customWidth="1"/>
    <col min="5904" max="5904" width="12.28515625" style="2" customWidth="1"/>
    <col min="5905" max="5905" width="6.140625" style="2" customWidth="1"/>
    <col min="5906" max="5906" width="13.85546875" style="2" customWidth="1"/>
    <col min="5907" max="5907" width="9.28515625" style="2" customWidth="1"/>
    <col min="5908" max="5908" width="10.85546875" style="2" customWidth="1"/>
    <col min="5909" max="5909" width="9.28515625" style="2" customWidth="1"/>
    <col min="5910" max="5910" width="9.7109375" style="2" customWidth="1"/>
    <col min="5911" max="5913" width="0" style="2" hidden="1" customWidth="1"/>
    <col min="5914" max="5915" width="9.28515625" style="2" customWidth="1"/>
    <col min="5916" max="5918" width="9.42578125" style="2" customWidth="1"/>
    <col min="5919" max="6144" width="9.140625" style="2"/>
    <col min="6145" max="6145" width="6.7109375" style="2" customWidth="1"/>
    <col min="6146" max="6146" width="12.7109375" style="2" customWidth="1"/>
    <col min="6147" max="6147" width="11.28515625" style="2" customWidth="1"/>
    <col min="6148" max="6148" width="9.85546875" style="2" customWidth="1"/>
    <col min="6149" max="6149" width="12.28515625" style="2" customWidth="1"/>
    <col min="6150" max="6150" width="10.5703125" style="2" customWidth="1"/>
    <col min="6151" max="6151" width="12.28515625" style="2" customWidth="1"/>
    <col min="6152" max="6152" width="10.42578125" style="2" customWidth="1"/>
    <col min="6153" max="6154" width="10.5703125" style="2" customWidth="1"/>
    <col min="6155" max="6155" width="9.7109375" style="2" customWidth="1"/>
    <col min="6156" max="6157" width="10.140625" style="2" customWidth="1"/>
    <col min="6158" max="6158" width="11.28515625" style="2" customWidth="1"/>
    <col min="6159" max="6159" width="9.7109375" style="2" customWidth="1"/>
    <col min="6160" max="6160" width="12.28515625" style="2" customWidth="1"/>
    <col min="6161" max="6161" width="6.140625" style="2" customWidth="1"/>
    <col min="6162" max="6162" width="13.85546875" style="2" customWidth="1"/>
    <col min="6163" max="6163" width="9.28515625" style="2" customWidth="1"/>
    <col min="6164" max="6164" width="10.85546875" style="2" customWidth="1"/>
    <col min="6165" max="6165" width="9.28515625" style="2" customWidth="1"/>
    <col min="6166" max="6166" width="9.7109375" style="2" customWidth="1"/>
    <col min="6167" max="6169" width="0" style="2" hidden="1" customWidth="1"/>
    <col min="6170" max="6171" width="9.28515625" style="2" customWidth="1"/>
    <col min="6172" max="6174" width="9.42578125" style="2" customWidth="1"/>
    <col min="6175" max="6400" width="9.140625" style="2"/>
    <col min="6401" max="6401" width="6.7109375" style="2" customWidth="1"/>
    <col min="6402" max="6402" width="12.7109375" style="2" customWidth="1"/>
    <col min="6403" max="6403" width="11.28515625" style="2" customWidth="1"/>
    <col min="6404" max="6404" width="9.85546875" style="2" customWidth="1"/>
    <col min="6405" max="6405" width="12.28515625" style="2" customWidth="1"/>
    <col min="6406" max="6406" width="10.5703125" style="2" customWidth="1"/>
    <col min="6407" max="6407" width="12.28515625" style="2" customWidth="1"/>
    <col min="6408" max="6408" width="10.42578125" style="2" customWidth="1"/>
    <col min="6409" max="6410" width="10.5703125" style="2" customWidth="1"/>
    <col min="6411" max="6411" width="9.7109375" style="2" customWidth="1"/>
    <col min="6412" max="6413" width="10.140625" style="2" customWidth="1"/>
    <col min="6414" max="6414" width="11.28515625" style="2" customWidth="1"/>
    <col min="6415" max="6415" width="9.7109375" style="2" customWidth="1"/>
    <col min="6416" max="6416" width="12.28515625" style="2" customWidth="1"/>
    <col min="6417" max="6417" width="6.140625" style="2" customWidth="1"/>
    <col min="6418" max="6418" width="13.85546875" style="2" customWidth="1"/>
    <col min="6419" max="6419" width="9.28515625" style="2" customWidth="1"/>
    <col min="6420" max="6420" width="10.85546875" style="2" customWidth="1"/>
    <col min="6421" max="6421" width="9.28515625" style="2" customWidth="1"/>
    <col min="6422" max="6422" width="9.7109375" style="2" customWidth="1"/>
    <col min="6423" max="6425" width="0" style="2" hidden="1" customWidth="1"/>
    <col min="6426" max="6427" width="9.28515625" style="2" customWidth="1"/>
    <col min="6428" max="6430" width="9.42578125" style="2" customWidth="1"/>
    <col min="6431" max="6656" width="9.140625" style="2"/>
    <col min="6657" max="6657" width="6.7109375" style="2" customWidth="1"/>
    <col min="6658" max="6658" width="12.7109375" style="2" customWidth="1"/>
    <col min="6659" max="6659" width="11.28515625" style="2" customWidth="1"/>
    <col min="6660" max="6660" width="9.85546875" style="2" customWidth="1"/>
    <col min="6661" max="6661" width="12.28515625" style="2" customWidth="1"/>
    <col min="6662" max="6662" width="10.5703125" style="2" customWidth="1"/>
    <col min="6663" max="6663" width="12.28515625" style="2" customWidth="1"/>
    <col min="6664" max="6664" width="10.42578125" style="2" customWidth="1"/>
    <col min="6665" max="6666" width="10.5703125" style="2" customWidth="1"/>
    <col min="6667" max="6667" width="9.7109375" style="2" customWidth="1"/>
    <col min="6668" max="6669" width="10.140625" style="2" customWidth="1"/>
    <col min="6670" max="6670" width="11.28515625" style="2" customWidth="1"/>
    <col min="6671" max="6671" width="9.7109375" style="2" customWidth="1"/>
    <col min="6672" max="6672" width="12.28515625" style="2" customWidth="1"/>
    <col min="6673" max="6673" width="6.140625" style="2" customWidth="1"/>
    <col min="6674" max="6674" width="13.85546875" style="2" customWidth="1"/>
    <col min="6675" max="6675" width="9.28515625" style="2" customWidth="1"/>
    <col min="6676" max="6676" width="10.85546875" style="2" customWidth="1"/>
    <col min="6677" max="6677" width="9.28515625" style="2" customWidth="1"/>
    <col min="6678" max="6678" width="9.7109375" style="2" customWidth="1"/>
    <col min="6679" max="6681" width="0" style="2" hidden="1" customWidth="1"/>
    <col min="6682" max="6683" width="9.28515625" style="2" customWidth="1"/>
    <col min="6684" max="6686" width="9.42578125" style="2" customWidth="1"/>
    <col min="6687" max="6912" width="9.140625" style="2"/>
    <col min="6913" max="6913" width="6.7109375" style="2" customWidth="1"/>
    <col min="6914" max="6914" width="12.7109375" style="2" customWidth="1"/>
    <col min="6915" max="6915" width="11.28515625" style="2" customWidth="1"/>
    <col min="6916" max="6916" width="9.85546875" style="2" customWidth="1"/>
    <col min="6917" max="6917" width="12.28515625" style="2" customWidth="1"/>
    <col min="6918" max="6918" width="10.5703125" style="2" customWidth="1"/>
    <col min="6919" max="6919" width="12.28515625" style="2" customWidth="1"/>
    <col min="6920" max="6920" width="10.42578125" style="2" customWidth="1"/>
    <col min="6921" max="6922" width="10.5703125" style="2" customWidth="1"/>
    <col min="6923" max="6923" width="9.7109375" style="2" customWidth="1"/>
    <col min="6924" max="6925" width="10.140625" style="2" customWidth="1"/>
    <col min="6926" max="6926" width="11.28515625" style="2" customWidth="1"/>
    <col min="6927" max="6927" width="9.7109375" style="2" customWidth="1"/>
    <col min="6928" max="6928" width="12.28515625" style="2" customWidth="1"/>
    <col min="6929" max="6929" width="6.140625" style="2" customWidth="1"/>
    <col min="6930" max="6930" width="13.85546875" style="2" customWidth="1"/>
    <col min="6931" max="6931" width="9.28515625" style="2" customWidth="1"/>
    <col min="6932" max="6932" width="10.85546875" style="2" customWidth="1"/>
    <col min="6933" max="6933" width="9.28515625" style="2" customWidth="1"/>
    <col min="6934" max="6934" width="9.7109375" style="2" customWidth="1"/>
    <col min="6935" max="6937" width="0" style="2" hidden="1" customWidth="1"/>
    <col min="6938" max="6939" width="9.28515625" style="2" customWidth="1"/>
    <col min="6940" max="6942" width="9.42578125" style="2" customWidth="1"/>
    <col min="6943" max="7168" width="9.140625" style="2"/>
    <col min="7169" max="7169" width="6.7109375" style="2" customWidth="1"/>
    <col min="7170" max="7170" width="12.7109375" style="2" customWidth="1"/>
    <col min="7171" max="7171" width="11.28515625" style="2" customWidth="1"/>
    <col min="7172" max="7172" width="9.85546875" style="2" customWidth="1"/>
    <col min="7173" max="7173" width="12.28515625" style="2" customWidth="1"/>
    <col min="7174" max="7174" width="10.5703125" style="2" customWidth="1"/>
    <col min="7175" max="7175" width="12.28515625" style="2" customWidth="1"/>
    <col min="7176" max="7176" width="10.42578125" style="2" customWidth="1"/>
    <col min="7177" max="7178" width="10.5703125" style="2" customWidth="1"/>
    <col min="7179" max="7179" width="9.7109375" style="2" customWidth="1"/>
    <col min="7180" max="7181" width="10.140625" style="2" customWidth="1"/>
    <col min="7182" max="7182" width="11.28515625" style="2" customWidth="1"/>
    <col min="7183" max="7183" width="9.7109375" style="2" customWidth="1"/>
    <col min="7184" max="7184" width="12.28515625" style="2" customWidth="1"/>
    <col min="7185" max="7185" width="6.140625" style="2" customWidth="1"/>
    <col min="7186" max="7186" width="13.85546875" style="2" customWidth="1"/>
    <col min="7187" max="7187" width="9.28515625" style="2" customWidth="1"/>
    <col min="7188" max="7188" width="10.85546875" style="2" customWidth="1"/>
    <col min="7189" max="7189" width="9.28515625" style="2" customWidth="1"/>
    <col min="7190" max="7190" width="9.7109375" style="2" customWidth="1"/>
    <col min="7191" max="7193" width="0" style="2" hidden="1" customWidth="1"/>
    <col min="7194" max="7195" width="9.28515625" style="2" customWidth="1"/>
    <col min="7196" max="7198" width="9.42578125" style="2" customWidth="1"/>
    <col min="7199" max="7424" width="9.140625" style="2"/>
    <col min="7425" max="7425" width="6.7109375" style="2" customWidth="1"/>
    <col min="7426" max="7426" width="12.7109375" style="2" customWidth="1"/>
    <col min="7427" max="7427" width="11.28515625" style="2" customWidth="1"/>
    <col min="7428" max="7428" width="9.85546875" style="2" customWidth="1"/>
    <col min="7429" max="7429" width="12.28515625" style="2" customWidth="1"/>
    <col min="7430" max="7430" width="10.5703125" style="2" customWidth="1"/>
    <col min="7431" max="7431" width="12.28515625" style="2" customWidth="1"/>
    <col min="7432" max="7432" width="10.42578125" style="2" customWidth="1"/>
    <col min="7433" max="7434" width="10.5703125" style="2" customWidth="1"/>
    <col min="7435" max="7435" width="9.7109375" style="2" customWidth="1"/>
    <col min="7436" max="7437" width="10.140625" style="2" customWidth="1"/>
    <col min="7438" max="7438" width="11.28515625" style="2" customWidth="1"/>
    <col min="7439" max="7439" width="9.7109375" style="2" customWidth="1"/>
    <col min="7440" max="7440" width="12.28515625" style="2" customWidth="1"/>
    <col min="7441" max="7441" width="6.140625" style="2" customWidth="1"/>
    <col min="7442" max="7442" width="13.85546875" style="2" customWidth="1"/>
    <col min="7443" max="7443" width="9.28515625" style="2" customWidth="1"/>
    <col min="7444" max="7444" width="10.85546875" style="2" customWidth="1"/>
    <col min="7445" max="7445" width="9.28515625" style="2" customWidth="1"/>
    <col min="7446" max="7446" width="9.7109375" style="2" customWidth="1"/>
    <col min="7447" max="7449" width="0" style="2" hidden="1" customWidth="1"/>
    <col min="7450" max="7451" width="9.28515625" style="2" customWidth="1"/>
    <col min="7452" max="7454" width="9.42578125" style="2" customWidth="1"/>
    <col min="7455" max="7680" width="9.140625" style="2"/>
    <col min="7681" max="7681" width="6.7109375" style="2" customWidth="1"/>
    <col min="7682" max="7682" width="12.7109375" style="2" customWidth="1"/>
    <col min="7683" max="7683" width="11.28515625" style="2" customWidth="1"/>
    <col min="7684" max="7684" width="9.85546875" style="2" customWidth="1"/>
    <col min="7685" max="7685" width="12.28515625" style="2" customWidth="1"/>
    <col min="7686" max="7686" width="10.5703125" style="2" customWidth="1"/>
    <col min="7687" max="7687" width="12.28515625" style="2" customWidth="1"/>
    <col min="7688" max="7688" width="10.42578125" style="2" customWidth="1"/>
    <col min="7689" max="7690" width="10.5703125" style="2" customWidth="1"/>
    <col min="7691" max="7691" width="9.7109375" style="2" customWidth="1"/>
    <col min="7692" max="7693" width="10.140625" style="2" customWidth="1"/>
    <col min="7694" max="7694" width="11.28515625" style="2" customWidth="1"/>
    <col min="7695" max="7695" width="9.7109375" style="2" customWidth="1"/>
    <col min="7696" max="7696" width="12.28515625" style="2" customWidth="1"/>
    <col min="7697" max="7697" width="6.140625" style="2" customWidth="1"/>
    <col min="7698" max="7698" width="13.85546875" style="2" customWidth="1"/>
    <col min="7699" max="7699" width="9.28515625" style="2" customWidth="1"/>
    <col min="7700" max="7700" width="10.85546875" style="2" customWidth="1"/>
    <col min="7701" max="7701" width="9.28515625" style="2" customWidth="1"/>
    <col min="7702" max="7702" width="9.7109375" style="2" customWidth="1"/>
    <col min="7703" max="7705" width="0" style="2" hidden="1" customWidth="1"/>
    <col min="7706" max="7707" width="9.28515625" style="2" customWidth="1"/>
    <col min="7708" max="7710" width="9.42578125" style="2" customWidth="1"/>
    <col min="7711" max="7936" width="9.140625" style="2"/>
    <col min="7937" max="7937" width="6.7109375" style="2" customWidth="1"/>
    <col min="7938" max="7938" width="12.7109375" style="2" customWidth="1"/>
    <col min="7939" max="7939" width="11.28515625" style="2" customWidth="1"/>
    <col min="7940" max="7940" width="9.85546875" style="2" customWidth="1"/>
    <col min="7941" max="7941" width="12.28515625" style="2" customWidth="1"/>
    <col min="7942" max="7942" width="10.5703125" style="2" customWidth="1"/>
    <col min="7943" max="7943" width="12.28515625" style="2" customWidth="1"/>
    <col min="7944" max="7944" width="10.42578125" style="2" customWidth="1"/>
    <col min="7945" max="7946" width="10.5703125" style="2" customWidth="1"/>
    <col min="7947" max="7947" width="9.7109375" style="2" customWidth="1"/>
    <col min="7948" max="7949" width="10.140625" style="2" customWidth="1"/>
    <col min="7950" max="7950" width="11.28515625" style="2" customWidth="1"/>
    <col min="7951" max="7951" width="9.7109375" style="2" customWidth="1"/>
    <col min="7952" max="7952" width="12.28515625" style="2" customWidth="1"/>
    <col min="7953" max="7953" width="6.140625" style="2" customWidth="1"/>
    <col min="7954" max="7954" width="13.85546875" style="2" customWidth="1"/>
    <col min="7955" max="7955" width="9.28515625" style="2" customWidth="1"/>
    <col min="7956" max="7956" width="10.85546875" style="2" customWidth="1"/>
    <col min="7957" max="7957" width="9.28515625" style="2" customWidth="1"/>
    <col min="7958" max="7958" width="9.7109375" style="2" customWidth="1"/>
    <col min="7959" max="7961" width="0" style="2" hidden="1" customWidth="1"/>
    <col min="7962" max="7963" width="9.28515625" style="2" customWidth="1"/>
    <col min="7964" max="7966" width="9.42578125" style="2" customWidth="1"/>
    <col min="7967" max="8192" width="9.140625" style="2"/>
    <col min="8193" max="8193" width="6.7109375" style="2" customWidth="1"/>
    <col min="8194" max="8194" width="12.7109375" style="2" customWidth="1"/>
    <col min="8195" max="8195" width="11.28515625" style="2" customWidth="1"/>
    <col min="8196" max="8196" width="9.85546875" style="2" customWidth="1"/>
    <col min="8197" max="8197" width="12.28515625" style="2" customWidth="1"/>
    <col min="8198" max="8198" width="10.5703125" style="2" customWidth="1"/>
    <col min="8199" max="8199" width="12.28515625" style="2" customWidth="1"/>
    <col min="8200" max="8200" width="10.42578125" style="2" customWidth="1"/>
    <col min="8201" max="8202" width="10.5703125" style="2" customWidth="1"/>
    <col min="8203" max="8203" width="9.7109375" style="2" customWidth="1"/>
    <col min="8204" max="8205" width="10.140625" style="2" customWidth="1"/>
    <col min="8206" max="8206" width="11.28515625" style="2" customWidth="1"/>
    <col min="8207" max="8207" width="9.7109375" style="2" customWidth="1"/>
    <col min="8208" max="8208" width="12.28515625" style="2" customWidth="1"/>
    <col min="8209" max="8209" width="6.140625" style="2" customWidth="1"/>
    <col min="8210" max="8210" width="13.85546875" style="2" customWidth="1"/>
    <col min="8211" max="8211" width="9.28515625" style="2" customWidth="1"/>
    <col min="8212" max="8212" width="10.85546875" style="2" customWidth="1"/>
    <col min="8213" max="8213" width="9.28515625" style="2" customWidth="1"/>
    <col min="8214" max="8214" width="9.7109375" style="2" customWidth="1"/>
    <col min="8215" max="8217" width="0" style="2" hidden="1" customWidth="1"/>
    <col min="8218" max="8219" width="9.28515625" style="2" customWidth="1"/>
    <col min="8220" max="8222" width="9.42578125" style="2" customWidth="1"/>
    <col min="8223" max="8448" width="9.140625" style="2"/>
    <col min="8449" max="8449" width="6.7109375" style="2" customWidth="1"/>
    <col min="8450" max="8450" width="12.7109375" style="2" customWidth="1"/>
    <col min="8451" max="8451" width="11.28515625" style="2" customWidth="1"/>
    <col min="8452" max="8452" width="9.85546875" style="2" customWidth="1"/>
    <col min="8453" max="8453" width="12.28515625" style="2" customWidth="1"/>
    <col min="8454" max="8454" width="10.5703125" style="2" customWidth="1"/>
    <col min="8455" max="8455" width="12.28515625" style="2" customWidth="1"/>
    <col min="8456" max="8456" width="10.42578125" style="2" customWidth="1"/>
    <col min="8457" max="8458" width="10.5703125" style="2" customWidth="1"/>
    <col min="8459" max="8459" width="9.7109375" style="2" customWidth="1"/>
    <col min="8460" max="8461" width="10.140625" style="2" customWidth="1"/>
    <col min="8462" max="8462" width="11.28515625" style="2" customWidth="1"/>
    <col min="8463" max="8463" width="9.7109375" style="2" customWidth="1"/>
    <col min="8464" max="8464" width="12.28515625" style="2" customWidth="1"/>
    <col min="8465" max="8465" width="6.140625" style="2" customWidth="1"/>
    <col min="8466" max="8466" width="13.85546875" style="2" customWidth="1"/>
    <col min="8467" max="8467" width="9.28515625" style="2" customWidth="1"/>
    <col min="8468" max="8468" width="10.85546875" style="2" customWidth="1"/>
    <col min="8469" max="8469" width="9.28515625" style="2" customWidth="1"/>
    <col min="8470" max="8470" width="9.7109375" style="2" customWidth="1"/>
    <col min="8471" max="8473" width="0" style="2" hidden="1" customWidth="1"/>
    <col min="8474" max="8475" width="9.28515625" style="2" customWidth="1"/>
    <col min="8476" max="8478" width="9.42578125" style="2" customWidth="1"/>
    <col min="8479" max="8704" width="9.140625" style="2"/>
    <col min="8705" max="8705" width="6.7109375" style="2" customWidth="1"/>
    <col min="8706" max="8706" width="12.7109375" style="2" customWidth="1"/>
    <col min="8707" max="8707" width="11.28515625" style="2" customWidth="1"/>
    <col min="8708" max="8708" width="9.85546875" style="2" customWidth="1"/>
    <col min="8709" max="8709" width="12.28515625" style="2" customWidth="1"/>
    <col min="8710" max="8710" width="10.5703125" style="2" customWidth="1"/>
    <col min="8711" max="8711" width="12.28515625" style="2" customWidth="1"/>
    <col min="8712" max="8712" width="10.42578125" style="2" customWidth="1"/>
    <col min="8713" max="8714" width="10.5703125" style="2" customWidth="1"/>
    <col min="8715" max="8715" width="9.7109375" style="2" customWidth="1"/>
    <col min="8716" max="8717" width="10.140625" style="2" customWidth="1"/>
    <col min="8718" max="8718" width="11.28515625" style="2" customWidth="1"/>
    <col min="8719" max="8719" width="9.7109375" style="2" customWidth="1"/>
    <col min="8720" max="8720" width="12.28515625" style="2" customWidth="1"/>
    <col min="8721" max="8721" width="6.140625" style="2" customWidth="1"/>
    <col min="8722" max="8722" width="13.85546875" style="2" customWidth="1"/>
    <col min="8723" max="8723" width="9.28515625" style="2" customWidth="1"/>
    <col min="8724" max="8724" width="10.85546875" style="2" customWidth="1"/>
    <col min="8725" max="8725" width="9.28515625" style="2" customWidth="1"/>
    <col min="8726" max="8726" width="9.7109375" style="2" customWidth="1"/>
    <col min="8727" max="8729" width="0" style="2" hidden="1" customWidth="1"/>
    <col min="8730" max="8731" width="9.28515625" style="2" customWidth="1"/>
    <col min="8732" max="8734" width="9.42578125" style="2" customWidth="1"/>
    <col min="8735" max="8960" width="9.140625" style="2"/>
    <col min="8961" max="8961" width="6.7109375" style="2" customWidth="1"/>
    <col min="8962" max="8962" width="12.7109375" style="2" customWidth="1"/>
    <col min="8963" max="8963" width="11.28515625" style="2" customWidth="1"/>
    <col min="8964" max="8964" width="9.85546875" style="2" customWidth="1"/>
    <col min="8965" max="8965" width="12.28515625" style="2" customWidth="1"/>
    <col min="8966" max="8966" width="10.5703125" style="2" customWidth="1"/>
    <col min="8967" max="8967" width="12.28515625" style="2" customWidth="1"/>
    <col min="8968" max="8968" width="10.42578125" style="2" customWidth="1"/>
    <col min="8969" max="8970" width="10.5703125" style="2" customWidth="1"/>
    <col min="8971" max="8971" width="9.7109375" style="2" customWidth="1"/>
    <col min="8972" max="8973" width="10.140625" style="2" customWidth="1"/>
    <col min="8974" max="8974" width="11.28515625" style="2" customWidth="1"/>
    <col min="8975" max="8975" width="9.7109375" style="2" customWidth="1"/>
    <col min="8976" max="8976" width="12.28515625" style="2" customWidth="1"/>
    <col min="8977" max="8977" width="6.140625" style="2" customWidth="1"/>
    <col min="8978" max="8978" width="13.85546875" style="2" customWidth="1"/>
    <col min="8979" max="8979" width="9.28515625" style="2" customWidth="1"/>
    <col min="8980" max="8980" width="10.85546875" style="2" customWidth="1"/>
    <col min="8981" max="8981" width="9.28515625" style="2" customWidth="1"/>
    <col min="8982" max="8982" width="9.7109375" style="2" customWidth="1"/>
    <col min="8983" max="8985" width="0" style="2" hidden="1" customWidth="1"/>
    <col min="8986" max="8987" width="9.28515625" style="2" customWidth="1"/>
    <col min="8988" max="8990" width="9.42578125" style="2" customWidth="1"/>
    <col min="8991" max="9216" width="9.140625" style="2"/>
    <col min="9217" max="9217" width="6.7109375" style="2" customWidth="1"/>
    <col min="9218" max="9218" width="12.7109375" style="2" customWidth="1"/>
    <col min="9219" max="9219" width="11.28515625" style="2" customWidth="1"/>
    <col min="9220" max="9220" width="9.85546875" style="2" customWidth="1"/>
    <col min="9221" max="9221" width="12.28515625" style="2" customWidth="1"/>
    <col min="9222" max="9222" width="10.5703125" style="2" customWidth="1"/>
    <col min="9223" max="9223" width="12.28515625" style="2" customWidth="1"/>
    <col min="9224" max="9224" width="10.42578125" style="2" customWidth="1"/>
    <col min="9225" max="9226" width="10.5703125" style="2" customWidth="1"/>
    <col min="9227" max="9227" width="9.7109375" style="2" customWidth="1"/>
    <col min="9228" max="9229" width="10.140625" style="2" customWidth="1"/>
    <col min="9230" max="9230" width="11.28515625" style="2" customWidth="1"/>
    <col min="9231" max="9231" width="9.7109375" style="2" customWidth="1"/>
    <col min="9232" max="9232" width="12.28515625" style="2" customWidth="1"/>
    <col min="9233" max="9233" width="6.140625" style="2" customWidth="1"/>
    <col min="9234" max="9234" width="13.85546875" style="2" customWidth="1"/>
    <col min="9235" max="9235" width="9.28515625" style="2" customWidth="1"/>
    <col min="9236" max="9236" width="10.85546875" style="2" customWidth="1"/>
    <col min="9237" max="9237" width="9.28515625" style="2" customWidth="1"/>
    <col min="9238" max="9238" width="9.7109375" style="2" customWidth="1"/>
    <col min="9239" max="9241" width="0" style="2" hidden="1" customWidth="1"/>
    <col min="9242" max="9243" width="9.28515625" style="2" customWidth="1"/>
    <col min="9244" max="9246" width="9.42578125" style="2" customWidth="1"/>
    <col min="9247" max="9472" width="9.140625" style="2"/>
    <col min="9473" max="9473" width="6.7109375" style="2" customWidth="1"/>
    <col min="9474" max="9474" width="12.7109375" style="2" customWidth="1"/>
    <col min="9475" max="9475" width="11.28515625" style="2" customWidth="1"/>
    <col min="9476" max="9476" width="9.85546875" style="2" customWidth="1"/>
    <col min="9477" max="9477" width="12.28515625" style="2" customWidth="1"/>
    <col min="9478" max="9478" width="10.5703125" style="2" customWidth="1"/>
    <col min="9479" max="9479" width="12.28515625" style="2" customWidth="1"/>
    <col min="9480" max="9480" width="10.42578125" style="2" customWidth="1"/>
    <col min="9481" max="9482" width="10.5703125" style="2" customWidth="1"/>
    <col min="9483" max="9483" width="9.7109375" style="2" customWidth="1"/>
    <col min="9484" max="9485" width="10.140625" style="2" customWidth="1"/>
    <col min="9486" max="9486" width="11.28515625" style="2" customWidth="1"/>
    <col min="9487" max="9487" width="9.7109375" style="2" customWidth="1"/>
    <col min="9488" max="9488" width="12.28515625" style="2" customWidth="1"/>
    <col min="9489" max="9489" width="6.140625" style="2" customWidth="1"/>
    <col min="9490" max="9490" width="13.85546875" style="2" customWidth="1"/>
    <col min="9491" max="9491" width="9.28515625" style="2" customWidth="1"/>
    <col min="9492" max="9492" width="10.85546875" style="2" customWidth="1"/>
    <col min="9493" max="9493" width="9.28515625" style="2" customWidth="1"/>
    <col min="9494" max="9494" width="9.7109375" style="2" customWidth="1"/>
    <col min="9495" max="9497" width="0" style="2" hidden="1" customWidth="1"/>
    <col min="9498" max="9499" width="9.28515625" style="2" customWidth="1"/>
    <col min="9500" max="9502" width="9.42578125" style="2" customWidth="1"/>
    <col min="9503" max="9728" width="9.140625" style="2"/>
    <col min="9729" max="9729" width="6.7109375" style="2" customWidth="1"/>
    <col min="9730" max="9730" width="12.7109375" style="2" customWidth="1"/>
    <col min="9731" max="9731" width="11.28515625" style="2" customWidth="1"/>
    <col min="9732" max="9732" width="9.85546875" style="2" customWidth="1"/>
    <col min="9733" max="9733" width="12.28515625" style="2" customWidth="1"/>
    <col min="9734" max="9734" width="10.5703125" style="2" customWidth="1"/>
    <col min="9735" max="9735" width="12.28515625" style="2" customWidth="1"/>
    <col min="9736" max="9736" width="10.42578125" style="2" customWidth="1"/>
    <col min="9737" max="9738" width="10.5703125" style="2" customWidth="1"/>
    <col min="9739" max="9739" width="9.7109375" style="2" customWidth="1"/>
    <col min="9740" max="9741" width="10.140625" style="2" customWidth="1"/>
    <col min="9742" max="9742" width="11.28515625" style="2" customWidth="1"/>
    <col min="9743" max="9743" width="9.7109375" style="2" customWidth="1"/>
    <col min="9744" max="9744" width="12.28515625" style="2" customWidth="1"/>
    <col min="9745" max="9745" width="6.140625" style="2" customWidth="1"/>
    <col min="9746" max="9746" width="13.85546875" style="2" customWidth="1"/>
    <col min="9747" max="9747" width="9.28515625" style="2" customWidth="1"/>
    <col min="9748" max="9748" width="10.85546875" style="2" customWidth="1"/>
    <col min="9749" max="9749" width="9.28515625" style="2" customWidth="1"/>
    <col min="9750" max="9750" width="9.7109375" style="2" customWidth="1"/>
    <col min="9751" max="9753" width="0" style="2" hidden="1" customWidth="1"/>
    <col min="9754" max="9755" width="9.28515625" style="2" customWidth="1"/>
    <col min="9756" max="9758" width="9.42578125" style="2" customWidth="1"/>
    <col min="9759" max="9984" width="9.140625" style="2"/>
    <col min="9985" max="9985" width="6.7109375" style="2" customWidth="1"/>
    <col min="9986" max="9986" width="12.7109375" style="2" customWidth="1"/>
    <col min="9987" max="9987" width="11.28515625" style="2" customWidth="1"/>
    <col min="9988" max="9988" width="9.85546875" style="2" customWidth="1"/>
    <col min="9989" max="9989" width="12.28515625" style="2" customWidth="1"/>
    <col min="9990" max="9990" width="10.5703125" style="2" customWidth="1"/>
    <col min="9991" max="9991" width="12.28515625" style="2" customWidth="1"/>
    <col min="9992" max="9992" width="10.42578125" style="2" customWidth="1"/>
    <col min="9993" max="9994" width="10.5703125" style="2" customWidth="1"/>
    <col min="9995" max="9995" width="9.7109375" style="2" customWidth="1"/>
    <col min="9996" max="9997" width="10.140625" style="2" customWidth="1"/>
    <col min="9998" max="9998" width="11.28515625" style="2" customWidth="1"/>
    <col min="9999" max="9999" width="9.7109375" style="2" customWidth="1"/>
    <col min="10000" max="10000" width="12.28515625" style="2" customWidth="1"/>
    <col min="10001" max="10001" width="6.140625" style="2" customWidth="1"/>
    <col min="10002" max="10002" width="13.85546875" style="2" customWidth="1"/>
    <col min="10003" max="10003" width="9.28515625" style="2" customWidth="1"/>
    <col min="10004" max="10004" width="10.85546875" style="2" customWidth="1"/>
    <col min="10005" max="10005" width="9.28515625" style="2" customWidth="1"/>
    <col min="10006" max="10006" width="9.7109375" style="2" customWidth="1"/>
    <col min="10007" max="10009" width="0" style="2" hidden="1" customWidth="1"/>
    <col min="10010" max="10011" width="9.28515625" style="2" customWidth="1"/>
    <col min="10012" max="10014" width="9.42578125" style="2" customWidth="1"/>
    <col min="10015" max="10240" width="9.140625" style="2"/>
    <col min="10241" max="10241" width="6.7109375" style="2" customWidth="1"/>
    <col min="10242" max="10242" width="12.7109375" style="2" customWidth="1"/>
    <col min="10243" max="10243" width="11.28515625" style="2" customWidth="1"/>
    <col min="10244" max="10244" width="9.85546875" style="2" customWidth="1"/>
    <col min="10245" max="10245" width="12.28515625" style="2" customWidth="1"/>
    <col min="10246" max="10246" width="10.5703125" style="2" customWidth="1"/>
    <col min="10247" max="10247" width="12.28515625" style="2" customWidth="1"/>
    <col min="10248" max="10248" width="10.42578125" style="2" customWidth="1"/>
    <col min="10249" max="10250" width="10.5703125" style="2" customWidth="1"/>
    <col min="10251" max="10251" width="9.7109375" style="2" customWidth="1"/>
    <col min="10252" max="10253" width="10.140625" style="2" customWidth="1"/>
    <col min="10254" max="10254" width="11.28515625" style="2" customWidth="1"/>
    <col min="10255" max="10255" width="9.7109375" style="2" customWidth="1"/>
    <col min="10256" max="10256" width="12.28515625" style="2" customWidth="1"/>
    <col min="10257" max="10257" width="6.140625" style="2" customWidth="1"/>
    <col min="10258" max="10258" width="13.85546875" style="2" customWidth="1"/>
    <col min="10259" max="10259" width="9.28515625" style="2" customWidth="1"/>
    <col min="10260" max="10260" width="10.85546875" style="2" customWidth="1"/>
    <col min="10261" max="10261" width="9.28515625" style="2" customWidth="1"/>
    <col min="10262" max="10262" width="9.7109375" style="2" customWidth="1"/>
    <col min="10263" max="10265" width="0" style="2" hidden="1" customWidth="1"/>
    <col min="10266" max="10267" width="9.28515625" style="2" customWidth="1"/>
    <col min="10268" max="10270" width="9.42578125" style="2" customWidth="1"/>
    <col min="10271" max="10496" width="9.140625" style="2"/>
    <col min="10497" max="10497" width="6.7109375" style="2" customWidth="1"/>
    <col min="10498" max="10498" width="12.7109375" style="2" customWidth="1"/>
    <col min="10499" max="10499" width="11.28515625" style="2" customWidth="1"/>
    <col min="10500" max="10500" width="9.85546875" style="2" customWidth="1"/>
    <col min="10501" max="10501" width="12.28515625" style="2" customWidth="1"/>
    <col min="10502" max="10502" width="10.5703125" style="2" customWidth="1"/>
    <col min="10503" max="10503" width="12.28515625" style="2" customWidth="1"/>
    <col min="10504" max="10504" width="10.42578125" style="2" customWidth="1"/>
    <col min="10505" max="10506" width="10.5703125" style="2" customWidth="1"/>
    <col min="10507" max="10507" width="9.7109375" style="2" customWidth="1"/>
    <col min="10508" max="10509" width="10.140625" style="2" customWidth="1"/>
    <col min="10510" max="10510" width="11.28515625" style="2" customWidth="1"/>
    <col min="10511" max="10511" width="9.7109375" style="2" customWidth="1"/>
    <col min="10512" max="10512" width="12.28515625" style="2" customWidth="1"/>
    <col min="10513" max="10513" width="6.140625" style="2" customWidth="1"/>
    <col min="10514" max="10514" width="13.85546875" style="2" customWidth="1"/>
    <col min="10515" max="10515" width="9.28515625" style="2" customWidth="1"/>
    <col min="10516" max="10516" width="10.85546875" style="2" customWidth="1"/>
    <col min="10517" max="10517" width="9.28515625" style="2" customWidth="1"/>
    <col min="10518" max="10518" width="9.7109375" style="2" customWidth="1"/>
    <col min="10519" max="10521" width="0" style="2" hidden="1" customWidth="1"/>
    <col min="10522" max="10523" width="9.28515625" style="2" customWidth="1"/>
    <col min="10524" max="10526" width="9.42578125" style="2" customWidth="1"/>
    <col min="10527" max="10752" width="9.140625" style="2"/>
    <col min="10753" max="10753" width="6.7109375" style="2" customWidth="1"/>
    <col min="10754" max="10754" width="12.7109375" style="2" customWidth="1"/>
    <col min="10755" max="10755" width="11.28515625" style="2" customWidth="1"/>
    <col min="10756" max="10756" width="9.85546875" style="2" customWidth="1"/>
    <col min="10757" max="10757" width="12.28515625" style="2" customWidth="1"/>
    <col min="10758" max="10758" width="10.5703125" style="2" customWidth="1"/>
    <col min="10759" max="10759" width="12.28515625" style="2" customWidth="1"/>
    <col min="10760" max="10760" width="10.42578125" style="2" customWidth="1"/>
    <col min="10761" max="10762" width="10.5703125" style="2" customWidth="1"/>
    <col min="10763" max="10763" width="9.7109375" style="2" customWidth="1"/>
    <col min="10764" max="10765" width="10.140625" style="2" customWidth="1"/>
    <col min="10766" max="10766" width="11.28515625" style="2" customWidth="1"/>
    <col min="10767" max="10767" width="9.7109375" style="2" customWidth="1"/>
    <col min="10768" max="10768" width="12.28515625" style="2" customWidth="1"/>
    <col min="10769" max="10769" width="6.140625" style="2" customWidth="1"/>
    <col min="10770" max="10770" width="13.85546875" style="2" customWidth="1"/>
    <col min="10771" max="10771" width="9.28515625" style="2" customWidth="1"/>
    <col min="10772" max="10772" width="10.85546875" style="2" customWidth="1"/>
    <col min="10773" max="10773" width="9.28515625" style="2" customWidth="1"/>
    <col min="10774" max="10774" width="9.7109375" style="2" customWidth="1"/>
    <col min="10775" max="10777" width="0" style="2" hidden="1" customWidth="1"/>
    <col min="10778" max="10779" width="9.28515625" style="2" customWidth="1"/>
    <col min="10780" max="10782" width="9.42578125" style="2" customWidth="1"/>
    <col min="10783" max="11008" width="9.140625" style="2"/>
    <col min="11009" max="11009" width="6.7109375" style="2" customWidth="1"/>
    <col min="11010" max="11010" width="12.7109375" style="2" customWidth="1"/>
    <col min="11011" max="11011" width="11.28515625" style="2" customWidth="1"/>
    <col min="11012" max="11012" width="9.85546875" style="2" customWidth="1"/>
    <col min="11013" max="11013" width="12.28515625" style="2" customWidth="1"/>
    <col min="11014" max="11014" width="10.5703125" style="2" customWidth="1"/>
    <col min="11015" max="11015" width="12.28515625" style="2" customWidth="1"/>
    <col min="11016" max="11016" width="10.42578125" style="2" customWidth="1"/>
    <col min="11017" max="11018" width="10.5703125" style="2" customWidth="1"/>
    <col min="11019" max="11019" width="9.7109375" style="2" customWidth="1"/>
    <col min="11020" max="11021" width="10.140625" style="2" customWidth="1"/>
    <col min="11022" max="11022" width="11.28515625" style="2" customWidth="1"/>
    <col min="11023" max="11023" width="9.7109375" style="2" customWidth="1"/>
    <col min="11024" max="11024" width="12.28515625" style="2" customWidth="1"/>
    <col min="11025" max="11025" width="6.140625" style="2" customWidth="1"/>
    <col min="11026" max="11026" width="13.85546875" style="2" customWidth="1"/>
    <col min="11027" max="11027" width="9.28515625" style="2" customWidth="1"/>
    <col min="11028" max="11028" width="10.85546875" style="2" customWidth="1"/>
    <col min="11029" max="11029" width="9.28515625" style="2" customWidth="1"/>
    <col min="11030" max="11030" width="9.7109375" style="2" customWidth="1"/>
    <col min="11031" max="11033" width="0" style="2" hidden="1" customWidth="1"/>
    <col min="11034" max="11035" width="9.28515625" style="2" customWidth="1"/>
    <col min="11036" max="11038" width="9.42578125" style="2" customWidth="1"/>
    <col min="11039" max="11264" width="9.140625" style="2"/>
    <col min="11265" max="11265" width="6.7109375" style="2" customWidth="1"/>
    <col min="11266" max="11266" width="12.7109375" style="2" customWidth="1"/>
    <col min="11267" max="11267" width="11.28515625" style="2" customWidth="1"/>
    <col min="11268" max="11268" width="9.85546875" style="2" customWidth="1"/>
    <col min="11269" max="11269" width="12.28515625" style="2" customWidth="1"/>
    <col min="11270" max="11270" width="10.5703125" style="2" customWidth="1"/>
    <col min="11271" max="11271" width="12.28515625" style="2" customWidth="1"/>
    <col min="11272" max="11272" width="10.42578125" style="2" customWidth="1"/>
    <col min="11273" max="11274" width="10.5703125" style="2" customWidth="1"/>
    <col min="11275" max="11275" width="9.7109375" style="2" customWidth="1"/>
    <col min="11276" max="11277" width="10.140625" style="2" customWidth="1"/>
    <col min="11278" max="11278" width="11.28515625" style="2" customWidth="1"/>
    <col min="11279" max="11279" width="9.7109375" style="2" customWidth="1"/>
    <col min="11280" max="11280" width="12.28515625" style="2" customWidth="1"/>
    <col min="11281" max="11281" width="6.140625" style="2" customWidth="1"/>
    <col min="11282" max="11282" width="13.85546875" style="2" customWidth="1"/>
    <col min="11283" max="11283" width="9.28515625" style="2" customWidth="1"/>
    <col min="11284" max="11284" width="10.85546875" style="2" customWidth="1"/>
    <col min="11285" max="11285" width="9.28515625" style="2" customWidth="1"/>
    <col min="11286" max="11286" width="9.7109375" style="2" customWidth="1"/>
    <col min="11287" max="11289" width="0" style="2" hidden="1" customWidth="1"/>
    <col min="11290" max="11291" width="9.28515625" style="2" customWidth="1"/>
    <col min="11292" max="11294" width="9.42578125" style="2" customWidth="1"/>
    <col min="11295" max="11520" width="9.140625" style="2"/>
    <col min="11521" max="11521" width="6.7109375" style="2" customWidth="1"/>
    <col min="11522" max="11522" width="12.7109375" style="2" customWidth="1"/>
    <col min="11523" max="11523" width="11.28515625" style="2" customWidth="1"/>
    <col min="11524" max="11524" width="9.85546875" style="2" customWidth="1"/>
    <col min="11525" max="11525" width="12.28515625" style="2" customWidth="1"/>
    <col min="11526" max="11526" width="10.5703125" style="2" customWidth="1"/>
    <col min="11527" max="11527" width="12.28515625" style="2" customWidth="1"/>
    <col min="11528" max="11528" width="10.42578125" style="2" customWidth="1"/>
    <col min="11529" max="11530" width="10.5703125" style="2" customWidth="1"/>
    <col min="11531" max="11531" width="9.7109375" style="2" customWidth="1"/>
    <col min="11532" max="11533" width="10.140625" style="2" customWidth="1"/>
    <col min="11534" max="11534" width="11.28515625" style="2" customWidth="1"/>
    <col min="11535" max="11535" width="9.7109375" style="2" customWidth="1"/>
    <col min="11536" max="11536" width="12.28515625" style="2" customWidth="1"/>
    <col min="11537" max="11537" width="6.140625" style="2" customWidth="1"/>
    <col min="11538" max="11538" width="13.85546875" style="2" customWidth="1"/>
    <col min="11539" max="11539" width="9.28515625" style="2" customWidth="1"/>
    <col min="11540" max="11540" width="10.85546875" style="2" customWidth="1"/>
    <col min="11541" max="11541" width="9.28515625" style="2" customWidth="1"/>
    <col min="11542" max="11542" width="9.7109375" style="2" customWidth="1"/>
    <col min="11543" max="11545" width="0" style="2" hidden="1" customWidth="1"/>
    <col min="11546" max="11547" width="9.28515625" style="2" customWidth="1"/>
    <col min="11548" max="11550" width="9.42578125" style="2" customWidth="1"/>
    <col min="11551" max="11776" width="9.140625" style="2"/>
    <col min="11777" max="11777" width="6.7109375" style="2" customWidth="1"/>
    <col min="11778" max="11778" width="12.7109375" style="2" customWidth="1"/>
    <col min="11779" max="11779" width="11.28515625" style="2" customWidth="1"/>
    <col min="11780" max="11780" width="9.85546875" style="2" customWidth="1"/>
    <col min="11781" max="11781" width="12.28515625" style="2" customWidth="1"/>
    <col min="11782" max="11782" width="10.5703125" style="2" customWidth="1"/>
    <col min="11783" max="11783" width="12.28515625" style="2" customWidth="1"/>
    <col min="11784" max="11784" width="10.42578125" style="2" customWidth="1"/>
    <col min="11785" max="11786" width="10.5703125" style="2" customWidth="1"/>
    <col min="11787" max="11787" width="9.7109375" style="2" customWidth="1"/>
    <col min="11788" max="11789" width="10.140625" style="2" customWidth="1"/>
    <col min="11790" max="11790" width="11.28515625" style="2" customWidth="1"/>
    <col min="11791" max="11791" width="9.7109375" style="2" customWidth="1"/>
    <col min="11792" max="11792" width="12.28515625" style="2" customWidth="1"/>
    <col min="11793" max="11793" width="6.140625" style="2" customWidth="1"/>
    <col min="11794" max="11794" width="13.85546875" style="2" customWidth="1"/>
    <col min="11795" max="11795" width="9.28515625" style="2" customWidth="1"/>
    <col min="11796" max="11796" width="10.85546875" style="2" customWidth="1"/>
    <col min="11797" max="11797" width="9.28515625" style="2" customWidth="1"/>
    <col min="11798" max="11798" width="9.7109375" style="2" customWidth="1"/>
    <col min="11799" max="11801" width="0" style="2" hidden="1" customWidth="1"/>
    <col min="11802" max="11803" width="9.28515625" style="2" customWidth="1"/>
    <col min="11804" max="11806" width="9.42578125" style="2" customWidth="1"/>
    <col min="11807" max="12032" width="9.140625" style="2"/>
    <col min="12033" max="12033" width="6.7109375" style="2" customWidth="1"/>
    <col min="12034" max="12034" width="12.7109375" style="2" customWidth="1"/>
    <col min="12035" max="12035" width="11.28515625" style="2" customWidth="1"/>
    <col min="12036" max="12036" width="9.85546875" style="2" customWidth="1"/>
    <col min="12037" max="12037" width="12.28515625" style="2" customWidth="1"/>
    <col min="12038" max="12038" width="10.5703125" style="2" customWidth="1"/>
    <col min="12039" max="12039" width="12.28515625" style="2" customWidth="1"/>
    <col min="12040" max="12040" width="10.42578125" style="2" customWidth="1"/>
    <col min="12041" max="12042" width="10.5703125" style="2" customWidth="1"/>
    <col min="12043" max="12043" width="9.7109375" style="2" customWidth="1"/>
    <col min="12044" max="12045" width="10.140625" style="2" customWidth="1"/>
    <col min="12046" max="12046" width="11.28515625" style="2" customWidth="1"/>
    <col min="12047" max="12047" width="9.7109375" style="2" customWidth="1"/>
    <col min="12048" max="12048" width="12.28515625" style="2" customWidth="1"/>
    <col min="12049" max="12049" width="6.140625" style="2" customWidth="1"/>
    <col min="12050" max="12050" width="13.85546875" style="2" customWidth="1"/>
    <col min="12051" max="12051" width="9.28515625" style="2" customWidth="1"/>
    <col min="12052" max="12052" width="10.85546875" style="2" customWidth="1"/>
    <col min="12053" max="12053" width="9.28515625" style="2" customWidth="1"/>
    <col min="12054" max="12054" width="9.7109375" style="2" customWidth="1"/>
    <col min="12055" max="12057" width="0" style="2" hidden="1" customWidth="1"/>
    <col min="12058" max="12059" width="9.28515625" style="2" customWidth="1"/>
    <col min="12060" max="12062" width="9.42578125" style="2" customWidth="1"/>
    <col min="12063" max="12288" width="9.140625" style="2"/>
    <col min="12289" max="12289" width="6.7109375" style="2" customWidth="1"/>
    <col min="12290" max="12290" width="12.7109375" style="2" customWidth="1"/>
    <col min="12291" max="12291" width="11.28515625" style="2" customWidth="1"/>
    <col min="12292" max="12292" width="9.85546875" style="2" customWidth="1"/>
    <col min="12293" max="12293" width="12.28515625" style="2" customWidth="1"/>
    <col min="12294" max="12294" width="10.5703125" style="2" customWidth="1"/>
    <col min="12295" max="12295" width="12.28515625" style="2" customWidth="1"/>
    <col min="12296" max="12296" width="10.42578125" style="2" customWidth="1"/>
    <col min="12297" max="12298" width="10.5703125" style="2" customWidth="1"/>
    <col min="12299" max="12299" width="9.7109375" style="2" customWidth="1"/>
    <col min="12300" max="12301" width="10.140625" style="2" customWidth="1"/>
    <col min="12302" max="12302" width="11.28515625" style="2" customWidth="1"/>
    <col min="12303" max="12303" width="9.7109375" style="2" customWidth="1"/>
    <col min="12304" max="12304" width="12.28515625" style="2" customWidth="1"/>
    <col min="12305" max="12305" width="6.140625" style="2" customWidth="1"/>
    <col min="12306" max="12306" width="13.85546875" style="2" customWidth="1"/>
    <col min="12307" max="12307" width="9.28515625" style="2" customWidth="1"/>
    <col min="12308" max="12308" width="10.85546875" style="2" customWidth="1"/>
    <col min="12309" max="12309" width="9.28515625" style="2" customWidth="1"/>
    <col min="12310" max="12310" width="9.7109375" style="2" customWidth="1"/>
    <col min="12311" max="12313" width="0" style="2" hidden="1" customWidth="1"/>
    <col min="12314" max="12315" width="9.28515625" style="2" customWidth="1"/>
    <col min="12316" max="12318" width="9.42578125" style="2" customWidth="1"/>
    <col min="12319" max="12544" width="9.140625" style="2"/>
    <col min="12545" max="12545" width="6.7109375" style="2" customWidth="1"/>
    <col min="12546" max="12546" width="12.7109375" style="2" customWidth="1"/>
    <col min="12547" max="12547" width="11.28515625" style="2" customWidth="1"/>
    <col min="12548" max="12548" width="9.85546875" style="2" customWidth="1"/>
    <col min="12549" max="12549" width="12.28515625" style="2" customWidth="1"/>
    <col min="12550" max="12550" width="10.5703125" style="2" customWidth="1"/>
    <col min="12551" max="12551" width="12.28515625" style="2" customWidth="1"/>
    <col min="12552" max="12552" width="10.42578125" style="2" customWidth="1"/>
    <col min="12553" max="12554" width="10.5703125" style="2" customWidth="1"/>
    <col min="12555" max="12555" width="9.7109375" style="2" customWidth="1"/>
    <col min="12556" max="12557" width="10.140625" style="2" customWidth="1"/>
    <col min="12558" max="12558" width="11.28515625" style="2" customWidth="1"/>
    <col min="12559" max="12559" width="9.7109375" style="2" customWidth="1"/>
    <col min="12560" max="12560" width="12.28515625" style="2" customWidth="1"/>
    <col min="12561" max="12561" width="6.140625" style="2" customWidth="1"/>
    <col min="12562" max="12562" width="13.85546875" style="2" customWidth="1"/>
    <col min="12563" max="12563" width="9.28515625" style="2" customWidth="1"/>
    <col min="12564" max="12564" width="10.85546875" style="2" customWidth="1"/>
    <col min="12565" max="12565" width="9.28515625" style="2" customWidth="1"/>
    <col min="12566" max="12566" width="9.7109375" style="2" customWidth="1"/>
    <col min="12567" max="12569" width="0" style="2" hidden="1" customWidth="1"/>
    <col min="12570" max="12571" width="9.28515625" style="2" customWidth="1"/>
    <col min="12572" max="12574" width="9.42578125" style="2" customWidth="1"/>
    <col min="12575" max="12800" width="9.140625" style="2"/>
    <col min="12801" max="12801" width="6.7109375" style="2" customWidth="1"/>
    <col min="12802" max="12802" width="12.7109375" style="2" customWidth="1"/>
    <col min="12803" max="12803" width="11.28515625" style="2" customWidth="1"/>
    <col min="12804" max="12804" width="9.85546875" style="2" customWidth="1"/>
    <col min="12805" max="12805" width="12.28515625" style="2" customWidth="1"/>
    <col min="12806" max="12806" width="10.5703125" style="2" customWidth="1"/>
    <col min="12807" max="12807" width="12.28515625" style="2" customWidth="1"/>
    <col min="12808" max="12808" width="10.42578125" style="2" customWidth="1"/>
    <col min="12809" max="12810" width="10.5703125" style="2" customWidth="1"/>
    <col min="12811" max="12811" width="9.7109375" style="2" customWidth="1"/>
    <col min="12812" max="12813" width="10.140625" style="2" customWidth="1"/>
    <col min="12814" max="12814" width="11.28515625" style="2" customWidth="1"/>
    <col min="12815" max="12815" width="9.7109375" style="2" customWidth="1"/>
    <col min="12816" max="12816" width="12.28515625" style="2" customWidth="1"/>
    <col min="12817" max="12817" width="6.140625" style="2" customWidth="1"/>
    <col min="12818" max="12818" width="13.85546875" style="2" customWidth="1"/>
    <col min="12819" max="12819" width="9.28515625" style="2" customWidth="1"/>
    <col min="12820" max="12820" width="10.85546875" style="2" customWidth="1"/>
    <col min="12821" max="12821" width="9.28515625" style="2" customWidth="1"/>
    <col min="12822" max="12822" width="9.7109375" style="2" customWidth="1"/>
    <col min="12823" max="12825" width="0" style="2" hidden="1" customWidth="1"/>
    <col min="12826" max="12827" width="9.28515625" style="2" customWidth="1"/>
    <col min="12828" max="12830" width="9.42578125" style="2" customWidth="1"/>
    <col min="12831" max="13056" width="9.140625" style="2"/>
    <col min="13057" max="13057" width="6.7109375" style="2" customWidth="1"/>
    <col min="13058" max="13058" width="12.7109375" style="2" customWidth="1"/>
    <col min="13059" max="13059" width="11.28515625" style="2" customWidth="1"/>
    <col min="13060" max="13060" width="9.85546875" style="2" customWidth="1"/>
    <col min="13061" max="13061" width="12.28515625" style="2" customWidth="1"/>
    <col min="13062" max="13062" width="10.5703125" style="2" customWidth="1"/>
    <col min="13063" max="13063" width="12.28515625" style="2" customWidth="1"/>
    <col min="13064" max="13064" width="10.42578125" style="2" customWidth="1"/>
    <col min="13065" max="13066" width="10.5703125" style="2" customWidth="1"/>
    <col min="13067" max="13067" width="9.7109375" style="2" customWidth="1"/>
    <col min="13068" max="13069" width="10.140625" style="2" customWidth="1"/>
    <col min="13070" max="13070" width="11.28515625" style="2" customWidth="1"/>
    <col min="13071" max="13071" width="9.7109375" style="2" customWidth="1"/>
    <col min="13072" max="13072" width="12.28515625" style="2" customWidth="1"/>
    <col min="13073" max="13073" width="6.140625" style="2" customWidth="1"/>
    <col min="13074" max="13074" width="13.85546875" style="2" customWidth="1"/>
    <col min="13075" max="13075" width="9.28515625" style="2" customWidth="1"/>
    <col min="13076" max="13076" width="10.85546875" style="2" customWidth="1"/>
    <col min="13077" max="13077" width="9.28515625" style="2" customWidth="1"/>
    <col min="13078" max="13078" width="9.7109375" style="2" customWidth="1"/>
    <col min="13079" max="13081" width="0" style="2" hidden="1" customWidth="1"/>
    <col min="13082" max="13083" width="9.28515625" style="2" customWidth="1"/>
    <col min="13084" max="13086" width="9.42578125" style="2" customWidth="1"/>
    <col min="13087" max="13312" width="9.140625" style="2"/>
    <col min="13313" max="13313" width="6.7109375" style="2" customWidth="1"/>
    <col min="13314" max="13314" width="12.7109375" style="2" customWidth="1"/>
    <col min="13315" max="13315" width="11.28515625" style="2" customWidth="1"/>
    <col min="13316" max="13316" width="9.85546875" style="2" customWidth="1"/>
    <col min="13317" max="13317" width="12.28515625" style="2" customWidth="1"/>
    <col min="13318" max="13318" width="10.5703125" style="2" customWidth="1"/>
    <col min="13319" max="13319" width="12.28515625" style="2" customWidth="1"/>
    <col min="13320" max="13320" width="10.42578125" style="2" customWidth="1"/>
    <col min="13321" max="13322" width="10.5703125" style="2" customWidth="1"/>
    <col min="13323" max="13323" width="9.7109375" style="2" customWidth="1"/>
    <col min="13324" max="13325" width="10.140625" style="2" customWidth="1"/>
    <col min="13326" max="13326" width="11.28515625" style="2" customWidth="1"/>
    <col min="13327" max="13327" width="9.7109375" style="2" customWidth="1"/>
    <col min="13328" max="13328" width="12.28515625" style="2" customWidth="1"/>
    <col min="13329" max="13329" width="6.140625" style="2" customWidth="1"/>
    <col min="13330" max="13330" width="13.85546875" style="2" customWidth="1"/>
    <col min="13331" max="13331" width="9.28515625" style="2" customWidth="1"/>
    <col min="13332" max="13332" width="10.85546875" style="2" customWidth="1"/>
    <col min="13333" max="13333" width="9.28515625" style="2" customWidth="1"/>
    <col min="13334" max="13334" width="9.7109375" style="2" customWidth="1"/>
    <col min="13335" max="13337" width="0" style="2" hidden="1" customWidth="1"/>
    <col min="13338" max="13339" width="9.28515625" style="2" customWidth="1"/>
    <col min="13340" max="13342" width="9.42578125" style="2" customWidth="1"/>
    <col min="13343" max="13568" width="9.140625" style="2"/>
    <col min="13569" max="13569" width="6.7109375" style="2" customWidth="1"/>
    <col min="13570" max="13570" width="12.7109375" style="2" customWidth="1"/>
    <col min="13571" max="13571" width="11.28515625" style="2" customWidth="1"/>
    <col min="13572" max="13572" width="9.85546875" style="2" customWidth="1"/>
    <col min="13573" max="13573" width="12.28515625" style="2" customWidth="1"/>
    <col min="13574" max="13574" width="10.5703125" style="2" customWidth="1"/>
    <col min="13575" max="13575" width="12.28515625" style="2" customWidth="1"/>
    <col min="13576" max="13576" width="10.42578125" style="2" customWidth="1"/>
    <col min="13577" max="13578" width="10.5703125" style="2" customWidth="1"/>
    <col min="13579" max="13579" width="9.7109375" style="2" customWidth="1"/>
    <col min="13580" max="13581" width="10.140625" style="2" customWidth="1"/>
    <col min="13582" max="13582" width="11.28515625" style="2" customWidth="1"/>
    <col min="13583" max="13583" width="9.7109375" style="2" customWidth="1"/>
    <col min="13584" max="13584" width="12.28515625" style="2" customWidth="1"/>
    <col min="13585" max="13585" width="6.140625" style="2" customWidth="1"/>
    <col min="13586" max="13586" width="13.85546875" style="2" customWidth="1"/>
    <col min="13587" max="13587" width="9.28515625" style="2" customWidth="1"/>
    <col min="13588" max="13588" width="10.85546875" style="2" customWidth="1"/>
    <col min="13589" max="13589" width="9.28515625" style="2" customWidth="1"/>
    <col min="13590" max="13590" width="9.7109375" style="2" customWidth="1"/>
    <col min="13591" max="13593" width="0" style="2" hidden="1" customWidth="1"/>
    <col min="13594" max="13595" width="9.28515625" style="2" customWidth="1"/>
    <col min="13596" max="13598" width="9.42578125" style="2" customWidth="1"/>
    <col min="13599" max="13824" width="9.140625" style="2"/>
    <col min="13825" max="13825" width="6.7109375" style="2" customWidth="1"/>
    <col min="13826" max="13826" width="12.7109375" style="2" customWidth="1"/>
    <col min="13827" max="13827" width="11.28515625" style="2" customWidth="1"/>
    <col min="13828" max="13828" width="9.85546875" style="2" customWidth="1"/>
    <col min="13829" max="13829" width="12.28515625" style="2" customWidth="1"/>
    <col min="13830" max="13830" width="10.5703125" style="2" customWidth="1"/>
    <col min="13831" max="13831" width="12.28515625" style="2" customWidth="1"/>
    <col min="13832" max="13832" width="10.42578125" style="2" customWidth="1"/>
    <col min="13833" max="13834" width="10.5703125" style="2" customWidth="1"/>
    <col min="13835" max="13835" width="9.7109375" style="2" customWidth="1"/>
    <col min="13836" max="13837" width="10.140625" style="2" customWidth="1"/>
    <col min="13838" max="13838" width="11.28515625" style="2" customWidth="1"/>
    <col min="13839" max="13839" width="9.7109375" style="2" customWidth="1"/>
    <col min="13840" max="13840" width="12.28515625" style="2" customWidth="1"/>
    <col min="13841" max="13841" width="6.140625" style="2" customWidth="1"/>
    <col min="13842" max="13842" width="13.85546875" style="2" customWidth="1"/>
    <col min="13843" max="13843" width="9.28515625" style="2" customWidth="1"/>
    <col min="13844" max="13844" width="10.85546875" style="2" customWidth="1"/>
    <col min="13845" max="13845" width="9.28515625" style="2" customWidth="1"/>
    <col min="13846" max="13846" width="9.7109375" style="2" customWidth="1"/>
    <col min="13847" max="13849" width="0" style="2" hidden="1" customWidth="1"/>
    <col min="13850" max="13851" width="9.28515625" style="2" customWidth="1"/>
    <col min="13852" max="13854" width="9.42578125" style="2" customWidth="1"/>
    <col min="13855" max="14080" width="9.140625" style="2"/>
    <col min="14081" max="14081" width="6.7109375" style="2" customWidth="1"/>
    <col min="14082" max="14082" width="12.7109375" style="2" customWidth="1"/>
    <col min="14083" max="14083" width="11.28515625" style="2" customWidth="1"/>
    <col min="14084" max="14084" width="9.85546875" style="2" customWidth="1"/>
    <col min="14085" max="14085" width="12.28515625" style="2" customWidth="1"/>
    <col min="14086" max="14086" width="10.5703125" style="2" customWidth="1"/>
    <col min="14087" max="14087" width="12.28515625" style="2" customWidth="1"/>
    <col min="14088" max="14088" width="10.42578125" style="2" customWidth="1"/>
    <col min="14089" max="14090" width="10.5703125" style="2" customWidth="1"/>
    <col min="14091" max="14091" width="9.7109375" style="2" customWidth="1"/>
    <col min="14092" max="14093" width="10.140625" style="2" customWidth="1"/>
    <col min="14094" max="14094" width="11.28515625" style="2" customWidth="1"/>
    <col min="14095" max="14095" width="9.7109375" style="2" customWidth="1"/>
    <col min="14096" max="14096" width="12.28515625" style="2" customWidth="1"/>
    <col min="14097" max="14097" width="6.140625" style="2" customWidth="1"/>
    <col min="14098" max="14098" width="13.85546875" style="2" customWidth="1"/>
    <col min="14099" max="14099" width="9.28515625" style="2" customWidth="1"/>
    <col min="14100" max="14100" width="10.85546875" style="2" customWidth="1"/>
    <col min="14101" max="14101" width="9.28515625" style="2" customWidth="1"/>
    <col min="14102" max="14102" width="9.7109375" style="2" customWidth="1"/>
    <col min="14103" max="14105" width="0" style="2" hidden="1" customWidth="1"/>
    <col min="14106" max="14107" width="9.28515625" style="2" customWidth="1"/>
    <col min="14108" max="14110" width="9.42578125" style="2" customWidth="1"/>
    <col min="14111" max="14336" width="9.140625" style="2"/>
    <col min="14337" max="14337" width="6.7109375" style="2" customWidth="1"/>
    <col min="14338" max="14338" width="12.7109375" style="2" customWidth="1"/>
    <col min="14339" max="14339" width="11.28515625" style="2" customWidth="1"/>
    <col min="14340" max="14340" width="9.85546875" style="2" customWidth="1"/>
    <col min="14341" max="14341" width="12.28515625" style="2" customWidth="1"/>
    <col min="14342" max="14342" width="10.5703125" style="2" customWidth="1"/>
    <col min="14343" max="14343" width="12.28515625" style="2" customWidth="1"/>
    <col min="14344" max="14344" width="10.42578125" style="2" customWidth="1"/>
    <col min="14345" max="14346" width="10.5703125" style="2" customWidth="1"/>
    <col min="14347" max="14347" width="9.7109375" style="2" customWidth="1"/>
    <col min="14348" max="14349" width="10.140625" style="2" customWidth="1"/>
    <col min="14350" max="14350" width="11.28515625" style="2" customWidth="1"/>
    <col min="14351" max="14351" width="9.7109375" style="2" customWidth="1"/>
    <col min="14352" max="14352" width="12.28515625" style="2" customWidth="1"/>
    <col min="14353" max="14353" width="6.140625" style="2" customWidth="1"/>
    <col min="14354" max="14354" width="13.85546875" style="2" customWidth="1"/>
    <col min="14355" max="14355" width="9.28515625" style="2" customWidth="1"/>
    <col min="14356" max="14356" width="10.85546875" style="2" customWidth="1"/>
    <col min="14357" max="14357" width="9.28515625" style="2" customWidth="1"/>
    <col min="14358" max="14358" width="9.7109375" style="2" customWidth="1"/>
    <col min="14359" max="14361" width="0" style="2" hidden="1" customWidth="1"/>
    <col min="14362" max="14363" width="9.28515625" style="2" customWidth="1"/>
    <col min="14364" max="14366" width="9.42578125" style="2" customWidth="1"/>
    <col min="14367" max="14592" width="9.140625" style="2"/>
    <col min="14593" max="14593" width="6.7109375" style="2" customWidth="1"/>
    <col min="14594" max="14594" width="12.7109375" style="2" customWidth="1"/>
    <col min="14595" max="14595" width="11.28515625" style="2" customWidth="1"/>
    <col min="14596" max="14596" width="9.85546875" style="2" customWidth="1"/>
    <col min="14597" max="14597" width="12.28515625" style="2" customWidth="1"/>
    <col min="14598" max="14598" width="10.5703125" style="2" customWidth="1"/>
    <col min="14599" max="14599" width="12.28515625" style="2" customWidth="1"/>
    <col min="14600" max="14600" width="10.42578125" style="2" customWidth="1"/>
    <col min="14601" max="14602" width="10.5703125" style="2" customWidth="1"/>
    <col min="14603" max="14603" width="9.7109375" style="2" customWidth="1"/>
    <col min="14604" max="14605" width="10.140625" style="2" customWidth="1"/>
    <col min="14606" max="14606" width="11.28515625" style="2" customWidth="1"/>
    <col min="14607" max="14607" width="9.7109375" style="2" customWidth="1"/>
    <col min="14608" max="14608" width="12.28515625" style="2" customWidth="1"/>
    <col min="14609" max="14609" width="6.140625" style="2" customWidth="1"/>
    <col min="14610" max="14610" width="13.85546875" style="2" customWidth="1"/>
    <col min="14611" max="14611" width="9.28515625" style="2" customWidth="1"/>
    <col min="14612" max="14612" width="10.85546875" style="2" customWidth="1"/>
    <col min="14613" max="14613" width="9.28515625" style="2" customWidth="1"/>
    <col min="14614" max="14614" width="9.7109375" style="2" customWidth="1"/>
    <col min="14615" max="14617" width="0" style="2" hidden="1" customWidth="1"/>
    <col min="14618" max="14619" width="9.28515625" style="2" customWidth="1"/>
    <col min="14620" max="14622" width="9.42578125" style="2" customWidth="1"/>
    <col min="14623" max="14848" width="9.140625" style="2"/>
    <col min="14849" max="14849" width="6.7109375" style="2" customWidth="1"/>
    <col min="14850" max="14850" width="12.7109375" style="2" customWidth="1"/>
    <col min="14851" max="14851" width="11.28515625" style="2" customWidth="1"/>
    <col min="14852" max="14852" width="9.85546875" style="2" customWidth="1"/>
    <col min="14853" max="14853" width="12.28515625" style="2" customWidth="1"/>
    <col min="14854" max="14854" width="10.5703125" style="2" customWidth="1"/>
    <col min="14855" max="14855" width="12.28515625" style="2" customWidth="1"/>
    <col min="14856" max="14856" width="10.42578125" style="2" customWidth="1"/>
    <col min="14857" max="14858" width="10.5703125" style="2" customWidth="1"/>
    <col min="14859" max="14859" width="9.7109375" style="2" customWidth="1"/>
    <col min="14860" max="14861" width="10.140625" style="2" customWidth="1"/>
    <col min="14862" max="14862" width="11.28515625" style="2" customWidth="1"/>
    <col min="14863" max="14863" width="9.7109375" style="2" customWidth="1"/>
    <col min="14864" max="14864" width="12.28515625" style="2" customWidth="1"/>
    <col min="14865" max="14865" width="6.140625" style="2" customWidth="1"/>
    <col min="14866" max="14866" width="13.85546875" style="2" customWidth="1"/>
    <col min="14867" max="14867" width="9.28515625" style="2" customWidth="1"/>
    <col min="14868" max="14868" width="10.85546875" style="2" customWidth="1"/>
    <col min="14869" max="14869" width="9.28515625" style="2" customWidth="1"/>
    <col min="14870" max="14870" width="9.7109375" style="2" customWidth="1"/>
    <col min="14871" max="14873" width="0" style="2" hidden="1" customWidth="1"/>
    <col min="14874" max="14875" width="9.28515625" style="2" customWidth="1"/>
    <col min="14876" max="14878" width="9.42578125" style="2" customWidth="1"/>
    <col min="14879" max="15104" width="9.140625" style="2"/>
    <col min="15105" max="15105" width="6.7109375" style="2" customWidth="1"/>
    <col min="15106" max="15106" width="12.7109375" style="2" customWidth="1"/>
    <col min="15107" max="15107" width="11.28515625" style="2" customWidth="1"/>
    <col min="15108" max="15108" width="9.85546875" style="2" customWidth="1"/>
    <col min="15109" max="15109" width="12.28515625" style="2" customWidth="1"/>
    <col min="15110" max="15110" width="10.5703125" style="2" customWidth="1"/>
    <col min="15111" max="15111" width="12.28515625" style="2" customWidth="1"/>
    <col min="15112" max="15112" width="10.42578125" style="2" customWidth="1"/>
    <col min="15113" max="15114" width="10.5703125" style="2" customWidth="1"/>
    <col min="15115" max="15115" width="9.7109375" style="2" customWidth="1"/>
    <col min="15116" max="15117" width="10.140625" style="2" customWidth="1"/>
    <col min="15118" max="15118" width="11.28515625" style="2" customWidth="1"/>
    <col min="15119" max="15119" width="9.7109375" style="2" customWidth="1"/>
    <col min="15120" max="15120" width="12.28515625" style="2" customWidth="1"/>
    <col min="15121" max="15121" width="6.140625" style="2" customWidth="1"/>
    <col min="15122" max="15122" width="13.85546875" style="2" customWidth="1"/>
    <col min="15123" max="15123" width="9.28515625" style="2" customWidth="1"/>
    <col min="15124" max="15124" width="10.85546875" style="2" customWidth="1"/>
    <col min="15125" max="15125" width="9.28515625" style="2" customWidth="1"/>
    <col min="15126" max="15126" width="9.7109375" style="2" customWidth="1"/>
    <col min="15127" max="15129" width="0" style="2" hidden="1" customWidth="1"/>
    <col min="15130" max="15131" width="9.28515625" style="2" customWidth="1"/>
    <col min="15132" max="15134" width="9.42578125" style="2" customWidth="1"/>
    <col min="15135" max="15360" width="9.140625" style="2"/>
    <col min="15361" max="15361" width="6.7109375" style="2" customWidth="1"/>
    <col min="15362" max="15362" width="12.7109375" style="2" customWidth="1"/>
    <col min="15363" max="15363" width="11.28515625" style="2" customWidth="1"/>
    <col min="15364" max="15364" width="9.85546875" style="2" customWidth="1"/>
    <col min="15365" max="15365" width="12.28515625" style="2" customWidth="1"/>
    <col min="15366" max="15366" width="10.5703125" style="2" customWidth="1"/>
    <col min="15367" max="15367" width="12.28515625" style="2" customWidth="1"/>
    <col min="15368" max="15368" width="10.42578125" style="2" customWidth="1"/>
    <col min="15369" max="15370" width="10.5703125" style="2" customWidth="1"/>
    <col min="15371" max="15371" width="9.7109375" style="2" customWidth="1"/>
    <col min="15372" max="15373" width="10.140625" style="2" customWidth="1"/>
    <col min="15374" max="15374" width="11.28515625" style="2" customWidth="1"/>
    <col min="15375" max="15375" width="9.7109375" style="2" customWidth="1"/>
    <col min="15376" max="15376" width="12.28515625" style="2" customWidth="1"/>
    <col min="15377" max="15377" width="6.140625" style="2" customWidth="1"/>
    <col min="15378" max="15378" width="13.85546875" style="2" customWidth="1"/>
    <col min="15379" max="15379" width="9.28515625" style="2" customWidth="1"/>
    <col min="15380" max="15380" width="10.85546875" style="2" customWidth="1"/>
    <col min="15381" max="15381" width="9.28515625" style="2" customWidth="1"/>
    <col min="15382" max="15382" width="9.7109375" style="2" customWidth="1"/>
    <col min="15383" max="15385" width="0" style="2" hidden="1" customWidth="1"/>
    <col min="15386" max="15387" width="9.28515625" style="2" customWidth="1"/>
    <col min="15388" max="15390" width="9.42578125" style="2" customWidth="1"/>
    <col min="15391" max="15616" width="9.140625" style="2"/>
    <col min="15617" max="15617" width="6.7109375" style="2" customWidth="1"/>
    <col min="15618" max="15618" width="12.7109375" style="2" customWidth="1"/>
    <col min="15619" max="15619" width="11.28515625" style="2" customWidth="1"/>
    <col min="15620" max="15620" width="9.85546875" style="2" customWidth="1"/>
    <col min="15621" max="15621" width="12.28515625" style="2" customWidth="1"/>
    <col min="15622" max="15622" width="10.5703125" style="2" customWidth="1"/>
    <col min="15623" max="15623" width="12.28515625" style="2" customWidth="1"/>
    <col min="15624" max="15624" width="10.42578125" style="2" customWidth="1"/>
    <col min="15625" max="15626" width="10.5703125" style="2" customWidth="1"/>
    <col min="15627" max="15627" width="9.7109375" style="2" customWidth="1"/>
    <col min="15628" max="15629" width="10.140625" style="2" customWidth="1"/>
    <col min="15630" max="15630" width="11.28515625" style="2" customWidth="1"/>
    <col min="15631" max="15631" width="9.7109375" style="2" customWidth="1"/>
    <col min="15632" max="15632" width="12.28515625" style="2" customWidth="1"/>
    <col min="15633" max="15633" width="6.140625" style="2" customWidth="1"/>
    <col min="15634" max="15634" width="13.85546875" style="2" customWidth="1"/>
    <col min="15635" max="15635" width="9.28515625" style="2" customWidth="1"/>
    <col min="15636" max="15636" width="10.85546875" style="2" customWidth="1"/>
    <col min="15637" max="15637" width="9.28515625" style="2" customWidth="1"/>
    <col min="15638" max="15638" width="9.7109375" style="2" customWidth="1"/>
    <col min="15639" max="15641" width="0" style="2" hidden="1" customWidth="1"/>
    <col min="15642" max="15643" width="9.28515625" style="2" customWidth="1"/>
    <col min="15644" max="15646" width="9.42578125" style="2" customWidth="1"/>
    <col min="15647" max="15872" width="9.140625" style="2"/>
    <col min="15873" max="15873" width="6.7109375" style="2" customWidth="1"/>
    <col min="15874" max="15874" width="12.7109375" style="2" customWidth="1"/>
    <col min="15875" max="15875" width="11.28515625" style="2" customWidth="1"/>
    <col min="15876" max="15876" width="9.85546875" style="2" customWidth="1"/>
    <col min="15877" max="15877" width="12.28515625" style="2" customWidth="1"/>
    <col min="15878" max="15878" width="10.5703125" style="2" customWidth="1"/>
    <col min="15879" max="15879" width="12.28515625" style="2" customWidth="1"/>
    <col min="15880" max="15880" width="10.42578125" style="2" customWidth="1"/>
    <col min="15881" max="15882" width="10.5703125" style="2" customWidth="1"/>
    <col min="15883" max="15883" width="9.7109375" style="2" customWidth="1"/>
    <col min="15884" max="15885" width="10.140625" style="2" customWidth="1"/>
    <col min="15886" max="15886" width="11.28515625" style="2" customWidth="1"/>
    <col min="15887" max="15887" width="9.7109375" style="2" customWidth="1"/>
    <col min="15888" max="15888" width="12.28515625" style="2" customWidth="1"/>
    <col min="15889" max="15889" width="6.140625" style="2" customWidth="1"/>
    <col min="15890" max="15890" width="13.85546875" style="2" customWidth="1"/>
    <col min="15891" max="15891" width="9.28515625" style="2" customWidth="1"/>
    <col min="15892" max="15892" width="10.85546875" style="2" customWidth="1"/>
    <col min="15893" max="15893" width="9.28515625" style="2" customWidth="1"/>
    <col min="15894" max="15894" width="9.7109375" style="2" customWidth="1"/>
    <col min="15895" max="15897" width="0" style="2" hidden="1" customWidth="1"/>
    <col min="15898" max="15899" width="9.28515625" style="2" customWidth="1"/>
    <col min="15900" max="15902" width="9.42578125" style="2" customWidth="1"/>
    <col min="15903" max="16128" width="9.140625" style="2"/>
    <col min="16129" max="16129" width="6.7109375" style="2" customWidth="1"/>
    <col min="16130" max="16130" width="12.7109375" style="2" customWidth="1"/>
    <col min="16131" max="16131" width="11.28515625" style="2" customWidth="1"/>
    <col min="16132" max="16132" width="9.85546875" style="2" customWidth="1"/>
    <col min="16133" max="16133" width="12.28515625" style="2" customWidth="1"/>
    <col min="16134" max="16134" width="10.5703125" style="2" customWidth="1"/>
    <col min="16135" max="16135" width="12.28515625" style="2" customWidth="1"/>
    <col min="16136" max="16136" width="10.42578125" style="2" customWidth="1"/>
    <col min="16137" max="16138" width="10.5703125" style="2" customWidth="1"/>
    <col min="16139" max="16139" width="9.7109375" style="2" customWidth="1"/>
    <col min="16140" max="16141" width="10.140625" style="2" customWidth="1"/>
    <col min="16142" max="16142" width="11.28515625" style="2" customWidth="1"/>
    <col min="16143" max="16143" width="9.7109375" style="2" customWidth="1"/>
    <col min="16144" max="16144" width="12.28515625" style="2" customWidth="1"/>
    <col min="16145" max="16145" width="6.140625" style="2" customWidth="1"/>
    <col min="16146" max="16146" width="13.85546875" style="2" customWidth="1"/>
    <col min="16147" max="16147" width="9.28515625" style="2" customWidth="1"/>
    <col min="16148" max="16148" width="10.85546875" style="2" customWidth="1"/>
    <col min="16149" max="16149" width="9.28515625" style="2" customWidth="1"/>
    <col min="16150" max="16150" width="9.7109375" style="2" customWidth="1"/>
    <col min="16151" max="16153" width="0" style="2" hidden="1" customWidth="1"/>
    <col min="16154" max="16155" width="9.28515625" style="2" customWidth="1"/>
    <col min="16156" max="16158" width="9.42578125" style="2" customWidth="1"/>
    <col min="16159" max="16384" width="9.140625" style="2"/>
  </cols>
  <sheetData>
    <row r="1" spans="1:88" ht="15.75">
      <c r="A1" s="710" t="s">
        <v>471</v>
      </c>
      <c r="B1" s="710"/>
      <c r="C1" s="710"/>
      <c r="D1" s="710"/>
      <c r="E1" s="710"/>
      <c r="O1" s="711" t="s">
        <v>73</v>
      </c>
      <c r="P1" s="711"/>
      <c r="R1" s="510" t="s">
        <v>397</v>
      </c>
    </row>
    <row r="2" spans="1:88" ht="15.75">
      <c r="A2" s="48"/>
      <c r="O2" s="551"/>
      <c r="P2" s="551"/>
      <c r="R2" s="510"/>
    </row>
    <row r="3" spans="1:88" s="8" customFormat="1" ht="85.15" customHeight="1">
      <c r="A3" s="325" t="s">
        <v>21</v>
      </c>
      <c r="B3" s="325" t="s">
        <v>65</v>
      </c>
      <c r="C3" s="420" t="s">
        <v>380</v>
      </c>
      <c r="D3" s="421" t="s">
        <v>381</v>
      </c>
      <c r="E3" s="422" t="s">
        <v>382</v>
      </c>
      <c r="F3" s="423" t="s">
        <v>425</v>
      </c>
      <c r="G3" s="422" t="s">
        <v>407</v>
      </c>
      <c r="H3" s="326" t="s">
        <v>396</v>
      </c>
      <c r="I3" s="421" t="s">
        <v>421</v>
      </c>
      <c r="J3" s="422" t="s">
        <v>422</v>
      </c>
      <c r="K3" s="420" t="s">
        <v>406</v>
      </c>
      <c r="L3" s="420" t="s">
        <v>423</v>
      </c>
      <c r="M3" s="422" t="s">
        <v>424</v>
      </c>
      <c r="N3" s="9"/>
      <c r="O3" s="512" t="s">
        <v>399</v>
      </c>
      <c r="P3" s="512" t="s">
        <v>398</v>
      </c>
      <c r="R3" s="8" t="s">
        <v>398</v>
      </c>
      <c r="S3" s="8" t="s">
        <v>400</v>
      </c>
      <c r="AE3" s="9"/>
      <c r="AF3" s="9"/>
      <c r="AG3" s="9"/>
      <c r="AH3" s="9"/>
      <c r="AI3" s="9"/>
      <c r="AJ3" s="9"/>
      <c r="AK3" s="9"/>
      <c r="AL3" s="9"/>
      <c r="AM3" s="9"/>
      <c r="AN3" s="9"/>
      <c r="AO3" s="9"/>
      <c r="AP3" s="9"/>
    </row>
    <row r="4" spans="1:88" s="8" customFormat="1" ht="25.5">
      <c r="A4" s="51"/>
      <c r="B4" s="10" t="s">
        <v>26</v>
      </c>
      <c r="C4" s="11" t="s">
        <v>27</v>
      </c>
      <c r="D4" s="12" t="s">
        <v>28</v>
      </c>
      <c r="E4" s="14" t="s">
        <v>29</v>
      </c>
      <c r="F4" s="65" t="s">
        <v>30</v>
      </c>
      <c r="G4" s="14" t="s">
        <v>66</v>
      </c>
      <c r="H4" s="50" t="s">
        <v>32</v>
      </c>
      <c r="I4" s="12" t="s">
        <v>67</v>
      </c>
      <c r="J4" s="14" t="s">
        <v>68</v>
      </c>
      <c r="K4" s="11" t="s">
        <v>69</v>
      </c>
      <c r="L4" s="11" t="s">
        <v>70</v>
      </c>
      <c r="M4" s="14" t="s">
        <v>71</v>
      </c>
      <c r="N4" s="6"/>
      <c r="O4" s="556"/>
      <c r="P4" s="556"/>
      <c r="Q4" s="297"/>
      <c r="R4" s="297"/>
      <c r="S4" s="297"/>
      <c r="T4" s="297"/>
      <c r="U4" s="297"/>
      <c r="V4" s="297"/>
      <c r="W4" s="297"/>
      <c r="X4" s="297"/>
      <c r="Y4" s="297"/>
      <c r="Z4" s="297"/>
      <c r="AA4" s="297"/>
      <c r="AB4" s="297"/>
      <c r="AC4" s="297"/>
      <c r="AD4" s="297"/>
      <c r="AE4" s="556"/>
      <c r="AF4" s="556"/>
      <c r="AG4" s="556"/>
      <c r="AH4" s="556"/>
      <c r="AI4" s="556"/>
      <c r="AJ4" s="556"/>
      <c r="AK4" s="556"/>
      <c r="AL4" s="556"/>
      <c r="AM4" s="556"/>
      <c r="AN4" s="556"/>
      <c r="AO4" s="556"/>
      <c r="AP4" s="556"/>
      <c r="AQ4" s="297"/>
      <c r="AR4" s="297"/>
      <c r="AS4" s="297"/>
      <c r="AT4" s="297"/>
      <c r="AU4" s="297"/>
      <c r="AV4" s="297"/>
      <c r="AW4" s="297"/>
      <c r="AX4" s="297"/>
      <c r="AY4" s="297"/>
      <c r="AZ4" s="297"/>
      <c r="BA4" s="297"/>
      <c r="BB4" s="297"/>
      <c r="BC4" s="297"/>
      <c r="BD4" s="297"/>
      <c r="BE4" s="297"/>
      <c r="BF4" s="297"/>
      <c r="BG4" s="297"/>
      <c r="BH4" s="297"/>
      <c r="BI4" s="297"/>
      <c r="BJ4" s="297"/>
      <c r="BK4" s="297"/>
      <c r="BL4" s="297"/>
      <c r="BM4" s="297"/>
      <c r="BN4" s="297"/>
      <c r="BO4" s="297"/>
      <c r="BP4" s="297"/>
      <c r="BQ4" s="297"/>
      <c r="BR4" s="297"/>
      <c r="BS4" s="297"/>
      <c r="BT4" s="297"/>
      <c r="BU4" s="297"/>
      <c r="BV4" s="297"/>
      <c r="BW4" s="297"/>
      <c r="BX4" s="297"/>
      <c r="BY4" s="297"/>
      <c r="BZ4" s="297"/>
      <c r="CA4" s="297"/>
      <c r="CB4" s="297"/>
      <c r="CC4" s="297"/>
      <c r="CD4" s="297"/>
      <c r="CE4" s="297"/>
      <c r="CF4" s="297"/>
      <c r="CG4" s="297"/>
      <c r="CH4" s="297"/>
      <c r="CI4" s="297"/>
      <c r="CJ4" s="297"/>
    </row>
    <row r="5" spans="1:88" ht="12.75" customHeight="1">
      <c r="A5" s="424">
        <v>1961</v>
      </c>
      <c r="B5" s="66">
        <v>183742</v>
      </c>
      <c r="C5" s="74">
        <v>563.29999999999995</v>
      </c>
      <c r="D5" s="74">
        <v>441.1</v>
      </c>
      <c r="E5" s="74">
        <v>393.8</v>
      </c>
      <c r="F5" s="519">
        <f>P5</f>
        <v>13.936989889855827</v>
      </c>
      <c r="G5" s="68">
        <f t="shared" ref="G5:G50" si="0">C5/H5*100</f>
        <v>17.668830965151656</v>
      </c>
      <c r="H5" s="74">
        <v>3188.1</v>
      </c>
      <c r="I5" s="69">
        <f t="shared" ref="I5:I50" si="1">D5/F5*100</f>
        <v>3164.9588862876262</v>
      </c>
      <c r="J5" s="70">
        <f t="shared" ref="J5:J50" si="2">E5/F5*100</f>
        <v>2825.5742675585288</v>
      </c>
      <c r="K5" s="71">
        <f t="shared" ref="K5:K50" si="3">H5/B5*1000000</f>
        <v>17350.959497556356</v>
      </c>
      <c r="L5" s="71">
        <f t="shared" ref="L5:L50" si="4">I5/B5*1000000</f>
        <v>17225.015980492353</v>
      </c>
      <c r="M5" s="71">
        <f t="shared" ref="M5:M50" si="5">J5/B5*1000000</f>
        <v>15377.944441437063</v>
      </c>
      <c r="N5" s="36"/>
      <c r="O5" s="36">
        <v>29.9</v>
      </c>
      <c r="P5" s="440">
        <f t="shared" ref="P5:P27" si="6">O5/O$53*100</f>
        <v>13.936989889855827</v>
      </c>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row>
    <row r="6" spans="1:88" ht="12.75" customHeight="1">
      <c r="A6" s="424">
        <v>1962</v>
      </c>
      <c r="B6" s="72">
        <v>186590</v>
      </c>
      <c r="C6" s="74">
        <v>605.1</v>
      </c>
      <c r="D6" s="74">
        <v>469.1</v>
      </c>
      <c r="E6" s="74">
        <v>417.5</v>
      </c>
      <c r="F6" s="520">
        <f t="shared" ref="F5:F19" si="7">P6</f>
        <v>14.076825908817591</v>
      </c>
      <c r="G6" s="68">
        <f t="shared" si="0"/>
        <v>17.88596257870001</v>
      </c>
      <c r="H6" s="74">
        <v>3383.1</v>
      </c>
      <c r="I6" s="69">
        <f t="shared" si="1"/>
        <v>3332.4273741721859</v>
      </c>
      <c r="J6" s="70">
        <f t="shared" si="2"/>
        <v>2965.8674668874178</v>
      </c>
      <c r="K6" s="71">
        <f t="shared" si="3"/>
        <v>18131.196741518837</v>
      </c>
      <c r="L6" s="71">
        <f t="shared" si="4"/>
        <v>17859.624707498719</v>
      </c>
      <c r="M6" s="71">
        <f t="shared" si="5"/>
        <v>15895.104061779397</v>
      </c>
      <c r="N6" s="36"/>
      <c r="O6" s="36">
        <v>30.2</v>
      </c>
      <c r="P6" s="440">
        <f t="shared" si="6"/>
        <v>14.076825908817591</v>
      </c>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row>
    <row r="7" spans="1:88" ht="12.75" customHeight="1">
      <c r="A7" s="424">
        <v>1963</v>
      </c>
      <c r="B7" s="72">
        <v>189300</v>
      </c>
      <c r="C7" s="74">
        <v>638.6</v>
      </c>
      <c r="D7" s="74">
        <v>492.8</v>
      </c>
      <c r="E7" s="74">
        <v>438.3</v>
      </c>
      <c r="F7" s="520">
        <f>P7</f>
        <v>14.263273934099946</v>
      </c>
      <c r="G7" s="68">
        <f t="shared" si="0"/>
        <v>18.088601858146387</v>
      </c>
      <c r="H7" s="74">
        <v>3530.4</v>
      </c>
      <c r="I7" s="69">
        <f t="shared" si="1"/>
        <v>3455.0272418300651</v>
      </c>
      <c r="J7" s="70">
        <f t="shared" si="2"/>
        <v>3072.9270294117646</v>
      </c>
      <c r="K7" s="71">
        <f t="shared" si="3"/>
        <v>18649.76228209192</v>
      </c>
      <c r="L7" s="71">
        <f t="shared" si="4"/>
        <v>18251.596628790627</v>
      </c>
      <c r="M7" s="71">
        <f t="shared" si="5"/>
        <v>16233.106336036793</v>
      </c>
      <c r="N7" s="36"/>
      <c r="O7" s="36">
        <v>30.6</v>
      </c>
      <c r="P7" s="440">
        <f t="shared" si="6"/>
        <v>14.263273934099946</v>
      </c>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row>
    <row r="8" spans="1:88" ht="12.75" customHeight="1">
      <c r="A8" s="424">
        <v>1964</v>
      </c>
      <c r="B8" s="72">
        <v>191927</v>
      </c>
      <c r="C8" s="74">
        <v>685.8</v>
      </c>
      <c r="D8" s="74">
        <v>528.4</v>
      </c>
      <c r="E8" s="74">
        <v>476.3</v>
      </c>
      <c r="F8" s="520">
        <f t="shared" si="7"/>
        <v>14.449721959382297</v>
      </c>
      <c r="G8" s="68">
        <f t="shared" si="0"/>
        <v>18.366363149437596</v>
      </c>
      <c r="H8" s="74">
        <v>3734</v>
      </c>
      <c r="I8" s="69">
        <f t="shared" si="1"/>
        <v>3656.8177677419358</v>
      </c>
      <c r="J8" s="70">
        <f t="shared" si="2"/>
        <v>3296.2571967741937</v>
      </c>
      <c r="K8" s="71">
        <f t="shared" si="3"/>
        <v>19455.313739077876</v>
      </c>
      <c r="L8" s="71">
        <f t="shared" si="4"/>
        <v>19053.170047684463</v>
      </c>
      <c r="M8" s="71">
        <f t="shared" si="5"/>
        <v>17174.536134958573</v>
      </c>
      <c r="N8" s="36"/>
      <c r="O8" s="36">
        <v>31</v>
      </c>
      <c r="P8" s="440">
        <f t="shared" si="6"/>
        <v>14.449721959382297</v>
      </c>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row>
    <row r="9" spans="1:88" ht="12.75" customHeight="1">
      <c r="A9" s="424">
        <v>1965</v>
      </c>
      <c r="B9" s="72">
        <v>194347</v>
      </c>
      <c r="C9" s="74">
        <v>743.7</v>
      </c>
      <c r="D9" s="74">
        <v>570.79999999999995</v>
      </c>
      <c r="E9" s="74">
        <v>513.20000000000005</v>
      </c>
      <c r="F9" s="520">
        <f t="shared" si="7"/>
        <v>14.682781990985239</v>
      </c>
      <c r="G9" s="68">
        <f t="shared" si="0"/>
        <v>18.70143586390726</v>
      </c>
      <c r="H9" s="74">
        <v>3976.7</v>
      </c>
      <c r="I9" s="69">
        <f t="shared" si="1"/>
        <v>3887.5466539682534</v>
      </c>
      <c r="J9" s="70">
        <f t="shared" si="2"/>
        <v>3495.2504253968259</v>
      </c>
      <c r="K9" s="71">
        <f t="shared" si="3"/>
        <v>20461.854312132422</v>
      </c>
      <c r="L9" s="71">
        <f t="shared" si="4"/>
        <v>20003.121499010806</v>
      </c>
      <c r="M9" s="71">
        <f t="shared" si="5"/>
        <v>17984.586463371321</v>
      </c>
      <c r="N9" s="36"/>
      <c r="O9" s="36">
        <v>31.5</v>
      </c>
      <c r="P9" s="440">
        <f t="shared" si="6"/>
        <v>14.682781990985239</v>
      </c>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row>
    <row r="10" spans="1:88" ht="12.75" customHeight="1">
      <c r="A10" s="424">
        <v>1966</v>
      </c>
      <c r="B10" s="72">
        <v>196599</v>
      </c>
      <c r="C10" s="74">
        <v>815</v>
      </c>
      <c r="D10" s="74">
        <v>620.6</v>
      </c>
      <c r="E10" s="74">
        <v>554.20000000000005</v>
      </c>
      <c r="F10" s="520">
        <f t="shared" si="7"/>
        <v>15.102290047870529</v>
      </c>
      <c r="G10" s="68">
        <f t="shared" si="0"/>
        <v>19.226686168581473</v>
      </c>
      <c r="H10" s="74">
        <v>4238.8999999999996</v>
      </c>
      <c r="I10" s="69">
        <f>D10/F10*100</f>
        <v>4109.3105617283954</v>
      </c>
      <c r="J10" s="70">
        <f t="shared" si="2"/>
        <v>3669.6421419753092</v>
      </c>
      <c r="K10" s="71">
        <f t="shared" si="3"/>
        <v>21561.147310006661</v>
      </c>
      <c r="L10" s="71">
        <f t="shared" si="4"/>
        <v>20901.991168461667</v>
      </c>
      <c r="M10" s="71">
        <f t="shared" si="5"/>
        <v>18665.619570675888</v>
      </c>
      <c r="N10" s="36"/>
      <c r="O10" s="36">
        <v>32.4</v>
      </c>
      <c r="P10" s="440">
        <f t="shared" si="6"/>
        <v>15.102290047870529</v>
      </c>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row>
    <row r="11" spans="1:88" ht="12.75" customHeight="1">
      <c r="A11" s="424">
        <v>1967</v>
      </c>
      <c r="B11" s="72">
        <v>198752</v>
      </c>
      <c r="C11" s="74">
        <v>861.7</v>
      </c>
      <c r="D11" s="74">
        <v>665.7</v>
      </c>
      <c r="E11" s="74">
        <v>592.79999999999995</v>
      </c>
      <c r="F11" s="520">
        <f t="shared" si="7"/>
        <v>15.56841011107641</v>
      </c>
      <c r="G11" s="68">
        <f t="shared" si="0"/>
        <v>19.785543717854519</v>
      </c>
      <c r="H11" s="74">
        <v>4355.2</v>
      </c>
      <c r="I11" s="69">
        <f t="shared" si="1"/>
        <v>4275.9664940119765</v>
      </c>
      <c r="J11" s="70">
        <f t="shared" si="2"/>
        <v>3807.7105868263475</v>
      </c>
      <c r="K11" s="71">
        <f t="shared" si="3"/>
        <v>21912.735469328611</v>
      </c>
      <c r="L11" s="71">
        <f t="shared" si="4"/>
        <v>21514.080331327365</v>
      </c>
      <c r="M11" s="71">
        <f t="shared" si="5"/>
        <v>19158.099474854829</v>
      </c>
      <c r="N11" s="36"/>
      <c r="O11" s="36">
        <v>33.4</v>
      </c>
      <c r="P11" s="440">
        <f t="shared" si="6"/>
        <v>15.56841011107641</v>
      </c>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row>
    <row r="12" spans="1:88" ht="12.75" customHeight="1">
      <c r="A12" s="424">
        <v>1968</v>
      </c>
      <c r="B12" s="72">
        <v>200745</v>
      </c>
      <c r="C12" s="74">
        <v>942.5</v>
      </c>
      <c r="D12" s="74">
        <v>730.7</v>
      </c>
      <c r="E12" s="74">
        <v>643.79999999999995</v>
      </c>
      <c r="F12" s="520">
        <f t="shared" si="7"/>
        <v>16.220978199564641</v>
      </c>
      <c r="G12" s="68">
        <f t="shared" si="0"/>
        <v>20.62814620267017</v>
      </c>
      <c r="H12" s="74">
        <v>4569</v>
      </c>
      <c r="I12" s="69">
        <f t="shared" si="1"/>
        <v>4504.6605143678171</v>
      </c>
      <c r="J12" s="70">
        <f t="shared" si="2"/>
        <v>3968.9345000000003</v>
      </c>
      <c r="K12" s="71">
        <f t="shared" si="3"/>
        <v>22760.218187252482</v>
      </c>
      <c r="L12" s="71">
        <f t="shared" si="4"/>
        <v>22439.714634824366</v>
      </c>
      <c r="M12" s="71">
        <f t="shared" si="5"/>
        <v>19771.025430272239</v>
      </c>
      <c r="N12" s="36"/>
      <c r="O12" s="36">
        <v>34.799999999999997</v>
      </c>
      <c r="P12" s="440">
        <f t="shared" si="6"/>
        <v>16.220978199564641</v>
      </c>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row>
    <row r="13" spans="1:88" ht="12.75" customHeight="1">
      <c r="A13" s="570">
        <v>1969</v>
      </c>
      <c r="B13" s="66">
        <v>202736</v>
      </c>
      <c r="C13" s="569">
        <v>1019.9</v>
      </c>
      <c r="D13" s="67">
        <v>800.3</v>
      </c>
      <c r="E13" s="18">
        <v>695.8</v>
      </c>
      <c r="F13" s="519">
        <f t="shared" si="7"/>
        <v>17.106606319655818</v>
      </c>
      <c r="G13" s="568">
        <f t="shared" si="0"/>
        <v>21.642440318302388</v>
      </c>
      <c r="H13" s="565">
        <v>4712.5</v>
      </c>
      <c r="I13" s="566">
        <f t="shared" si="1"/>
        <v>4678.3095667574926</v>
      </c>
      <c r="J13" s="567">
        <f t="shared" si="2"/>
        <v>4067.434457765667</v>
      </c>
      <c r="K13" s="563">
        <f t="shared" si="3"/>
        <v>23244.515034330361</v>
      </c>
      <c r="L13" s="564">
        <f t="shared" si="4"/>
        <v>23075.869933102618</v>
      </c>
      <c r="M13" s="564">
        <f t="shared" si="5"/>
        <v>20062.714356432341</v>
      </c>
      <c r="N13" s="36"/>
      <c r="O13" s="36">
        <v>36.700000000000003</v>
      </c>
      <c r="P13" s="440">
        <f t="shared" si="6"/>
        <v>17.106606319655818</v>
      </c>
      <c r="Q13" s="36"/>
      <c r="R13" s="36">
        <v>32.652999999999999</v>
      </c>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row>
    <row r="14" spans="1:88" ht="12.75" customHeight="1">
      <c r="A14" s="424">
        <v>1970</v>
      </c>
      <c r="B14" s="72">
        <v>205089</v>
      </c>
      <c r="C14" s="330">
        <v>1075.9000000000001</v>
      </c>
      <c r="D14" s="73">
        <v>864.6</v>
      </c>
      <c r="E14" s="25">
        <v>761.5</v>
      </c>
      <c r="F14" s="520">
        <f t="shared" si="7"/>
        <v>18.085458452388163</v>
      </c>
      <c r="G14" s="68">
        <f t="shared" si="0"/>
        <v>22.784836933502756</v>
      </c>
      <c r="H14" s="562">
        <v>4722</v>
      </c>
      <c r="I14" s="69">
        <f t="shared" si="1"/>
        <v>4780.6363453608255</v>
      </c>
      <c r="J14" s="70">
        <f t="shared" si="2"/>
        <v>4210.5650902061861</v>
      </c>
      <c r="K14" s="193">
        <f t="shared" si="3"/>
        <v>23024.150490762546</v>
      </c>
      <c r="L14" s="71">
        <f t="shared" si="4"/>
        <v>23310.057318338993</v>
      </c>
      <c r="M14" s="194">
        <f t="shared" si="5"/>
        <v>20530.428692939095</v>
      </c>
      <c r="O14" s="2">
        <v>38.799999999999997</v>
      </c>
      <c r="P14" s="5">
        <f t="shared" si="6"/>
        <v>18.085458452388163</v>
      </c>
      <c r="R14" s="2">
        <v>32.720999999999997</v>
      </c>
    </row>
    <row r="15" spans="1:88" ht="12.75" customHeight="1">
      <c r="A15" s="424">
        <v>1971</v>
      </c>
      <c r="B15" s="72">
        <v>207692</v>
      </c>
      <c r="C15" s="330">
        <v>1167.8</v>
      </c>
      <c r="D15" s="73">
        <v>932.1</v>
      </c>
      <c r="E15" s="25">
        <v>830.4</v>
      </c>
      <c r="F15" s="520">
        <f t="shared" si="7"/>
        <v>18.877862559838164</v>
      </c>
      <c r="G15" s="68">
        <f t="shared" si="0"/>
        <v>23.942102673445952</v>
      </c>
      <c r="H15" s="562">
        <v>4877.6000000000004</v>
      </c>
      <c r="I15" s="69">
        <f t="shared" si="1"/>
        <v>4937.5293259259261</v>
      </c>
      <c r="J15" s="70">
        <f t="shared" si="2"/>
        <v>4398.8030814814811</v>
      </c>
      <c r="K15" s="193">
        <f t="shared" si="3"/>
        <v>23484.775533000793</v>
      </c>
      <c r="L15" s="71">
        <f t="shared" si="4"/>
        <v>23773.324566790856</v>
      </c>
      <c r="M15" s="194">
        <f t="shared" si="5"/>
        <v>21179.453621138422</v>
      </c>
      <c r="O15" s="2">
        <v>40.5</v>
      </c>
      <c r="P15" s="5">
        <f t="shared" si="6"/>
        <v>18.877862559838164</v>
      </c>
      <c r="R15" s="2">
        <v>33.798000000000002</v>
      </c>
    </row>
    <row r="16" spans="1:88" ht="12.75" customHeight="1">
      <c r="A16" s="424">
        <v>1972</v>
      </c>
      <c r="B16" s="72">
        <v>209924</v>
      </c>
      <c r="C16" s="330">
        <v>1282.4000000000001</v>
      </c>
      <c r="D16" s="73">
        <v>1023.6</v>
      </c>
      <c r="E16" s="25">
        <v>899.9</v>
      </c>
      <c r="F16" s="520">
        <f t="shared" si="7"/>
        <v>19.483818642005808</v>
      </c>
      <c r="G16" s="68">
        <f t="shared" si="0"/>
        <v>24.977114699180024</v>
      </c>
      <c r="H16" s="562">
        <v>5134.3</v>
      </c>
      <c r="I16" s="69">
        <f t="shared" si="1"/>
        <v>5253.5902679425835</v>
      </c>
      <c r="J16" s="70">
        <f t="shared" si="2"/>
        <v>4618.7044569377986</v>
      </c>
      <c r="K16" s="193">
        <f t="shared" si="3"/>
        <v>24457.899049179705</v>
      </c>
      <c r="L16" s="71">
        <f t="shared" si="4"/>
        <v>25026.153598171641</v>
      </c>
      <c r="M16" s="194">
        <f t="shared" si="5"/>
        <v>22001.793301088957</v>
      </c>
      <c r="O16" s="2">
        <v>41.8</v>
      </c>
      <c r="P16" s="5">
        <f t="shared" si="6"/>
        <v>19.483818642005808</v>
      </c>
      <c r="R16" s="2">
        <v>35.572000000000003</v>
      </c>
    </row>
    <row r="17" spans="1:18" ht="12.75" customHeight="1">
      <c r="A17" s="424">
        <v>1973</v>
      </c>
      <c r="B17" s="72">
        <v>211939</v>
      </c>
      <c r="C17" s="330">
        <v>1428.5</v>
      </c>
      <c r="D17" s="73">
        <v>1138.5</v>
      </c>
      <c r="E17" s="25">
        <v>1006.1</v>
      </c>
      <c r="F17" s="520">
        <f t="shared" si="7"/>
        <v>20.695730806341096</v>
      </c>
      <c r="G17" s="68">
        <f>C17/H17*100</f>
        <v>26.336166368614144</v>
      </c>
      <c r="H17" s="562">
        <v>5424.1</v>
      </c>
      <c r="I17" s="69">
        <f t="shared" si="1"/>
        <v>5501.1345608108104</v>
      </c>
      <c r="J17" s="70">
        <f t="shared" si="2"/>
        <v>4861.3890923423423</v>
      </c>
      <c r="K17" s="193">
        <f t="shared" si="3"/>
        <v>25592.741307640408</v>
      </c>
      <c r="L17" s="71">
        <f t="shared" si="4"/>
        <v>25956.216462334967</v>
      </c>
      <c r="M17" s="194">
        <f t="shared" si="5"/>
        <v>22937.68061726413</v>
      </c>
      <c r="O17" s="2">
        <v>44.4</v>
      </c>
      <c r="P17" s="5">
        <f t="shared" si="6"/>
        <v>20.695730806341096</v>
      </c>
      <c r="R17" s="2">
        <v>37.58</v>
      </c>
    </row>
    <row r="18" spans="1:18" ht="12.75" customHeight="1">
      <c r="A18" s="424">
        <v>1974</v>
      </c>
      <c r="B18" s="72">
        <v>213898</v>
      </c>
      <c r="C18" s="330">
        <v>1548.8</v>
      </c>
      <c r="D18" s="73">
        <v>1249.3</v>
      </c>
      <c r="E18" s="25">
        <v>1098.3</v>
      </c>
      <c r="F18" s="520">
        <f t="shared" si="7"/>
        <v>22.97971911604991</v>
      </c>
      <c r="G18" s="68">
        <f>C18/H18*100</f>
        <v>28.702742772424017</v>
      </c>
      <c r="H18" s="562">
        <v>5396</v>
      </c>
      <c r="I18" s="69">
        <f t="shared" si="1"/>
        <v>5436.5329432048684</v>
      </c>
      <c r="J18" s="70">
        <f t="shared" si="2"/>
        <v>4779.4317870182558</v>
      </c>
      <c r="K18" s="193">
        <f t="shared" si="3"/>
        <v>25226.977344341696</v>
      </c>
      <c r="L18" s="71">
        <f t="shared" si="4"/>
        <v>25416.473941808097</v>
      </c>
      <c r="M18" s="194">
        <f t="shared" si="5"/>
        <v>22344.443552619734</v>
      </c>
      <c r="O18" s="2">
        <v>49.3</v>
      </c>
      <c r="P18" s="5">
        <f t="shared" si="6"/>
        <v>22.97971911604991</v>
      </c>
      <c r="R18" s="2">
        <v>37.384999999999998</v>
      </c>
    </row>
    <row r="19" spans="1:18" ht="12.75" customHeight="1">
      <c r="A19" s="424">
        <v>1975</v>
      </c>
      <c r="B19" s="72">
        <v>215981</v>
      </c>
      <c r="C19" s="330">
        <v>1688.9</v>
      </c>
      <c r="D19" s="73">
        <v>1366.9</v>
      </c>
      <c r="E19" s="25">
        <v>1219.3</v>
      </c>
      <c r="F19" s="520">
        <f t="shared" si="7"/>
        <v>25.077259400476372</v>
      </c>
      <c r="G19" s="68">
        <f t="shared" si="0"/>
        <v>31.360716009952839</v>
      </c>
      <c r="H19" s="562">
        <v>5385.4</v>
      </c>
      <c r="I19" s="69">
        <f t="shared" si="1"/>
        <v>5450.7551171003724</v>
      </c>
      <c r="J19" s="70">
        <f t="shared" si="2"/>
        <v>4862.1740539033462</v>
      </c>
      <c r="K19" s="193">
        <f t="shared" si="3"/>
        <v>24934.600728767808</v>
      </c>
      <c r="L19" s="71">
        <f t="shared" si="4"/>
        <v>25237.197332637465</v>
      </c>
      <c r="M19" s="194">
        <f t="shared" si="5"/>
        <v>22512.04529057346</v>
      </c>
      <c r="O19" s="2">
        <v>53.8</v>
      </c>
      <c r="P19" s="5">
        <f t="shared" si="6"/>
        <v>25.077259400476372</v>
      </c>
      <c r="R19" s="2">
        <v>37.311</v>
      </c>
    </row>
    <row r="20" spans="1:18" ht="12.75" customHeight="1">
      <c r="A20" s="424">
        <v>1976</v>
      </c>
      <c r="B20" s="72">
        <v>218086</v>
      </c>
      <c r="C20" s="330">
        <v>1877.6</v>
      </c>
      <c r="D20" s="73">
        <v>1498.5</v>
      </c>
      <c r="E20" s="25">
        <v>1325.8</v>
      </c>
      <c r="F20" s="520">
        <f t="shared" ref="F20:F27" si="8">P20</f>
        <v>26.522231596414603</v>
      </c>
      <c r="G20" s="68">
        <f t="shared" si="0"/>
        <v>33.083130704443739</v>
      </c>
      <c r="H20" s="562">
        <v>5675.4</v>
      </c>
      <c r="I20" s="69">
        <f t="shared" si="1"/>
        <v>5649.9770562390158</v>
      </c>
      <c r="J20" s="70">
        <f t="shared" si="2"/>
        <v>4998.8252126537791</v>
      </c>
      <c r="K20" s="193">
        <f t="shared" si="3"/>
        <v>26023.678732243243</v>
      </c>
      <c r="L20" s="71">
        <f t="shared" si="4"/>
        <v>25907.105711687207</v>
      </c>
      <c r="M20" s="194">
        <f t="shared" si="5"/>
        <v>22921.348516886817</v>
      </c>
      <c r="O20" s="2">
        <v>56.9</v>
      </c>
      <c r="P20" s="5">
        <f t="shared" si="6"/>
        <v>26.522231596414603</v>
      </c>
      <c r="R20" s="2">
        <v>39.320999999999998</v>
      </c>
    </row>
    <row r="21" spans="1:18" ht="12.75" customHeight="1">
      <c r="A21" s="424">
        <v>1977</v>
      </c>
      <c r="B21" s="72">
        <v>220289</v>
      </c>
      <c r="C21" s="330">
        <v>2086</v>
      </c>
      <c r="D21" s="73">
        <v>1654.6</v>
      </c>
      <c r="E21" s="25">
        <v>1456.7</v>
      </c>
      <c r="F21" s="520">
        <f t="shared" si="8"/>
        <v>28.246875830276363</v>
      </c>
      <c r="G21" s="68">
        <f t="shared" si="0"/>
        <v>35.135590365504463</v>
      </c>
      <c r="H21" s="562">
        <v>5937</v>
      </c>
      <c r="I21" s="69">
        <f t="shared" si="1"/>
        <v>5857.6389471947195</v>
      </c>
      <c r="J21" s="70">
        <f t="shared" si="2"/>
        <v>5157.0304933993402</v>
      </c>
      <c r="K21" s="193">
        <f t="shared" si="3"/>
        <v>26950.959875436358</v>
      </c>
      <c r="L21" s="71">
        <f t="shared" si="4"/>
        <v>26590.701066302539</v>
      </c>
      <c r="M21" s="194">
        <f t="shared" si="5"/>
        <v>23410.295082366072</v>
      </c>
      <c r="O21" s="2">
        <v>60.6</v>
      </c>
      <c r="P21" s="5">
        <f t="shared" si="6"/>
        <v>28.246875830276363</v>
      </c>
      <c r="R21" s="2">
        <v>41.133000000000003</v>
      </c>
    </row>
    <row r="22" spans="1:18" ht="12.75" customHeight="1">
      <c r="A22" s="424">
        <v>1978</v>
      </c>
      <c r="B22" s="72">
        <v>222629</v>
      </c>
      <c r="C22" s="330">
        <v>2356.6</v>
      </c>
      <c r="D22" s="73">
        <v>1859.7</v>
      </c>
      <c r="E22" s="25">
        <v>1630.1</v>
      </c>
      <c r="F22" s="520">
        <f t="shared" si="8"/>
        <v>30.39102812102341</v>
      </c>
      <c r="G22" s="68">
        <f t="shared" si="0"/>
        <v>37.602118968598418</v>
      </c>
      <c r="H22" s="562">
        <v>6267.2</v>
      </c>
      <c r="I22" s="69">
        <f t="shared" si="1"/>
        <v>6119.2401671779153</v>
      </c>
      <c r="J22" s="70">
        <f t="shared" si="2"/>
        <v>5363.7540444785282</v>
      </c>
      <c r="K22" s="193">
        <f t="shared" si="3"/>
        <v>28150.86983277111</v>
      </c>
      <c r="L22" s="71">
        <f t="shared" si="4"/>
        <v>27486.267140300297</v>
      </c>
      <c r="M22" s="194">
        <f t="shared" si="5"/>
        <v>24092.791345595262</v>
      </c>
      <c r="O22" s="2">
        <v>65.2</v>
      </c>
      <c r="P22" s="5">
        <f t="shared" si="6"/>
        <v>30.39102812102341</v>
      </c>
      <c r="R22" s="2">
        <v>43.420999999999999</v>
      </c>
    </row>
    <row r="23" spans="1:18" ht="12.75" customHeight="1">
      <c r="A23" s="424">
        <v>1979</v>
      </c>
      <c r="B23" s="72">
        <v>225106</v>
      </c>
      <c r="C23" s="330">
        <v>2632.1</v>
      </c>
      <c r="D23" s="73">
        <v>2078.1999999999998</v>
      </c>
      <c r="E23" s="25">
        <v>1809.3</v>
      </c>
      <c r="F23" s="520">
        <f t="shared" si="8"/>
        <v>33.84031658874693</v>
      </c>
      <c r="G23" s="68">
        <f t="shared" si="0"/>
        <v>40.705514830967182</v>
      </c>
      <c r="H23" s="562">
        <v>6466.2</v>
      </c>
      <c r="I23" s="69">
        <f t="shared" si="1"/>
        <v>6141.1955013774095</v>
      </c>
      <c r="J23" s="70">
        <f t="shared" si="2"/>
        <v>5346.5811859504129</v>
      </c>
      <c r="K23" s="193">
        <f t="shared" si="3"/>
        <v>28725.133936900838</v>
      </c>
      <c r="L23" s="71">
        <f t="shared" si="4"/>
        <v>27281.349681383035</v>
      </c>
      <c r="M23" s="194">
        <f t="shared" si="5"/>
        <v>23751.393503284733</v>
      </c>
      <c r="O23" s="2">
        <v>72.599999999999994</v>
      </c>
      <c r="P23" s="5">
        <f t="shared" si="6"/>
        <v>33.84031658874693</v>
      </c>
      <c r="R23" s="2">
        <v>44.8</v>
      </c>
    </row>
    <row r="24" spans="1:18" ht="12.75" customHeight="1">
      <c r="A24" s="424">
        <v>1980</v>
      </c>
      <c r="B24" s="72">
        <v>227726</v>
      </c>
      <c r="C24" s="330">
        <v>2862.5</v>
      </c>
      <c r="D24" s="73">
        <v>2317.5</v>
      </c>
      <c r="E24" s="25">
        <v>2018</v>
      </c>
      <c r="F24" s="520">
        <f t="shared" si="8"/>
        <v>38.408293208164565</v>
      </c>
      <c r="G24" s="68">
        <f t="shared" si="0"/>
        <v>44.377092893463974</v>
      </c>
      <c r="H24" s="562">
        <v>6450.4</v>
      </c>
      <c r="I24" s="69">
        <f t="shared" si="1"/>
        <v>6033.8531249999987</v>
      </c>
      <c r="J24" s="70">
        <f t="shared" si="2"/>
        <v>5254.0736165048538</v>
      </c>
      <c r="K24" s="193">
        <f t="shared" si="3"/>
        <v>28325.268085330616</v>
      </c>
      <c r="L24" s="71">
        <f t="shared" si="4"/>
        <v>26496.109908398685</v>
      </c>
      <c r="M24" s="194">
        <f t="shared" si="5"/>
        <v>23071.909296719979</v>
      </c>
      <c r="O24" s="2">
        <v>82.4</v>
      </c>
      <c r="P24" s="5">
        <f t="shared" si="6"/>
        <v>38.408293208164565</v>
      </c>
      <c r="R24" s="2">
        <v>44.69</v>
      </c>
    </row>
    <row r="25" spans="1:18" ht="12.75" customHeight="1">
      <c r="A25" s="424">
        <v>1981</v>
      </c>
      <c r="B25" s="72">
        <v>230008</v>
      </c>
      <c r="C25" s="330">
        <v>3211</v>
      </c>
      <c r="D25" s="73">
        <v>2596.5</v>
      </c>
      <c r="E25" s="25">
        <v>2250.6999999999998</v>
      </c>
      <c r="F25" s="520">
        <f t="shared" si="8"/>
        <v>42.370313745414542</v>
      </c>
      <c r="G25" s="68">
        <f t="shared" si="0"/>
        <v>48.521389606660925</v>
      </c>
      <c r="H25" s="562">
        <v>6617.7</v>
      </c>
      <c r="I25" s="69">
        <f t="shared" si="1"/>
        <v>6128.1113366336631</v>
      </c>
      <c r="J25" s="70">
        <f t="shared" si="2"/>
        <v>5311.9738822882282</v>
      </c>
      <c r="K25" s="193">
        <f t="shared" si="3"/>
        <v>28771.607944071511</v>
      </c>
      <c r="L25" s="71">
        <f t="shared" si="4"/>
        <v>26643.035618907441</v>
      </c>
      <c r="M25" s="194">
        <f t="shared" si="5"/>
        <v>23094.73532350278</v>
      </c>
      <c r="O25" s="2">
        <v>90.9</v>
      </c>
      <c r="P25" s="5">
        <f t="shared" si="6"/>
        <v>42.370313745414542</v>
      </c>
      <c r="R25" s="2">
        <v>45.85</v>
      </c>
    </row>
    <row r="26" spans="1:18" ht="12.75" customHeight="1">
      <c r="A26" s="424">
        <v>1982</v>
      </c>
      <c r="B26" s="72">
        <v>232218</v>
      </c>
      <c r="C26" s="330">
        <v>3345</v>
      </c>
      <c r="D26" s="73">
        <v>2779.5</v>
      </c>
      <c r="E26" s="25">
        <v>2424.6999999999998</v>
      </c>
      <c r="F26" s="520">
        <f t="shared" si="8"/>
        <v>44.980586099367478</v>
      </c>
      <c r="G26" s="68">
        <f t="shared" si="0"/>
        <v>51.530510067320876</v>
      </c>
      <c r="H26" s="562">
        <v>6491.3</v>
      </c>
      <c r="I26" s="69">
        <f t="shared" si="1"/>
        <v>6179.3325544041445</v>
      </c>
      <c r="J26" s="70">
        <f t="shared" si="2"/>
        <v>5390.5478124352321</v>
      </c>
      <c r="K26" s="193">
        <f t="shared" si="3"/>
        <v>27953.474752172529</v>
      </c>
      <c r="L26" s="71">
        <f t="shared" si="4"/>
        <v>26610.049842837954</v>
      </c>
      <c r="M26" s="194">
        <f t="shared" si="5"/>
        <v>23213.307376840865</v>
      </c>
      <c r="O26" s="4">
        <v>96.5</v>
      </c>
      <c r="P26" s="5">
        <f t="shared" si="6"/>
        <v>44.980586099367478</v>
      </c>
      <c r="R26" s="2">
        <v>44.973999999999997</v>
      </c>
    </row>
    <row r="27" spans="1:18" ht="12.75" customHeight="1">
      <c r="A27" s="424">
        <v>1983</v>
      </c>
      <c r="B27" s="72">
        <v>234333</v>
      </c>
      <c r="C27" s="330">
        <v>3638.1</v>
      </c>
      <c r="D27" s="73">
        <v>2970.3</v>
      </c>
      <c r="E27" s="25">
        <v>2617.4</v>
      </c>
      <c r="F27" s="520">
        <f t="shared" si="8"/>
        <v>46.425558295305706</v>
      </c>
      <c r="G27" s="68">
        <f t="shared" si="0"/>
        <v>53.564487632508829</v>
      </c>
      <c r="H27" s="562">
        <v>6792</v>
      </c>
      <c r="I27" s="69">
        <f t="shared" si="1"/>
        <v>6397.9844487951805</v>
      </c>
      <c r="J27" s="70">
        <f t="shared" si="2"/>
        <v>5637.8428092369486</v>
      </c>
      <c r="K27" s="193">
        <f t="shared" si="3"/>
        <v>28984.39400340541</v>
      </c>
      <c r="L27" s="71">
        <f t="shared" si="4"/>
        <v>27302.959671899309</v>
      </c>
      <c r="M27" s="194">
        <f t="shared" si="5"/>
        <v>24059.107378119807</v>
      </c>
      <c r="O27" s="511">
        <v>99.6</v>
      </c>
      <c r="P27" s="5">
        <f t="shared" si="6"/>
        <v>46.425558295305706</v>
      </c>
      <c r="R27" s="2">
        <v>47.057000000000002</v>
      </c>
    </row>
    <row r="28" spans="1:18" ht="12.75" customHeight="1">
      <c r="A28" s="424">
        <v>1984</v>
      </c>
      <c r="B28" s="72">
        <v>236394</v>
      </c>
      <c r="C28" s="330">
        <v>4040.7</v>
      </c>
      <c r="D28" s="73">
        <v>3281.8</v>
      </c>
      <c r="E28" s="25">
        <v>2903.9</v>
      </c>
      <c r="F28" s="520">
        <f>P28</f>
        <v>48.429874567090991</v>
      </c>
      <c r="G28" s="68">
        <f t="shared" si="0"/>
        <v>55.466026080988328</v>
      </c>
      <c r="H28" s="562">
        <v>7285</v>
      </c>
      <c r="I28" s="69">
        <f t="shared" si="1"/>
        <v>6776.3958286814241</v>
      </c>
      <c r="J28" s="70">
        <f t="shared" si="2"/>
        <v>5996.0923416746873</v>
      </c>
      <c r="K28" s="193">
        <f t="shared" si="3"/>
        <v>30817.19502187027</v>
      </c>
      <c r="L28" s="71">
        <f t="shared" si="4"/>
        <v>28665.684529562612</v>
      </c>
      <c r="M28" s="194">
        <f t="shared" si="5"/>
        <v>25364.824579619988</v>
      </c>
      <c r="O28" s="2">
        <v>103.9</v>
      </c>
      <c r="P28" s="5">
        <f>O28/O$53*100</f>
        <v>48.429874567090991</v>
      </c>
      <c r="R28" s="2">
        <v>50.472999999999999</v>
      </c>
    </row>
    <row r="29" spans="1:18" ht="12.75" customHeight="1">
      <c r="A29" s="424">
        <v>1985</v>
      </c>
      <c r="B29" s="72">
        <v>238506</v>
      </c>
      <c r="C29" s="330">
        <v>4346.7</v>
      </c>
      <c r="D29" s="73">
        <v>3516.3</v>
      </c>
      <c r="E29" s="25">
        <v>3098.5</v>
      </c>
      <c r="F29" s="520">
        <f t="shared" ref="F29:F58" si="9">P29</f>
        <v>50.154518800952744</v>
      </c>
      <c r="G29" s="68">
        <f t="shared" si="0"/>
        <v>57.240116937501639</v>
      </c>
      <c r="H29" s="562">
        <v>7593.8</v>
      </c>
      <c r="I29" s="69">
        <f t="shared" si="1"/>
        <v>7010.9335789962843</v>
      </c>
      <c r="J29" s="70">
        <f t="shared" si="2"/>
        <v>6177.9079414498146</v>
      </c>
      <c r="K29" s="193">
        <f t="shared" si="3"/>
        <v>31839.03130319573</v>
      </c>
      <c r="L29" s="71">
        <f t="shared" si="4"/>
        <v>29395.208418221278</v>
      </c>
      <c r="M29" s="194">
        <f t="shared" si="5"/>
        <v>25902.526315689393</v>
      </c>
      <c r="O29" s="2">
        <v>107.6</v>
      </c>
      <c r="P29" s="5">
        <f t="shared" ref="P29:P57" si="10">O29/O$53*100</f>
        <v>50.154518800952744</v>
      </c>
      <c r="R29" s="2">
        <v>52.613</v>
      </c>
    </row>
    <row r="30" spans="1:18" ht="12.75" customHeight="1">
      <c r="A30" s="424">
        <v>1986</v>
      </c>
      <c r="B30" s="72">
        <v>240683</v>
      </c>
      <c r="C30" s="330">
        <v>4590.2</v>
      </c>
      <c r="D30" s="73">
        <v>3725.7</v>
      </c>
      <c r="E30" s="25">
        <v>3287.9</v>
      </c>
      <c r="F30" s="520">
        <f t="shared" si="9"/>
        <v>51.086758927364507</v>
      </c>
      <c r="G30" s="68">
        <f t="shared" si="0"/>
        <v>58.395776350104953</v>
      </c>
      <c r="H30" s="562">
        <v>7860.5</v>
      </c>
      <c r="I30" s="69">
        <f t="shared" si="1"/>
        <v>7292.887781934307</v>
      </c>
      <c r="J30" s="70">
        <f t="shared" si="2"/>
        <v>6435.9142545620443</v>
      </c>
      <c r="K30" s="193">
        <f t="shared" si="3"/>
        <v>32659.140861631276</v>
      </c>
      <c r="L30" s="71">
        <f t="shared" si="4"/>
        <v>30300.801394092257</v>
      </c>
      <c r="M30" s="194">
        <f t="shared" si="5"/>
        <v>26740.211209607842</v>
      </c>
      <c r="O30" s="2">
        <v>109.6</v>
      </c>
      <c r="P30" s="5">
        <f t="shared" si="10"/>
        <v>51.086758927364507</v>
      </c>
      <c r="R30" s="2">
        <v>54.46</v>
      </c>
    </row>
    <row r="31" spans="1:18" ht="12.75" customHeight="1">
      <c r="A31" s="424">
        <v>1987</v>
      </c>
      <c r="B31" s="72">
        <v>242843</v>
      </c>
      <c r="C31" s="330">
        <v>4870.2</v>
      </c>
      <c r="D31" s="73">
        <v>3955.9</v>
      </c>
      <c r="E31" s="25">
        <v>3466.3</v>
      </c>
      <c r="F31" s="520">
        <f t="shared" si="9"/>
        <v>52.951239180188026</v>
      </c>
      <c r="G31" s="68">
        <f t="shared" si="0"/>
        <v>59.884907655608288</v>
      </c>
      <c r="H31" s="562">
        <v>8132.6</v>
      </c>
      <c r="I31" s="69">
        <f>D31/F31*100</f>
        <v>7470.8355484154936</v>
      </c>
      <c r="J31" s="70">
        <f t="shared" si="2"/>
        <v>6546.2112948943668</v>
      </c>
      <c r="K31" s="193">
        <f t="shared" si="3"/>
        <v>33489.126719732507</v>
      </c>
      <c r="L31" s="71">
        <f t="shared" si="4"/>
        <v>30764.055576712086</v>
      </c>
      <c r="M31" s="194">
        <f t="shared" si="5"/>
        <v>26956.557507914029</v>
      </c>
      <c r="O31" s="2">
        <v>113.6</v>
      </c>
      <c r="P31" s="5">
        <f t="shared" si="10"/>
        <v>52.951239180188026</v>
      </c>
      <c r="R31" s="2">
        <v>56.345999999999997</v>
      </c>
    </row>
    <row r="32" spans="1:18" ht="12.75" customHeight="1">
      <c r="A32" s="424">
        <v>1988</v>
      </c>
      <c r="B32" s="72">
        <v>245061</v>
      </c>
      <c r="C32" s="330">
        <v>5252.6</v>
      </c>
      <c r="D32" s="73">
        <v>4276.3</v>
      </c>
      <c r="E32" s="25">
        <v>3770.4</v>
      </c>
      <c r="F32" s="520">
        <f t="shared" si="9"/>
        <v>55.142003477255663</v>
      </c>
      <c r="G32" s="68">
        <f t="shared" si="0"/>
        <v>61.98123783114049</v>
      </c>
      <c r="H32" s="562">
        <v>8474.5</v>
      </c>
      <c r="I32" s="69">
        <f t="shared" si="1"/>
        <v>7755.0682426035519</v>
      </c>
      <c r="J32" s="70">
        <f t="shared" si="2"/>
        <v>6837.6188064243461</v>
      </c>
      <c r="K32" s="193">
        <f t="shared" si="3"/>
        <v>34581.185908814536</v>
      </c>
      <c r="L32" s="71">
        <f t="shared" si="4"/>
        <v>31645.460691842243</v>
      </c>
      <c r="M32" s="194">
        <f t="shared" si="5"/>
        <v>27901.701235302011</v>
      </c>
      <c r="O32" s="2">
        <v>118.3</v>
      </c>
      <c r="P32" s="5">
        <f t="shared" si="10"/>
        <v>55.142003477255663</v>
      </c>
      <c r="R32" s="2">
        <v>58.715000000000003</v>
      </c>
    </row>
    <row r="33" spans="1:18" ht="12.75" customHeight="1">
      <c r="A33" s="424">
        <v>1989</v>
      </c>
      <c r="B33" s="72">
        <v>247387</v>
      </c>
      <c r="C33" s="330">
        <v>5657.7</v>
      </c>
      <c r="D33" s="73">
        <v>4619.8999999999996</v>
      </c>
      <c r="E33" s="25">
        <v>4052.1</v>
      </c>
      <c r="F33" s="520">
        <f t="shared" si="9"/>
        <v>57.798887837529186</v>
      </c>
      <c r="G33" s="68">
        <f t="shared" si="0"/>
        <v>64.391559683146681</v>
      </c>
      <c r="H33" s="562">
        <v>8786.4</v>
      </c>
      <c r="I33" s="69">
        <f t="shared" si="1"/>
        <v>7993.0603733870967</v>
      </c>
      <c r="J33" s="70">
        <f t="shared" si="2"/>
        <v>7010.6885298387097</v>
      </c>
      <c r="K33" s="193">
        <f t="shared" si="3"/>
        <v>35516.821821680198</v>
      </c>
      <c r="L33" s="71">
        <f t="shared" si="4"/>
        <v>32309.945039097031</v>
      </c>
      <c r="M33" s="194">
        <f t="shared" si="5"/>
        <v>28338.952854591025</v>
      </c>
      <c r="O33" s="2">
        <v>124</v>
      </c>
      <c r="P33" s="5">
        <f t="shared" si="10"/>
        <v>57.798887837529186</v>
      </c>
      <c r="R33" s="2">
        <v>60.875</v>
      </c>
    </row>
    <row r="34" spans="1:18" ht="12.75" customHeight="1">
      <c r="A34" s="424">
        <v>1990</v>
      </c>
      <c r="B34" s="72">
        <v>250181</v>
      </c>
      <c r="C34" s="330">
        <v>5979.6</v>
      </c>
      <c r="D34" s="73">
        <v>4906.3999999999996</v>
      </c>
      <c r="E34" s="25">
        <v>4311.8</v>
      </c>
      <c r="F34" s="520">
        <f t="shared" si="9"/>
        <v>60.92189226100858</v>
      </c>
      <c r="G34" s="68">
        <f t="shared" si="0"/>
        <v>66.773869346733676</v>
      </c>
      <c r="H34" s="562">
        <v>8955</v>
      </c>
      <c r="I34" s="69">
        <f t="shared" si="1"/>
        <v>8053.5909472073454</v>
      </c>
      <c r="J34" s="70">
        <f t="shared" si="2"/>
        <v>7077.587120122419</v>
      </c>
      <c r="K34" s="193">
        <f t="shared" si="3"/>
        <v>35794.085082400343</v>
      </c>
      <c r="L34" s="71">
        <f t="shared" si="4"/>
        <v>32191.057463226007</v>
      </c>
      <c r="M34" s="194">
        <f t="shared" si="5"/>
        <v>28289.866617058924</v>
      </c>
      <c r="O34" s="2">
        <v>130.69999999999999</v>
      </c>
      <c r="P34" s="5">
        <f>O34/O$53*100</f>
        <v>60.92189226100858</v>
      </c>
      <c r="R34" s="2">
        <v>62.043999999999997</v>
      </c>
    </row>
    <row r="35" spans="1:18" ht="12.75" customHeight="1">
      <c r="A35" s="424">
        <v>1991</v>
      </c>
      <c r="B35" s="72">
        <v>253530</v>
      </c>
      <c r="C35" s="330">
        <v>6174</v>
      </c>
      <c r="D35" s="73">
        <v>5073.3999999999996</v>
      </c>
      <c r="E35" s="25">
        <v>4484.5</v>
      </c>
      <c r="F35" s="520">
        <f t="shared" si="9"/>
        <v>63.48555260864093</v>
      </c>
      <c r="G35" s="68">
        <f t="shared" si="0"/>
        <v>68.995574627866446</v>
      </c>
      <c r="H35" s="562">
        <v>8948.4</v>
      </c>
      <c r="I35" s="69">
        <f t="shared" si="1"/>
        <v>7991.4244919236407</v>
      </c>
      <c r="J35" s="70">
        <f t="shared" si="2"/>
        <v>7063.8118685756235</v>
      </c>
      <c r="K35" s="193">
        <f t="shared" si="3"/>
        <v>35295.231333569987</v>
      </c>
      <c r="L35" s="71">
        <f t="shared" si="4"/>
        <v>31520.626718430325</v>
      </c>
      <c r="M35" s="194">
        <f t="shared" si="5"/>
        <v>27861.838317262744</v>
      </c>
      <c r="O35" s="2">
        <v>136.19999999999999</v>
      </c>
      <c r="P35" s="5">
        <f>O35/O$53*100</f>
        <v>63.48555260864093</v>
      </c>
      <c r="R35" s="2">
        <v>61.997999999999998</v>
      </c>
    </row>
    <row r="36" spans="1:18" ht="12.75" customHeight="1">
      <c r="A36" s="424">
        <v>1992</v>
      </c>
      <c r="B36" s="72">
        <v>256922</v>
      </c>
      <c r="C36" s="330">
        <v>6539.3</v>
      </c>
      <c r="D36" s="73">
        <v>5413</v>
      </c>
      <c r="E36" s="25">
        <v>4800.2</v>
      </c>
      <c r="F36" s="520">
        <f t="shared" si="9"/>
        <v>65.396644867785042</v>
      </c>
      <c r="G36" s="68">
        <f t="shared" si="0"/>
        <v>70.568493298512934</v>
      </c>
      <c r="H36" s="562">
        <v>9266.6</v>
      </c>
      <c r="I36" s="69">
        <f t="shared" si="1"/>
        <v>8277.1830434782623</v>
      </c>
      <c r="J36" s="70">
        <f t="shared" si="2"/>
        <v>7340.1319130434786</v>
      </c>
      <c r="K36" s="193">
        <f t="shared" si="3"/>
        <v>36067.75597262982</v>
      </c>
      <c r="L36" s="71">
        <f t="shared" si="4"/>
        <v>32216.715748274815</v>
      </c>
      <c r="M36" s="194">
        <f t="shared" si="5"/>
        <v>28569.495461826853</v>
      </c>
      <c r="O36" s="2">
        <v>140.30000000000001</v>
      </c>
      <c r="P36" s="5">
        <f>O36/O$53*100</f>
        <v>65.396644867785042</v>
      </c>
      <c r="R36" s="2">
        <v>64.201999999999998</v>
      </c>
    </row>
    <row r="37" spans="1:18" ht="12.75" customHeight="1">
      <c r="A37" s="424">
        <v>1993</v>
      </c>
      <c r="B37" s="72">
        <v>260282</v>
      </c>
      <c r="C37" s="330">
        <v>6878.7</v>
      </c>
      <c r="D37" s="73">
        <v>5649</v>
      </c>
      <c r="E37" s="25">
        <v>5000.2</v>
      </c>
      <c r="F37" s="520">
        <f t="shared" si="9"/>
        <v>67.354349133249741</v>
      </c>
      <c r="G37" s="68">
        <f t="shared" si="0"/>
        <v>72.247663060602875</v>
      </c>
      <c r="H37" s="562">
        <v>9521</v>
      </c>
      <c r="I37" s="69">
        <f t="shared" si="1"/>
        <v>8386.9862491349486</v>
      </c>
      <c r="J37" s="70">
        <f t="shared" si="2"/>
        <v>7423.7225425605529</v>
      </c>
      <c r="K37" s="193">
        <f t="shared" si="3"/>
        <v>36579.556020009069</v>
      </c>
      <c r="L37" s="71">
        <f t="shared" si="4"/>
        <v>32222.690194231443</v>
      </c>
      <c r="M37" s="194">
        <f t="shared" si="5"/>
        <v>28521.843779287668</v>
      </c>
      <c r="O37" s="2">
        <v>144.5</v>
      </c>
      <c r="P37" s="5">
        <f>O37/O$53*100</f>
        <v>67.354349133249741</v>
      </c>
      <c r="R37" s="2">
        <v>65.965000000000003</v>
      </c>
    </row>
    <row r="38" spans="1:18" ht="12.75" customHeight="1">
      <c r="A38" s="424">
        <v>1994</v>
      </c>
      <c r="B38" s="72">
        <v>263455</v>
      </c>
      <c r="C38" s="330">
        <v>7308.8</v>
      </c>
      <c r="D38" s="73">
        <v>5937.3</v>
      </c>
      <c r="E38" s="25">
        <v>5244.2</v>
      </c>
      <c r="F38" s="520">
        <f t="shared" si="9"/>
        <v>69.078993367111494</v>
      </c>
      <c r="G38" s="68">
        <f t="shared" si="0"/>
        <v>73.786015708603387</v>
      </c>
      <c r="H38" s="562">
        <v>9905.4</v>
      </c>
      <c r="I38" s="69">
        <f t="shared" si="1"/>
        <v>8594.9428481781379</v>
      </c>
      <c r="J38" s="70">
        <f t="shared" si="2"/>
        <v>7591.5987543859655</v>
      </c>
      <c r="K38" s="193">
        <f t="shared" si="3"/>
        <v>37598.071776963807</v>
      </c>
      <c r="L38" s="71">
        <f t="shared" si="4"/>
        <v>32623.950383094409</v>
      </c>
      <c r="M38" s="194">
        <f t="shared" si="5"/>
        <v>28815.542519162536</v>
      </c>
      <c r="O38" s="2">
        <v>148.19999999999999</v>
      </c>
      <c r="P38" s="5">
        <f>O38/O$53*100</f>
        <v>69.078993367111494</v>
      </c>
      <c r="R38" s="2">
        <v>68.628</v>
      </c>
    </row>
    <row r="39" spans="1:18" ht="12.75" customHeight="1">
      <c r="A39" s="424">
        <v>1995</v>
      </c>
      <c r="B39" s="72">
        <v>266588</v>
      </c>
      <c r="C39" s="330">
        <v>7664.1</v>
      </c>
      <c r="D39" s="73">
        <v>6281</v>
      </c>
      <c r="E39" s="25">
        <v>5532.6</v>
      </c>
      <c r="F39" s="520">
        <f t="shared" si="9"/>
        <v>71.036697632576193</v>
      </c>
      <c r="G39" s="68">
        <f>C39/H39*100</f>
        <v>75.324330699374926</v>
      </c>
      <c r="H39" s="562">
        <v>10174.799999999999</v>
      </c>
      <c r="I39" s="69">
        <f>D39/F39*100</f>
        <v>8841.9087729658804</v>
      </c>
      <c r="J39" s="70">
        <f t="shared" si="2"/>
        <v>7788.3688070866156</v>
      </c>
      <c r="K39" s="193">
        <f t="shared" si="3"/>
        <v>38166.759193962214</v>
      </c>
      <c r="L39" s="71">
        <f t="shared" si="4"/>
        <v>33166.942146555288</v>
      </c>
      <c r="M39" s="194">
        <f t="shared" si="5"/>
        <v>29215.001452003147</v>
      </c>
      <c r="O39" s="2">
        <v>152.4</v>
      </c>
      <c r="P39" s="5">
        <f t="shared" ref="P39:P58" si="11">O39/O$53*100</f>
        <v>71.036697632576193</v>
      </c>
      <c r="R39" s="2">
        <v>70.492999999999995</v>
      </c>
    </row>
    <row r="40" spans="1:18" ht="12.75" customHeight="1">
      <c r="A40" s="424">
        <v>1996</v>
      </c>
      <c r="B40" s="72">
        <v>269714</v>
      </c>
      <c r="C40" s="330">
        <v>8100.2</v>
      </c>
      <c r="D40" s="73">
        <v>6667</v>
      </c>
      <c r="E40" s="25">
        <v>5829.9</v>
      </c>
      <c r="F40" s="520">
        <f t="shared" si="9"/>
        <v>73.134237917002665</v>
      </c>
      <c r="G40" s="68">
        <f t="shared" si="0"/>
        <v>76.699176214373637</v>
      </c>
      <c r="H40" s="562">
        <v>10561</v>
      </c>
      <c r="I40" s="69">
        <f t="shared" si="1"/>
        <v>9116.1133142128747</v>
      </c>
      <c r="J40" s="70">
        <f t="shared" si="2"/>
        <v>7971.5057762906299</v>
      </c>
      <c r="K40" s="193">
        <f t="shared" si="3"/>
        <v>39156.29147912233</v>
      </c>
      <c r="L40" s="71">
        <f t="shared" si="4"/>
        <v>33799.184744629034</v>
      </c>
      <c r="M40" s="194">
        <f t="shared" si="5"/>
        <v>29555.402301291851</v>
      </c>
      <c r="O40" s="2">
        <v>156.9</v>
      </c>
      <c r="P40" s="5">
        <f t="shared" si="11"/>
        <v>73.134237917002665</v>
      </c>
      <c r="R40" s="2">
        <v>73.168999999999997</v>
      </c>
    </row>
    <row r="41" spans="1:18" ht="12.75" customHeight="1">
      <c r="A41" s="424">
        <v>1997</v>
      </c>
      <c r="B41" s="72">
        <v>272958</v>
      </c>
      <c r="C41" s="330">
        <v>8608.5</v>
      </c>
      <c r="D41" s="73">
        <v>7080.7</v>
      </c>
      <c r="E41" s="25">
        <v>6148.8</v>
      </c>
      <c r="F41" s="520">
        <f t="shared" si="9"/>
        <v>74.812270144543831</v>
      </c>
      <c r="G41" s="68">
        <f t="shared" si="0"/>
        <v>78.011581437076913</v>
      </c>
      <c r="H41" s="562">
        <v>11034.9</v>
      </c>
      <c r="I41" s="69">
        <f t="shared" si="1"/>
        <v>9464.6238996884731</v>
      </c>
      <c r="J41" s="70">
        <f t="shared" si="2"/>
        <v>8218.9726205607476</v>
      </c>
      <c r="K41" s="193">
        <f t="shared" si="3"/>
        <v>40427.098674521359</v>
      </c>
      <c r="L41" s="71">
        <f t="shared" si="4"/>
        <v>34674.286519129215</v>
      </c>
      <c r="M41" s="194">
        <f t="shared" si="5"/>
        <v>30110.759239739255</v>
      </c>
      <c r="O41" s="2">
        <v>160.5</v>
      </c>
      <c r="P41" s="5">
        <f t="shared" si="11"/>
        <v>74.812270144543831</v>
      </c>
      <c r="R41" s="2">
        <v>76.453000000000003</v>
      </c>
    </row>
    <row r="42" spans="1:18" s="36" customFormat="1" ht="12.75" customHeight="1">
      <c r="A42" s="424">
        <v>1998</v>
      </c>
      <c r="B42" s="72">
        <v>276154</v>
      </c>
      <c r="C42" s="330">
        <v>9089.2000000000007</v>
      </c>
      <c r="D42" s="73">
        <v>7593.7</v>
      </c>
      <c r="E42" s="25">
        <v>6561.3</v>
      </c>
      <c r="F42" s="520">
        <f t="shared" si="9"/>
        <v>75.977570302558533</v>
      </c>
      <c r="G42" s="68">
        <f t="shared" si="0"/>
        <v>78.858917741781568</v>
      </c>
      <c r="H42" s="562">
        <v>11525.9</v>
      </c>
      <c r="I42" s="69">
        <f t="shared" si="1"/>
        <v>9994.6602263803688</v>
      </c>
      <c r="J42" s="70">
        <f t="shared" si="2"/>
        <v>8635.8381478527608</v>
      </c>
      <c r="K42" s="193">
        <f t="shared" si="3"/>
        <v>41737.21908790023</v>
      </c>
      <c r="L42" s="71">
        <f t="shared" si="4"/>
        <v>36192.342773888369</v>
      </c>
      <c r="M42" s="194">
        <f t="shared" si="5"/>
        <v>31271.819882575524</v>
      </c>
      <c r="N42" s="2"/>
      <c r="O42" s="36">
        <v>163</v>
      </c>
      <c r="P42" s="5">
        <f t="shared" si="11"/>
        <v>75.977570302558533</v>
      </c>
      <c r="R42" s="36">
        <v>79.855000000000004</v>
      </c>
    </row>
    <row r="43" spans="1:18">
      <c r="A43" s="424">
        <v>1999</v>
      </c>
      <c r="B43" s="72">
        <v>279328</v>
      </c>
      <c r="C43" s="330">
        <v>9660.6</v>
      </c>
      <c r="D43" s="73">
        <v>7988.4</v>
      </c>
      <c r="E43" s="25">
        <v>6876.3</v>
      </c>
      <c r="F43" s="520">
        <f t="shared" si="9"/>
        <v>77.655602530099699</v>
      </c>
      <c r="G43" s="68">
        <f t="shared" si="0"/>
        <v>80.065308016807705</v>
      </c>
      <c r="H43" s="562">
        <v>12065.9</v>
      </c>
      <c r="I43" s="69">
        <f t="shared" si="1"/>
        <v>10286.959008403363</v>
      </c>
      <c r="J43" s="70">
        <f t="shared" si="2"/>
        <v>8854.8665852340946</v>
      </c>
      <c r="K43" s="193">
        <f t="shared" si="3"/>
        <v>43196.170809943862</v>
      </c>
      <c r="L43" s="71">
        <f t="shared" si="4"/>
        <v>36827.525376630205</v>
      </c>
      <c r="M43" s="194">
        <f t="shared" si="5"/>
        <v>31700.604970622688</v>
      </c>
      <c r="O43" s="2">
        <v>166.6</v>
      </c>
      <c r="P43" s="5">
        <f t="shared" si="11"/>
        <v>77.655602530099699</v>
      </c>
      <c r="R43" s="2">
        <v>83.724999999999994</v>
      </c>
    </row>
    <row r="44" spans="1:18">
      <c r="A44" s="424">
        <v>2000</v>
      </c>
      <c r="B44" s="72">
        <v>282398</v>
      </c>
      <c r="C44" s="330">
        <v>10284.799999999999</v>
      </c>
      <c r="D44" s="73">
        <v>8637.1</v>
      </c>
      <c r="E44" s="25">
        <v>7400.5</v>
      </c>
      <c r="F44" s="520">
        <f t="shared" si="9"/>
        <v>80.265874884052621</v>
      </c>
      <c r="G44" s="68">
        <f t="shared" si="0"/>
        <v>81.887306225467157</v>
      </c>
      <c r="H44" s="562">
        <v>12559.7</v>
      </c>
      <c r="I44" s="69">
        <f t="shared" si="1"/>
        <v>10760.612791521489</v>
      </c>
      <c r="J44" s="70">
        <f t="shared" si="2"/>
        <v>9219.9829761904784</v>
      </c>
      <c r="K44" s="193">
        <f t="shared" si="3"/>
        <v>44475.173336921653</v>
      </c>
      <c r="L44" s="71">
        <f t="shared" si="4"/>
        <v>38104.42280583251</v>
      </c>
      <c r="M44" s="194">
        <f t="shared" si="5"/>
        <v>32648.896154329985</v>
      </c>
      <c r="O44" s="2">
        <v>172.2</v>
      </c>
      <c r="P44" s="5">
        <f t="shared" si="11"/>
        <v>80.265874884052621</v>
      </c>
      <c r="R44" s="2">
        <v>87.149000000000001</v>
      </c>
    </row>
    <row r="45" spans="1:18">
      <c r="A45" s="424">
        <v>2001</v>
      </c>
      <c r="B45" s="72">
        <v>285225</v>
      </c>
      <c r="C45" s="330">
        <v>10621.8</v>
      </c>
      <c r="D45" s="73">
        <v>8991.6</v>
      </c>
      <c r="E45" s="25">
        <v>7752.3</v>
      </c>
      <c r="F45" s="520">
        <f t="shared" si="9"/>
        <v>82.549863193761439</v>
      </c>
      <c r="G45" s="68">
        <f t="shared" si="0"/>
        <v>83.753607418271272</v>
      </c>
      <c r="H45" s="562">
        <v>12682.2</v>
      </c>
      <c r="I45" s="69">
        <f t="shared" si="1"/>
        <v>10892.32574364766</v>
      </c>
      <c r="J45" s="70">
        <f t="shared" si="2"/>
        <v>9391.0512992659533</v>
      </c>
      <c r="K45" s="193">
        <f t="shared" si="3"/>
        <v>44463.844333420988</v>
      </c>
      <c r="L45" s="71">
        <f t="shared" si="4"/>
        <v>38188.537974047365</v>
      </c>
      <c r="M45" s="194">
        <f t="shared" si="5"/>
        <v>32925.063719049707</v>
      </c>
      <c r="O45" s="2">
        <v>177.1</v>
      </c>
      <c r="P45" s="5">
        <f t="shared" si="11"/>
        <v>82.549863193761439</v>
      </c>
      <c r="R45" s="2">
        <v>87.977000000000004</v>
      </c>
    </row>
    <row r="46" spans="1:18">
      <c r="A46" s="424">
        <v>2002</v>
      </c>
      <c r="B46" s="72">
        <v>287955</v>
      </c>
      <c r="C46" s="330">
        <v>10977.5</v>
      </c>
      <c r="D46" s="73">
        <v>9153.9</v>
      </c>
      <c r="E46" s="25">
        <v>8099.2</v>
      </c>
      <c r="F46" s="520">
        <f t="shared" si="9"/>
        <v>83.854999370737914</v>
      </c>
      <c r="G46" s="68">
        <f t="shared" si="0"/>
        <v>85.038888200297478</v>
      </c>
      <c r="H46" s="562">
        <v>12908.8</v>
      </c>
      <c r="I46" s="69">
        <f t="shared" si="1"/>
        <v>10916.343770428015</v>
      </c>
      <c r="J46" s="70">
        <f t="shared" si="2"/>
        <v>9658.577378543634</v>
      </c>
      <c r="K46" s="193">
        <f t="shared" si="3"/>
        <v>44829.226788907989</v>
      </c>
      <c r="L46" s="71">
        <f t="shared" si="4"/>
        <v>37909.894846166993</v>
      </c>
      <c r="M46" s="194">
        <f t="shared" si="5"/>
        <v>33541.967941322895</v>
      </c>
      <c r="O46" s="2">
        <v>179.9</v>
      </c>
      <c r="P46" s="5">
        <f t="shared" si="11"/>
        <v>83.854999370737914</v>
      </c>
      <c r="R46" s="2">
        <v>89.539000000000001</v>
      </c>
    </row>
    <row r="47" spans="1:18">
      <c r="A47" s="424">
        <v>2003</v>
      </c>
      <c r="B47" s="72">
        <v>290626</v>
      </c>
      <c r="C47" s="330">
        <v>11510.7</v>
      </c>
      <c r="D47" s="73">
        <v>9491.1</v>
      </c>
      <c r="E47" s="25">
        <v>8485.7999999999993</v>
      </c>
      <c r="F47" s="520">
        <f t="shared" si="9"/>
        <v>85.766091629882027</v>
      </c>
      <c r="G47" s="68">
        <f t="shared" si="0"/>
        <v>86.735086013970204</v>
      </c>
      <c r="H47" s="562">
        <v>13271.1</v>
      </c>
      <c r="I47" s="69">
        <f t="shared" si="1"/>
        <v>11066.261525543479</v>
      </c>
      <c r="J47" s="70">
        <f t="shared" si="2"/>
        <v>9894.1199706521729</v>
      </c>
      <c r="K47" s="193">
        <f t="shared" si="3"/>
        <v>45663.842877099778</v>
      </c>
      <c r="L47" s="71">
        <f t="shared" si="4"/>
        <v>38077.327993859733</v>
      </c>
      <c r="M47" s="194">
        <f t="shared" si="5"/>
        <v>34044.16662876746</v>
      </c>
      <c r="O47" s="2">
        <v>184</v>
      </c>
      <c r="P47" s="5">
        <f t="shared" si="11"/>
        <v>85.766091629882027</v>
      </c>
      <c r="R47" s="2">
        <v>92.037999999999997</v>
      </c>
    </row>
    <row r="48" spans="1:18">
      <c r="A48" s="424">
        <v>2004</v>
      </c>
      <c r="B48" s="72">
        <v>293262</v>
      </c>
      <c r="C48" s="330">
        <v>12274.9</v>
      </c>
      <c r="D48" s="73">
        <v>10052.9</v>
      </c>
      <c r="E48" s="25">
        <v>9002.2999999999993</v>
      </c>
      <c r="F48" s="520">
        <f t="shared" si="9"/>
        <v>88.050079939590844</v>
      </c>
      <c r="G48" s="68">
        <f t="shared" si="0"/>
        <v>89.11968635423095</v>
      </c>
      <c r="H48" s="562">
        <v>13773.5</v>
      </c>
      <c r="I48" s="69">
        <f t="shared" si="1"/>
        <v>11417.252553202752</v>
      </c>
      <c r="J48" s="70">
        <f t="shared" si="2"/>
        <v>10224.067946532556</v>
      </c>
      <c r="K48" s="193">
        <f t="shared" si="3"/>
        <v>46966.535043749282</v>
      </c>
      <c r="L48" s="71">
        <f t="shared" si="4"/>
        <v>38931.919420868551</v>
      </c>
      <c r="M48" s="194">
        <f t="shared" si="5"/>
        <v>34863.255200239226</v>
      </c>
      <c r="O48" s="2">
        <v>188.9</v>
      </c>
      <c r="P48" s="5">
        <f t="shared" si="11"/>
        <v>88.050079939590844</v>
      </c>
      <c r="R48" s="2">
        <v>95.534000000000006</v>
      </c>
    </row>
    <row r="49" spans="1:36">
      <c r="A49" s="424">
        <v>2005</v>
      </c>
      <c r="B49" s="72">
        <v>295993</v>
      </c>
      <c r="C49" s="330">
        <v>13093.7</v>
      </c>
      <c r="D49" s="73">
        <v>10614</v>
      </c>
      <c r="E49" s="25">
        <v>9400.7999999999993</v>
      </c>
      <c r="F49" s="520">
        <f t="shared" si="9"/>
        <v>91.033248344108472</v>
      </c>
      <c r="G49" s="68">
        <f>C49/H49*100</f>
        <v>91.987607311966954</v>
      </c>
      <c r="H49" s="562">
        <v>14234.2</v>
      </c>
      <c r="I49" s="69">
        <f t="shared" si="1"/>
        <v>11659.476282642088</v>
      </c>
      <c r="J49" s="70">
        <f t="shared" si="2"/>
        <v>10326.776393241167</v>
      </c>
      <c r="K49" s="193">
        <f t="shared" si="3"/>
        <v>48089.650768768188</v>
      </c>
      <c r="L49" s="71">
        <f t="shared" si="4"/>
        <v>39391.054121692367</v>
      </c>
      <c r="M49" s="194">
        <f t="shared" si="5"/>
        <v>34888.583153119056</v>
      </c>
      <c r="O49" s="2">
        <v>195.3</v>
      </c>
      <c r="P49" s="5">
        <f>O49/O$53*100</f>
        <v>91.033248344108472</v>
      </c>
      <c r="R49" s="2">
        <v>98.734999999999999</v>
      </c>
    </row>
    <row r="50" spans="1:36">
      <c r="A50" s="424">
        <v>2006</v>
      </c>
      <c r="B50" s="72">
        <v>298818</v>
      </c>
      <c r="C50" s="330">
        <v>13855.9</v>
      </c>
      <c r="D50" s="73">
        <v>11393.9</v>
      </c>
      <c r="E50" s="25">
        <v>10036.9</v>
      </c>
      <c r="F50" s="520">
        <f t="shared" si="9"/>
        <v>93.969804742305513</v>
      </c>
      <c r="G50" s="68">
        <f t="shared" si="0"/>
        <v>94.813806128453919</v>
      </c>
      <c r="H50" s="562">
        <v>14613.8</v>
      </c>
      <c r="I50" s="69">
        <f t="shared" si="1"/>
        <v>12125.065100694444</v>
      </c>
      <c r="J50" s="70">
        <f t="shared" si="2"/>
        <v>10680.984202876985</v>
      </c>
      <c r="K50" s="193">
        <f t="shared" si="3"/>
        <v>48905.353760482969</v>
      </c>
      <c r="L50" s="71">
        <f t="shared" si="4"/>
        <v>40576.756087968075</v>
      </c>
      <c r="M50" s="194">
        <f t="shared" si="5"/>
        <v>35744.112479425559</v>
      </c>
      <c r="N50" s="55"/>
      <c r="O50" s="2">
        <v>201.6</v>
      </c>
      <c r="P50" s="5">
        <f t="shared" si="11"/>
        <v>93.969804742305513</v>
      </c>
      <c r="R50" s="2">
        <v>101.36799999999999</v>
      </c>
    </row>
    <row r="51" spans="1:36" s="30" customFormat="1">
      <c r="A51" s="389">
        <v>2007</v>
      </c>
      <c r="B51" s="72">
        <v>301696</v>
      </c>
      <c r="C51" s="330">
        <v>14477.6</v>
      </c>
      <c r="D51" s="73">
        <v>12000.2</v>
      </c>
      <c r="E51" s="25">
        <v>10507</v>
      </c>
      <c r="F51" s="520">
        <f t="shared" si="9"/>
        <v>96.646266145233696</v>
      </c>
      <c r="G51" s="68">
        <f t="shared" ref="G51:G57" si="12">C51/H51*100</f>
        <v>97.336910116514389</v>
      </c>
      <c r="H51" s="562">
        <v>14873.7</v>
      </c>
      <c r="I51" s="69">
        <f t="shared" ref="I51:I58" si="13">D51/F51*100</f>
        <v>12416.620402041071</v>
      </c>
      <c r="J51" s="70">
        <f t="shared" ref="J51:J58" si="14">E51/F51*100</f>
        <v>10871.604686942344</v>
      </c>
      <c r="K51" s="193">
        <f t="shared" ref="K51:K58" si="15">H51/B51*1000000</f>
        <v>49300.289032668647</v>
      </c>
      <c r="L51" s="71">
        <f t="shared" ref="L51:L56" si="16">I51/B51*1000000</f>
        <v>41156.065715293116</v>
      </c>
      <c r="M51" s="194">
        <f t="shared" ref="M51:M56" si="17">J51/B51*1000000</f>
        <v>36034.964623138345</v>
      </c>
      <c r="O51" s="30">
        <v>207.34200000000001</v>
      </c>
      <c r="P51" s="5">
        <f t="shared" si="11"/>
        <v>96.646266145233696</v>
      </c>
      <c r="R51" s="30">
        <v>103.182</v>
      </c>
    </row>
    <row r="52" spans="1:36" s="30" customFormat="1">
      <c r="A52" s="389">
        <v>2008</v>
      </c>
      <c r="B52" s="72">
        <v>304543</v>
      </c>
      <c r="C52" s="330">
        <v>14718.6</v>
      </c>
      <c r="D52" s="73">
        <v>12502.2</v>
      </c>
      <c r="E52" s="25">
        <v>10994.4</v>
      </c>
      <c r="F52" s="520">
        <f t="shared" si="9"/>
        <v>100.35704796841569</v>
      </c>
      <c r="G52" s="68">
        <f t="shared" si="12"/>
        <v>99.246143057503517</v>
      </c>
      <c r="H52" s="562">
        <v>14830.4</v>
      </c>
      <c r="I52" s="69">
        <f t="shared" si="13"/>
        <v>12457.719963957774</v>
      </c>
      <c r="J52" s="70">
        <f t="shared" si="14"/>
        <v>10955.284379688163</v>
      </c>
      <c r="K52" s="193">
        <f t="shared" si="15"/>
        <v>48697.228306019184</v>
      </c>
      <c r="L52" s="71">
        <f t="shared" si="16"/>
        <v>40906.275842681571</v>
      </c>
      <c r="M52" s="194">
        <f t="shared" si="17"/>
        <v>35972.865505653266</v>
      </c>
      <c r="O52" s="2">
        <v>215.303</v>
      </c>
      <c r="P52" s="5">
        <f t="shared" si="11"/>
        <v>100.35704796841569</v>
      </c>
      <c r="R52" s="30">
        <v>102.883</v>
      </c>
    </row>
    <row r="53" spans="1:36" s="40" customFormat="1">
      <c r="A53" s="389">
        <v>2009</v>
      </c>
      <c r="B53" s="72">
        <v>307240</v>
      </c>
      <c r="C53" s="330">
        <v>14418.7</v>
      </c>
      <c r="D53" s="73">
        <v>12094.8</v>
      </c>
      <c r="E53" s="25">
        <v>10942.5</v>
      </c>
      <c r="F53" s="520">
        <f t="shared" si="9"/>
        <v>100</v>
      </c>
      <c r="G53" s="68">
        <f t="shared" si="12"/>
        <v>100</v>
      </c>
      <c r="H53" s="562">
        <v>14418.7</v>
      </c>
      <c r="I53" s="69">
        <f>D53/F53*100</f>
        <v>12094.8</v>
      </c>
      <c r="J53" s="70">
        <f t="shared" si="14"/>
        <v>10942.5</v>
      </c>
      <c r="K53" s="193">
        <f t="shared" si="15"/>
        <v>46929.761749772166</v>
      </c>
      <c r="L53" s="71">
        <f t="shared" si="16"/>
        <v>39365.967972920189</v>
      </c>
      <c r="M53" s="194">
        <f t="shared" si="17"/>
        <v>35615.479755240201</v>
      </c>
      <c r="N53" s="513"/>
      <c r="O53" s="40">
        <v>214.53700000000001</v>
      </c>
      <c r="P53" s="5">
        <f t="shared" si="11"/>
        <v>100</v>
      </c>
      <c r="R53" s="40">
        <v>100</v>
      </c>
    </row>
    <row r="54" spans="1:36" s="40" customFormat="1">
      <c r="A54" s="389">
        <v>2010</v>
      </c>
      <c r="B54" s="72">
        <v>309808</v>
      </c>
      <c r="C54" s="330">
        <v>14964.4</v>
      </c>
      <c r="D54" s="73">
        <v>12477.1</v>
      </c>
      <c r="E54" s="25">
        <v>11237.9</v>
      </c>
      <c r="F54" s="520">
        <f t="shared" si="9"/>
        <v>101.64027650242149</v>
      </c>
      <c r="G54" s="68">
        <f t="shared" si="12"/>
        <v>101.22160743516552</v>
      </c>
      <c r="H54" s="562">
        <v>14783.8</v>
      </c>
      <c r="I54" s="69">
        <f t="shared" si="13"/>
        <v>12275.743857999782</v>
      </c>
      <c r="J54" s="70">
        <f t="shared" si="14"/>
        <v>11056.542137340866</v>
      </c>
      <c r="K54" s="193">
        <f t="shared" si="15"/>
        <v>47719.232556938492</v>
      </c>
      <c r="L54" s="71">
        <f t="shared" si="16"/>
        <v>39623.714875018661</v>
      </c>
      <c r="M54" s="194">
        <f t="shared" si="17"/>
        <v>35688.368723018335</v>
      </c>
      <c r="O54" s="40">
        <v>218.05600000000001</v>
      </c>
      <c r="P54" s="5">
        <f t="shared" si="11"/>
        <v>101.64027650242149</v>
      </c>
      <c r="R54" s="40">
        <v>102.50700000000001</v>
      </c>
    </row>
    <row r="55" spans="1:36" s="40" customFormat="1">
      <c r="A55" s="389">
        <v>2011</v>
      </c>
      <c r="B55" s="72">
        <v>312172</v>
      </c>
      <c r="C55" s="330">
        <v>15517.9</v>
      </c>
      <c r="D55" s="73">
        <v>13254.5</v>
      </c>
      <c r="E55" s="661">
        <v>11801.4</v>
      </c>
      <c r="F55" s="520">
        <f t="shared" si="9"/>
        <v>104.84858089746756</v>
      </c>
      <c r="G55" s="68">
        <f t="shared" si="12"/>
        <v>103.31078651984606</v>
      </c>
      <c r="H55" s="562">
        <v>15020.6</v>
      </c>
      <c r="I55" s="69">
        <f t="shared" si="13"/>
        <v>12641.563563899548</v>
      </c>
      <c r="J55" s="70">
        <f t="shared" si="14"/>
        <v>11255.660209212276</v>
      </c>
      <c r="K55" s="193">
        <f t="shared" si="15"/>
        <v>48116.422997578265</v>
      </c>
      <c r="L55" s="71">
        <f t="shared" si="16"/>
        <v>40495.507489139156</v>
      </c>
      <c r="M55" s="194">
        <f t="shared" si="17"/>
        <v>36055.957001948525</v>
      </c>
      <c r="O55" s="40">
        <v>224.93899999999999</v>
      </c>
      <c r="P55" s="5">
        <f t="shared" si="11"/>
        <v>104.84858089746756</v>
      </c>
      <c r="R55" s="40">
        <v>104.4</v>
      </c>
    </row>
    <row r="56" spans="1:36" s="40" customFormat="1">
      <c r="A56" s="389">
        <v>2012</v>
      </c>
      <c r="B56" s="72">
        <v>314499</v>
      </c>
      <c r="C56" s="330">
        <v>16155.3</v>
      </c>
      <c r="D56" s="73">
        <v>13915.1</v>
      </c>
      <c r="E56" s="25">
        <v>12403.7</v>
      </c>
      <c r="F56" s="520">
        <f t="shared" si="9"/>
        <v>107.01836979169094</v>
      </c>
      <c r="G56" s="68">
        <f t="shared" si="12"/>
        <v>105.21472392638036</v>
      </c>
      <c r="H56" s="562">
        <v>15354.6</v>
      </c>
      <c r="I56" s="69">
        <f t="shared" si="13"/>
        <v>13002.534076238928</v>
      </c>
      <c r="J56" s="70">
        <f t="shared" si="14"/>
        <v>11590.253172556775</v>
      </c>
      <c r="K56" s="193">
        <f t="shared" si="15"/>
        <v>48822.41278986579</v>
      </c>
      <c r="L56" s="71">
        <f t="shared" si="16"/>
        <v>41343.642034597658</v>
      </c>
      <c r="M56" s="194">
        <f t="shared" si="17"/>
        <v>36853.068443959361</v>
      </c>
      <c r="O56" s="40">
        <v>229.59399999999999</v>
      </c>
      <c r="P56" s="5">
        <f t="shared" si="11"/>
        <v>107.01836979169094</v>
      </c>
      <c r="R56" s="40">
        <v>107.30200000000001</v>
      </c>
    </row>
    <row r="57" spans="1:36" s="40" customFormat="1">
      <c r="A57" s="389">
        <v>2013</v>
      </c>
      <c r="B57" s="662">
        <v>316839</v>
      </c>
      <c r="C57" s="664">
        <v>16663.2</v>
      </c>
      <c r="D57" s="663">
        <v>14068.4</v>
      </c>
      <c r="E57" s="661">
        <v>12395.6</v>
      </c>
      <c r="F57" s="520">
        <f t="shared" si="9"/>
        <v>108.58593156425232</v>
      </c>
      <c r="G57" s="68">
        <f t="shared" si="12"/>
        <v>106.92985439541047</v>
      </c>
      <c r="H57" s="562">
        <v>15583.3</v>
      </c>
      <c r="I57" s="69">
        <f t="shared" si="13"/>
        <v>12956.006176247118</v>
      </c>
      <c r="J57" s="70">
        <f t="shared" si="14"/>
        <v>11415.475118584116</v>
      </c>
      <c r="K57" s="193">
        <f t="shared" si="15"/>
        <v>49183.654789972192</v>
      </c>
      <c r="L57" s="71">
        <f>I57/B57*1000000</f>
        <v>40891.450156852909</v>
      </c>
      <c r="M57" s="194">
        <f>J57/B57*1000000</f>
        <v>36029.261292278148</v>
      </c>
      <c r="O57" s="40">
        <v>232.95699999999999</v>
      </c>
      <c r="P57" s="5">
        <f t="shared" si="11"/>
        <v>108.58593156425232</v>
      </c>
      <c r="R57" s="40">
        <v>109.31699999999999</v>
      </c>
    </row>
    <row r="58" spans="1:36" s="40" customFormat="1">
      <c r="A58" s="637">
        <v>2014</v>
      </c>
      <c r="B58" s="636">
        <v>319173</v>
      </c>
      <c r="C58" s="630">
        <v>17348.099999999999</v>
      </c>
      <c r="D58" s="630">
        <v>14694.2</v>
      </c>
      <c r="E58" s="518">
        <v>12913.9</v>
      </c>
      <c r="F58" s="721">
        <f t="shared" si="9"/>
        <v>110.34739928310732</v>
      </c>
      <c r="G58" s="504">
        <v>108.3</v>
      </c>
      <c r="H58" s="540">
        <v>15961.7</v>
      </c>
      <c r="I58" s="425">
        <f t="shared" si="13"/>
        <v>13316.308400074347</v>
      </c>
      <c r="J58" s="426">
        <f t="shared" si="14"/>
        <v>11702.949126030686</v>
      </c>
      <c r="K58" s="427">
        <f t="shared" si="15"/>
        <v>50009.555946148328</v>
      </c>
      <c r="L58" s="427">
        <f>I58/B58*1000000</f>
        <v>41721.287201844607</v>
      </c>
      <c r="M58" s="370">
        <f>J58/B58*1000000</f>
        <v>36666.475942610079</v>
      </c>
      <c r="O58" s="40">
        <v>236.73599999999999</v>
      </c>
      <c r="P58" s="5">
        <f t="shared" si="11"/>
        <v>110.34739928310732</v>
      </c>
    </row>
    <row r="59" spans="1:36" s="30" customFormat="1"/>
    <row r="60" spans="1:36" s="36" customFormat="1">
      <c r="A60" s="162" t="s">
        <v>369</v>
      </c>
      <c r="B60" s="75"/>
      <c r="C60" s="33"/>
      <c r="D60" s="76"/>
      <c r="E60" s="76"/>
      <c r="F60" s="77"/>
      <c r="G60" s="77"/>
      <c r="H60" s="76"/>
      <c r="I60" s="77"/>
      <c r="J60" s="77"/>
      <c r="K60" s="77"/>
      <c r="L60" s="77"/>
      <c r="M60" s="77"/>
      <c r="N60" s="34"/>
      <c r="O60" s="34"/>
      <c r="P60" s="34"/>
      <c r="Q60" s="35"/>
      <c r="R60" s="35"/>
      <c r="S60" s="35"/>
      <c r="T60" s="37"/>
      <c r="U60" s="35"/>
      <c r="V60" s="35"/>
      <c r="W60" s="30"/>
      <c r="X60" s="33"/>
      <c r="Y60" s="30"/>
      <c r="Z60" s="30"/>
      <c r="AA60" s="30"/>
      <c r="AB60" s="30"/>
      <c r="AC60" s="30"/>
      <c r="AD60" s="30"/>
      <c r="AE60" s="30"/>
      <c r="AF60" s="30"/>
      <c r="AG60" s="30"/>
      <c r="AH60" s="30"/>
      <c r="AI60" s="30"/>
      <c r="AJ60" s="30"/>
    </row>
    <row r="61" spans="1:36" s="36" customFormat="1">
      <c r="A61" s="348" t="s">
        <v>439</v>
      </c>
      <c r="B61" s="441">
        <f t="shared" ref="B61:M61" si="18">(POWER(B17/B13,1/4)-1)*100</f>
        <v>1.1160280773479414</v>
      </c>
      <c r="C61" s="441">
        <f t="shared" si="18"/>
        <v>8.7879174974235816</v>
      </c>
      <c r="D61" s="401">
        <f t="shared" si="18"/>
        <v>9.2119230751974932</v>
      </c>
      <c r="E61" s="398">
        <f t="shared" si="18"/>
        <v>9.6577122593557228</v>
      </c>
      <c r="F61" s="453">
        <f t="shared" si="18"/>
        <v>4.8767514056387684</v>
      </c>
      <c r="G61" s="429">
        <f t="shared" si="18"/>
        <v>5.0295687097844377</v>
      </c>
      <c r="H61" s="401">
        <f t="shared" si="18"/>
        <v>3.5783721039778227</v>
      </c>
      <c r="I61" s="428">
        <f t="shared" si="18"/>
        <v>4.1335869117372637</v>
      </c>
      <c r="J61" s="429">
        <f t="shared" si="18"/>
        <v>4.5586469733652546</v>
      </c>
      <c r="K61" s="428">
        <f t="shared" si="18"/>
        <v>2.4351668805130622</v>
      </c>
      <c r="L61" s="428">
        <f t="shared" si="18"/>
        <v>2.9842537249199053</v>
      </c>
      <c r="M61" s="429">
        <f t="shared" si="18"/>
        <v>3.4046223546121634</v>
      </c>
      <c r="N61" s="34"/>
      <c r="O61" s="34"/>
      <c r="P61" s="34"/>
      <c r="Q61" s="35"/>
      <c r="R61" s="35"/>
      <c r="S61" s="35"/>
      <c r="T61" s="35"/>
      <c r="U61" s="35"/>
      <c r="V61" s="35"/>
      <c r="W61" s="30"/>
      <c r="X61" s="33"/>
      <c r="Y61" s="30"/>
      <c r="Z61" s="30"/>
      <c r="AA61" s="30"/>
      <c r="AB61" s="30"/>
      <c r="AC61" s="30"/>
      <c r="AD61" s="30"/>
      <c r="AE61" s="30"/>
      <c r="AF61" s="30"/>
      <c r="AG61" s="30"/>
      <c r="AH61" s="30"/>
      <c r="AI61" s="30"/>
      <c r="AJ61" s="30"/>
    </row>
    <row r="62" spans="1:36" s="36" customFormat="1">
      <c r="A62" s="349" t="s">
        <v>42</v>
      </c>
      <c r="B62" s="34">
        <f t="shared" ref="B62:M62" si="19">(POWER(B25/B17,1/8)-1)*100</f>
        <v>1.027942316368069</v>
      </c>
      <c r="C62" s="433">
        <f t="shared" si="19"/>
        <v>10.654736313438494</v>
      </c>
      <c r="D62" s="34">
        <f t="shared" si="19"/>
        <v>10.855414838642496</v>
      </c>
      <c r="E62" s="201">
        <f t="shared" si="19"/>
        <v>10.588395680200179</v>
      </c>
      <c r="F62" s="432">
        <f t="shared" si="19"/>
        <v>9.3698494095474381</v>
      </c>
      <c r="G62" s="202">
        <f t="shared" si="19"/>
        <v>7.9375569715632643</v>
      </c>
      <c r="H62" s="34">
        <f t="shared" si="19"/>
        <v>2.5173622769608217</v>
      </c>
      <c r="I62" s="37">
        <f t="shared" si="19"/>
        <v>1.3582952130912984</v>
      </c>
      <c r="J62" s="202">
        <f t="shared" si="19"/>
        <v>1.1141519141072864</v>
      </c>
      <c r="K62" s="37">
        <f t="shared" si="19"/>
        <v>1.4742653630702041</v>
      </c>
      <c r="L62" s="37">
        <f t="shared" si="19"/>
        <v>0.32699161157687673</v>
      </c>
      <c r="M62" s="202">
        <f t="shared" si="19"/>
        <v>8.5332429585927017E-2</v>
      </c>
      <c r="N62" s="34"/>
      <c r="O62" s="34"/>
      <c r="P62" s="34"/>
      <c r="Q62" s="35"/>
      <c r="R62" s="35"/>
      <c r="S62" s="35"/>
      <c r="T62" s="35"/>
      <c r="U62" s="35"/>
      <c r="V62" s="35"/>
      <c r="W62" s="30"/>
      <c r="X62" s="33"/>
      <c r="Y62" s="30"/>
      <c r="Z62" s="30"/>
      <c r="AA62" s="30"/>
      <c r="AB62" s="30"/>
      <c r="AC62" s="30"/>
      <c r="AD62" s="30"/>
      <c r="AE62" s="30"/>
      <c r="AF62" s="30"/>
      <c r="AG62" s="30"/>
      <c r="AH62" s="30"/>
      <c r="AI62" s="30"/>
      <c r="AJ62" s="30"/>
    </row>
    <row r="63" spans="1:36" s="36" customFormat="1">
      <c r="A63" s="349" t="s">
        <v>43</v>
      </c>
      <c r="B63" s="34">
        <f t="shared" ref="B63:M63" si="20">(POWER(B33/B25,1/8)-1)*100</f>
        <v>0.91465540431414638</v>
      </c>
      <c r="C63" s="433">
        <f t="shared" si="20"/>
        <v>7.3371231657053837</v>
      </c>
      <c r="D63" s="34">
        <f t="shared" si="20"/>
        <v>7.4683376214339736</v>
      </c>
      <c r="E63" s="201">
        <f t="shared" si="20"/>
        <v>7.6267727629066195</v>
      </c>
      <c r="F63" s="432">
        <f t="shared" si="20"/>
        <v>3.9578347194991093</v>
      </c>
      <c r="G63" s="202">
        <f t="shared" si="20"/>
        <v>3.6005269298838627</v>
      </c>
      <c r="H63" s="34">
        <f t="shared" si="20"/>
        <v>3.6067347788205861</v>
      </c>
      <c r="I63" s="37">
        <f t="shared" si="20"/>
        <v>3.3768526551240408</v>
      </c>
      <c r="J63" s="202">
        <f t="shared" si="20"/>
        <v>3.529255926989161</v>
      </c>
      <c r="K63" s="37">
        <f t="shared" si="20"/>
        <v>2.6676793016045419</v>
      </c>
      <c r="L63" s="37">
        <f t="shared" si="20"/>
        <v>2.4398807496741837</v>
      </c>
      <c r="M63" s="202">
        <f t="shared" si="20"/>
        <v>2.5909026911895339</v>
      </c>
      <c r="N63" s="34"/>
      <c r="O63" s="34"/>
      <c r="P63" s="34"/>
      <c r="Q63" s="35"/>
      <c r="R63" s="35"/>
      <c r="S63" s="35"/>
      <c r="T63" s="35"/>
      <c r="U63" s="35"/>
      <c r="V63" s="35"/>
      <c r="W63" s="30"/>
      <c r="X63" s="33"/>
      <c r="Y63" s="30"/>
      <c r="Z63" s="30"/>
      <c r="AA63" s="30"/>
      <c r="AB63" s="30"/>
      <c r="AC63" s="30"/>
      <c r="AD63" s="30"/>
      <c r="AE63" s="30"/>
      <c r="AF63" s="30"/>
      <c r="AG63" s="30"/>
      <c r="AH63" s="30"/>
      <c r="AI63" s="30"/>
      <c r="AJ63" s="30"/>
    </row>
    <row r="64" spans="1:36" s="38" customFormat="1">
      <c r="A64" s="349" t="s">
        <v>44</v>
      </c>
      <c r="B64" s="34">
        <f t="shared" ref="B64:M64" si="21">(POWER(B44/B33,1/11)-1)*100</f>
        <v>1.2105734851499239</v>
      </c>
      <c r="C64" s="433">
        <f t="shared" si="21"/>
        <v>5.5834853534893369</v>
      </c>
      <c r="D64" s="34">
        <f t="shared" si="21"/>
        <v>5.8530109072635339</v>
      </c>
      <c r="E64" s="201">
        <f t="shared" si="21"/>
        <v>5.6282494942254013</v>
      </c>
      <c r="F64" s="432">
        <f t="shared" si="21"/>
        <v>3.0302321430633494</v>
      </c>
      <c r="G64" s="202">
        <f t="shared" si="21"/>
        <v>2.2091520890780592</v>
      </c>
      <c r="H64" s="34">
        <f t="shared" si="21"/>
        <v>3.3014003104834044</v>
      </c>
      <c r="I64" s="37">
        <f t="shared" si="21"/>
        <v>2.739757744387683</v>
      </c>
      <c r="J64" s="202">
        <f t="shared" si="21"/>
        <v>2.5216068110518908</v>
      </c>
      <c r="K64" s="37">
        <f t="shared" si="21"/>
        <v>2.0658185734321988</v>
      </c>
      <c r="L64" s="37">
        <f t="shared" si="21"/>
        <v>1.51089377975131</v>
      </c>
      <c r="M64" s="202">
        <f t="shared" si="21"/>
        <v>1.2953521363993747</v>
      </c>
      <c r="N64" s="432"/>
      <c r="O64" s="37"/>
      <c r="P64" s="37"/>
      <c r="Q64" s="39"/>
      <c r="R64" s="39"/>
      <c r="S64" s="39"/>
      <c r="T64" s="39"/>
      <c r="U64" s="39"/>
      <c r="V64" s="39"/>
      <c r="W64" s="40"/>
      <c r="X64" s="31"/>
      <c r="Y64" s="40"/>
      <c r="Z64" s="40"/>
      <c r="AA64" s="40"/>
      <c r="AB64" s="40"/>
      <c r="AC64" s="40"/>
      <c r="AD64" s="40"/>
      <c r="AE64" s="40"/>
      <c r="AF64" s="40"/>
      <c r="AG64" s="40"/>
      <c r="AH64" s="40"/>
      <c r="AI64" s="40"/>
      <c r="AJ64" s="40"/>
    </row>
    <row r="65" spans="1:36" s="38" customFormat="1">
      <c r="A65" s="333" t="s">
        <v>49</v>
      </c>
      <c r="B65" s="37">
        <f t="shared" ref="B65:M65" si="22">(((B52/B44)^(1/8))-1)*100</f>
        <v>0.94815261524316963</v>
      </c>
      <c r="C65" s="442">
        <f t="shared" si="22"/>
        <v>4.5824547931325954</v>
      </c>
      <c r="D65" s="37">
        <f t="shared" si="22"/>
        <v>4.7314971276347428</v>
      </c>
      <c r="E65" s="37">
        <f t="shared" si="22"/>
        <v>5.0724378763785438</v>
      </c>
      <c r="F65" s="442">
        <f t="shared" si="22"/>
        <v>2.8317239632709157</v>
      </c>
      <c r="G65" s="392">
        <f t="shared" si="22"/>
        <v>2.4323488818236871</v>
      </c>
      <c r="H65" s="37">
        <f t="shared" si="22"/>
        <v>2.0990496994162333</v>
      </c>
      <c r="I65" s="37">
        <f t="shared" si="22"/>
        <v>1.847458246486644</v>
      </c>
      <c r="J65" s="37">
        <f t="shared" si="22"/>
        <v>2.1790103547305817</v>
      </c>
      <c r="K65" s="442">
        <f t="shared" si="22"/>
        <v>1.140087316465932</v>
      </c>
      <c r="L65" s="37">
        <f t="shared" si="22"/>
        <v>0.89085892900993002</v>
      </c>
      <c r="M65" s="37">
        <f t="shared" si="22"/>
        <v>1.2192969436288115</v>
      </c>
      <c r="N65" s="37"/>
      <c r="O65" s="37"/>
      <c r="P65" s="37"/>
      <c r="Q65" s="39"/>
      <c r="R65" s="39"/>
      <c r="S65" s="39"/>
      <c r="T65" s="39"/>
      <c r="U65" s="39"/>
      <c r="V65" s="39"/>
      <c r="W65" s="40"/>
      <c r="X65" s="31"/>
      <c r="Y65" s="40"/>
      <c r="Z65" s="40"/>
      <c r="AA65" s="40"/>
      <c r="AB65" s="40"/>
      <c r="AC65" s="40"/>
      <c r="AD65" s="40"/>
      <c r="AE65" s="40"/>
      <c r="AF65" s="40"/>
      <c r="AG65" s="40"/>
      <c r="AH65" s="40"/>
      <c r="AI65" s="40"/>
      <c r="AJ65" s="40"/>
    </row>
    <row r="66" spans="1:36" s="38" customFormat="1">
      <c r="A66" s="452"/>
      <c r="B66" s="428"/>
      <c r="C66" s="428"/>
      <c r="D66" s="428"/>
      <c r="E66" s="428"/>
      <c r="F66" s="428"/>
      <c r="G66" s="428"/>
      <c r="H66" s="428"/>
      <c r="I66" s="428"/>
      <c r="J66" s="428"/>
      <c r="K66" s="428"/>
      <c r="L66" s="428"/>
      <c r="M66" s="428"/>
      <c r="N66" s="37"/>
      <c r="O66" s="37"/>
      <c r="P66" s="37"/>
      <c r="Q66" s="39"/>
      <c r="R66" s="39"/>
      <c r="S66" s="39"/>
      <c r="T66" s="39"/>
      <c r="U66" s="39"/>
      <c r="V66" s="39"/>
      <c r="W66" s="40"/>
      <c r="X66" s="31"/>
      <c r="Y66" s="40"/>
      <c r="Z66" s="40"/>
      <c r="AA66" s="40"/>
      <c r="AB66" s="40"/>
      <c r="AC66" s="40"/>
      <c r="AD66" s="40"/>
      <c r="AE66" s="40"/>
      <c r="AF66" s="40"/>
      <c r="AG66" s="40"/>
      <c r="AH66" s="40"/>
      <c r="AI66" s="40"/>
      <c r="AJ66" s="40"/>
    </row>
    <row r="67" spans="1:36" s="38" customFormat="1">
      <c r="A67" s="488" t="s">
        <v>368</v>
      </c>
      <c r="B67" s="37"/>
      <c r="C67" s="402"/>
      <c r="D67" s="37"/>
      <c r="E67" s="37"/>
      <c r="F67" s="37"/>
      <c r="G67" s="37"/>
      <c r="H67" s="37"/>
      <c r="I67" s="37"/>
      <c r="J67" s="37"/>
      <c r="K67" s="37"/>
      <c r="L67" s="37"/>
      <c r="M67" s="37"/>
      <c r="N67" s="37"/>
      <c r="O67" s="37"/>
      <c r="P67" s="37"/>
      <c r="Q67" s="39"/>
      <c r="R67" s="39"/>
      <c r="S67" s="39"/>
      <c r="T67" s="39"/>
      <c r="U67" s="39"/>
      <c r="V67" s="39"/>
      <c r="W67" s="40"/>
      <c r="X67" s="31"/>
      <c r="Y67" s="40"/>
      <c r="Z67" s="40"/>
      <c r="AA67" s="40"/>
      <c r="AB67" s="40"/>
      <c r="AC67" s="40"/>
      <c r="AD67" s="40"/>
      <c r="AE67" s="40"/>
      <c r="AF67" s="40"/>
      <c r="AG67" s="40"/>
      <c r="AH67" s="40"/>
      <c r="AI67" s="40"/>
      <c r="AJ67" s="40"/>
    </row>
    <row r="68" spans="1:36" s="38" customFormat="1">
      <c r="A68" s="365" t="s">
        <v>470</v>
      </c>
      <c r="B68" s="453">
        <f t="shared" ref="B68:M68" si="23">((B58/B13)^(1/44)-1)*100</f>
        <v>1.0367662782429843</v>
      </c>
      <c r="C68" s="453">
        <f t="shared" si="23"/>
        <v>6.6523245448516954</v>
      </c>
      <c r="D68" s="453">
        <f t="shared" si="23"/>
        <v>6.8377772182601326</v>
      </c>
      <c r="E68" s="453">
        <f t="shared" si="23"/>
        <v>6.8639454486526974</v>
      </c>
      <c r="F68" s="453">
        <f t="shared" si="23"/>
        <v>4.3277785427698889</v>
      </c>
      <c r="G68" s="453">
        <f t="shared" si="23"/>
        <v>3.7274465417751035</v>
      </c>
      <c r="H68" s="453">
        <f t="shared" si="23"/>
        <v>2.8114633073358819</v>
      </c>
      <c r="I68" s="453">
        <f t="shared" si="23"/>
        <v>2.4058776200829746</v>
      </c>
      <c r="J68" s="453">
        <f t="shared" si="23"/>
        <v>2.4309603264897506</v>
      </c>
      <c r="K68" s="453">
        <f t="shared" si="23"/>
        <v>1.7564863707193457</v>
      </c>
      <c r="L68" s="453">
        <f t="shared" si="23"/>
        <v>1.3550625106801606</v>
      </c>
      <c r="M68" s="453">
        <f t="shared" si="23"/>
        <v>1.3798878364805534</v>
      </c>
      <c r="N68" s="37"/>
      <c r="O68" s="37"/>
      <c r="P68" s="37"/>
      <c r="Q68" s="39"/>
      <c r="R68" s="39"/>
      <c r="S68" s="39"/>
      <c r="T68" s="39"/>
      <c r="U68" s="39"/>
      <c r="V68" s="39"/>
      <c r="W68" s="40"/>
      <c r="X68" s="31"/>
      <c r="Y68" s="40"/>
      <c r="Z68" s="40"/>
      <c r="AA68" s="40"/>
      <c r="AB68" s="40"/>
      <c r="AC68" s="40"/>
      <c r="AD68" s="40"/>
      <c r="AE68" s="40"/>
      <c r="AF68" s="40"/>
      <c r="AG68" s="40"/>
      <c r="AH68" s="40"/>
      <c r="AI68" s="40"/>
      <c r="AJ68" s="40"/>
    </row>
    <row r="69" spans="1:36" s="38" customFormat="1">
      <c r="A69" s="365" t="s">
        <v>467</v>
      </c>
      <c r="B69" s="432">
        <f t="shared" ref="B69:M69" si="24">((B58/B17)^(1/40)-1)*100</f>
        <v>1.0288435163374965</v>
      </c>
      <c r="C69" s="432">
        <f t="shared" si="24"/>
        <v>6.4410847429254625</v>
      </c>
      <c r="D69" s="432">
        <f t="shared" si="24"/>
        <v>6.6032199598213603</v>
      </c>
      <c r="E69" s="432">
        <f t="shared" si="24"/>
        <v>6.5885138041565261</v>
      </c>
      <c r="F69" s="432">
        <f t="shared" si="24"/>
        <v>4.2730395519099185</v>
      </c>
      <c r="G69" s="432">
        <f t="shared" si="24"/>
        <v>3.5981255274696533</v>
      </c>
      <c r="H69" s="432">
        <f t="shared" si="24"/>
        <v>2.7350854303473504</v>
      </c>
      <c r="I69" s="432">
        <f t="shared" si="24"/>
        <v>2.2346911703397865</v>
      </c>
      <c r="J69" s="432">
        <f t="shared" si="24"/>
        <v>2.2205876631168131</v>
      </c>
      <c r="K69" s="432">
        <f t="shared" si="24"/>
        <v>1.6888661243894543</v>
      </c>
      <c r="L69" s="432">
        <f t="shared" si="24"/>
        <v>1.1935677100048059</v>
      </c>
      <c r="M69" s="432">
        <f t="shared" si="24"/>
        <v>1.1796078281214761</v>
      </c>
      <c r="N69" s="37"/>
      <c r="O69" s="37"/>
      <c r="P69" s="37"/>
      <c r="Q69" s="39"/>
      <c r="R69" s="39"/>
      <c r="S69" s="39"/>
      <c r="T69" s="39"/>
      <c r="U69" s="39"/>
      <c r="V69" s="39"/>
      <c r="W69" s="40"/>
      <c r="X69" s="31"/>
      <c r="Y69" s="40"/>
      <c r="Z69" s="40"/>
      <c r="AA69" s="40"/>
      <c r="AB69" s="40"/>
      <c r="AC69" s="40"/>
      <c r="AD69" s="40"/>
      <c r="AE69" s="40"/>
      <c r="AF69" s="40"/>
      <c r="AG69" s="40"/>
      <c r="AH69" s="40"/>
      <c r="AI69" s="40"/>
      <c r="AJ69" s="40"/>
    </row>
    <row r="70" spans="1:36" s="38" customFormat="1">
      <c r="A70" s="365" t="s">
        <v>449</v>
      </c>
      <c r="B70" s="432">
        <f>((B44/B13)^(1/31)-1)*100</f>
        <v>1.0748085044105515</v>
      </c>
      <c r="C70" s="432">
        <f>((C44/C13)^(1/31)-1)*100</f>
        <v>7.739617088040629</v>
      </c>
      <c r="D70" s="432">
        <f t="shared" ref="D70:M70" si="25">((D44/D13)^(1/31)-1)*100</f>
        <v>7.9757662118332684</v>
      </c>
      <c r="E70" s="432">
        <f t="shared" si="25"/>
        <v>7.9249427743591339</v>
      </c>
      <c r="F70" s="432">
        <f t="shared" si="25"/>
        <v>5.1131382810963633</v>
      </c>
      <c r="G70" s="432">
        <f t="shared" si="25"/>
        <v>4.3860032488356682</v>
      </c>
      <c r="H70" s="432">
        <f t="shared" si="25"/>
        <v>3.2127045148099054</v>
      </c>
      <c r="I70" s="432">
        <f t="shared" si="25"/>
        <v>2.7233778550894039</v>
      </c>
      <c r="J70" s="432">
        <f t="shared" si="25"/>
        <v>2.6750266800553035</v>
      </c>
      <c r="K70" s="432">
        <f t="shared" si="25"/>
        <v>2.1151620686039152</v>
      </c>
      <c r="L70" s="432">
        <f t="shared" si="25"/>
        <v>1.6310388068723425</v>
      </c>
      <c r="M70" s="444">
        <f t="shared" si="25"/>
        <v>1.5832017881833638</v>
      </c>
      <c r="N70" s="37"/>
      <c r="O70" s="37"/>
      <c r="P70" s="37"/>
      <c r="Q70" s="39"/>
      <c r="R70" s="39"/>
      <c r="S70" s="39"/>
      <c r="T70" s="39"/>
      <c r="U70" s="39"/>
      <c r="V70" s="39"/>
      <c r="W70" s="40"/>
      <c r="X70" s="31"/>
      <c r="Y70" s="40"/>
      <c r="Z70" s="40"/>
      <c r="AA70" s="40"/>
      <c r="AB70" s="40"/>
      <c r="AC70" s="40"/>
      <c r="AD70" s="40"/>
      <c r="AE70" s="40"/>
      <c r="AF70" s="40"/>
      <c r="AG70" s="40"/>
      <c r="AH70" s="40"/>
      <c r="AI70" s="40"/>
      <c r="AJ70" s="40"/>
    </row>
    <row r="71" spans="1:36" s="38" customFormat="1">
      <c r="A71" s="365" t="s">
        <v>468</v>
      </c>
      <c r="B71" s="432">
        <f>((B58/B44)^(1/13)-1)*100</f>
        <v>0.94610797162610893</v>
      </c>
      <c r="C71" s="432">
        <f>((C58/C44)^(1/13)-1)*100</f>
        <v>4.1036247287073113</v>
      </c>
      <c r="D71" s="432">
        <f t="shared" ref="D71:M71" si="26">((D58/D44)^(1/13)-1)*100</f>
        <v>4.1722762008309155</v>
      </c>
      <c r="E71" s="432">
        <f t="shared" si="26"/>
        <v>4.3757765670756177</v>
      </c>
      <c r="F71" s="432">
        <f t="shared" si="26"/>
        <v>2.4785958240194583</v>
      </c>
      <c r="G71" s="432">
        <f t="shared" si="26"/>
        <v>2.1737597703826328</v>
      </c>
      <c r="H71" s="432">
        <f t="shared" si="26"/>
        <v>1.8609407687829593</v>
      </c>
      <c r="I71" s="432">
        <f t="shared" si="26"/>
        <v>1.6527162215609348</v>
      </c>
      <c r="J71" s="432">
        <f t="shared" si="26"/>
        <v>1.8512946316263656</v>
      </c>
      <c r="K71" s="432">
        <f t="shared" si="26"/>
        <v>0.9062586121834304</v>
      </c>
      <c r="L71" s="432">
        <f t="shared" si="26"/>
        <v>0.69998563008832893</v>
      </c>
      <c r="M71" s="444">
        <f t="shared" si="26"/>
        <v>0.89670288254668495</v>
      </c>
      <c r="N71" s="37"/>
      <c r="O71" s="37"/>
      <c r="P71" s="37"/>
      <c r="Q71" s="39"/>
      <c r="R71" s="39"/>
      <c r="S71" s="39"/>
      <c r="T71" s="39"/>
      <c r="U71" s="39"/>
      <c r="V71" s="39"/>
      <c r="W71" s="40"/>
      <c r="X71" s="31"/>
      <c r="Y71" s="40"/>
      <c r="Z71" s="40"/>
      <c r="AA71" s="40"/>
      <c r="AB71" s="40"/>
      <c r="AC71" s="40"/>
      <c r="AD71" s="40"/>
      <c r="AE71" s="40"/>
      <c r="AF71" s="40"/>
      <c r="AG71" s="40"/>
      <c r="AH71" s="40"/>
      <c r="AI71" s="40"/>
      <c r="AJ71" s="40"/>
    </row>
    <row r="72" spans="1:36" s="38" customFormat="1">
      <c r="A72" s="487" t="s">
        <v>469</v>
      </c>
      <c r="B72" s="442">
        <f>((B58/B52)^(1/6)-1)*100</f>
        <v>0.78508212187362592</v>
      </c>
      <c r="C72" s="442">
        <f>((C58/C52)^(1/6)-1)*100</f>
        <v>2.7773862825357654</v>
      </c>
      <c r="D72" s="442">
        <f t="shared" ref="D72:M72" si="27">((D58/D52)^(1/5)-1)*100</f>
        <v>3.2837269576390549</v>
      </c>
      <c r="E72" s="442">
        <f t="shared" si="27"/>
        <v>3.2707133896729301</v>
      </c>
      <c r="F72" s="442">
        <f>((F58/F52)^(1/5)-1)*100</f>
        <v>1.9161113922579576</v>
      </c>
      <c r="G72" s="442">
        <f t="shared" si="27"/>
        <v>1.7613743403113835</v>
      </c>
      <c r="H72" s="442">
        <f t="shared" si="27"/>
        <v>1.4811209702147554</v>
      </c>
      <c r="I72" s="442">
        <f t="shared" si="27"/>
        <v>1.3419032051933177</v>
      </c>
      <c r="J72" s="442">
        <f t="shared" si="27"/>
        <v>1.329134303605195</v>
      </c>
      <c r="K72" s="442">
        <f t="shared" si="27"/>
        <v>0.533256603656862</v>
      </c>
      <c r="L72" s="442">
        <f t="shared" si="27"/>
        <v>0.39533917467224899</v>
      </c>
      <c r="M72" s="640">
        <f t="shared" si="27"/>
        <v>0.38268953848736853</v>
      </c>
      <c r="N72" s="37"/>
      <c r="O72" s="37"/>
      <c r="P72" s="37"/>
      <c r="Q72" s="39"/>
      <c r="R72" s="39"/>
      <c r="S72" s="39"/>
      <c r="T72" s="39"/>
      <c r="U72" s="39"/>
      <c r="V72" s="39"/>
      <c r="W72" s="40"/>
      <c r="X72" s="31"/>
      <c r="Y72" s="40"/>
      <c r="Z72" s="40"/>
      <c r="AA72" s="40"/>
      <c r="AB72" s="40"/>
      <c r="AC72" s="40"/>
      <c r="AD72" s="40"/>
      <c r="AE72" s="40"/>
      <c r="AF72" s="40"/>
      <c r="AG72" s="40"/>
      <c r="AH72" s="40"/>
      <c r="AI72" s="40"/>
      <c r="AJ72" s="40"/>
    </row>
    <row r="73" spans="1:36" s="42" customFormat="1">
      <c r="A73" s="554"/>
      <c r="B73" s="37"/>
      <c r="C73" s="37"/>
      <c r="D73" s="37"/>
      <c r="E73" s="37"/>
      <c r="F73" s="37"/>
      <c r="G73" s="37"/>
      <c r="H73" s="37"/>
      <c r="I73" s="37"/>
      <c r="J73" s="37"/>
      <c r="K73" s="37"/>
      <c r="L73" s="37"/>
      <c r="M73" s="37"/>
    </row>
    <row r="74" spans="1:36" s="42" customFormat="1">
      <c r="A74" s="30" t="s">
        <v>72</v>
      </c>
      <c r="B74" s="94"/>
      <c r="C74" s="430"/>
      <c r="D74" s="430"/>
      <c r="E74" s="430"/>
      <c r="F74" s="431"/>
      <c r="G74" s="431"/>
      <c r="H74" s="430"/>
      <c r="I74" s="431"/>
      <c r="J74" s="431"/>
      <c r="K74" s="123"/>
      <c r="L74" s="123"/>
      <c r="M74" s="123"/>
    </row>
    <row r="75" spans="1:36" s="42" customFormat="1">
      <c r="A75" s="42" t="s">
        <v>518</v>
      </c>
      <c r="C75" s="78"/>
      <c r="D75" s="78"/>
      <c r="E75" s="78"/>
      <c r="F75" s="79"/>
      <c r="G75" s="79"/>
      <c r="H75" s="78"/>
      <c r="I75" s="79"/>
      <c r="J75" s="79"/>
      <c r="K75" s="80"/>
      <c r="L75" s="80"/>
      <c r="M75" s="80"/>
    </row>
    <row r="76" spans="1:36" s="42" customFormat="1">
      <c r="A76" s="42" t="s">
        <v>519</v>
      </c>
      <c r="C76" s="78"/>
      <c r="D76" s="78"/>
      <c r="E76" s="78"/>
      <c r="F76" s="79"/>
      <c r="G76" s="79"/>
      <c r="H76" s="78"/>
      <c r="I76" s="79"/>
      <c r="J76" s="79"/>
      <c r="K76" s="80"/>
      <c r="L76" s="80"/>
      <c r="M76" s="80"/>
    </row>
    <row r="77" spans="1:36" s="42" customFormat="1">
      <c r="A77" s="30" t="s">
        <v>520</v>
      </c>
      <c r="C77" s="78"/>
      <c r="D77" s="78"/>
      <c r="E77" s="78"/>
      <c r="F77" s="79"/>
      <c r="G77" s="79"/>
      <c r="H77" s="78"/>
      <c r="I77" s="79"/>
      <c r="J77" s="79"/>
      <c r="K77" s="80"/>
      <c r="L77" s="80"/>
      <c r="M77" s="80"/>
    </row>
    <row r="78" spans="1:36" s="42" customFormat="1" ht="12.6" customHeight="1">
      <c r="A78" s="30" t="s">
        <v>521</v>
      </c>
      <c r="C78" s="78"/>
      <c r="D78" s="78"/>
      <c r="E78" s="78"/>
      <c r="F78" s="79"/>
      <c r="G78" s="79"/>
      <c r="H78" s="78"/>
      <c r="I78" s="79"/>
      <c r="J78" s="79"/>
      <c r="K78" s="80"/>
      <c r="L78" s="80"/>
      <c r="M78" s="80"/>
    </row>
    <row r="79" spans="1:36" s="42" customFormat="1">
      <c r="A79" s="42" t="s">
        <v>522</v>
      </c>
      <c r="F79" s="81"/>
      <c r="G79" s="81"/>
      <c r="I79" s="81"/>
      <c r="J79" s="81"/>
      <c r="K79" s="80"/>
      <c r="L79" s="80"/>
      <c r="M79" s="80"/>
    </row>
    <row r="80" spans="1:36" s="42" customFormat="1">
      <c r="A80" s="42" t="s">
        <v>451</v>
      </c>
      <c r="F80" s="80"/>
      <c r="G80" s="80"/>
      <c r="I80" s="80"/>
      <c r="J80" s="80"/>
      <c r="K80" s="80"/>
      <c r="L80" s="80"/>
      <c r="M80" s="80"/>
    </row>
    <row r="81" spans="5:15" s="42" customFormat="1">
      <c r="F81" s="80"/>
      <c r="G81" s="80"/>
      <c r="I81" s="80"/>
      <c r="J81" s="80"/>
      <c r="K81" s="80"/>
      <c r="L81" s="80"/>
      <c r="M81" s="80"/>
    </row>
    <row r="82" spans="5:15">
      <c r="H82" s="42"/>
      <c r="I82" s="42"/>
    </row>
    <row r="83" spans="5:15">
      <c r="H83" s="42"/>
      <c r="I83" s="42"/>
    </row>
    <row r="84" spans="5:15">
      <c r="H84" s="42"/>
      <c r="I84" s="42"/>
    </row>
    <row r="85" spans="5:15">
      <c r="H85" s="42"/>
      <c r="I85" s="42"/>
    </row>
    <row r="86" spans="5:15">
      <c r="H86" s="42"/>
      <c r="I86" s="42"/>
    </row>
    <row r="87" spans="5:15">
      <c r="H87" s="42"/>
      <c r="I87" s="42"/>
    </row>
    <row r="88" spans="5:15" ht="15.75" hidden="1" outlineLevel="1" thickBot="1">
      <c r="H88" s="82">
        <v>2007</v>
      </c>
      <c r="I88" s="83">
        <v>207.34200000000001</v>
      </c>
      <c r="J88" s="84"/>
      <c r="L88" s="63" t="s">
        <v>405</v>
      </c>
    </row>
    <row r="89" spans="5:15" ht="77.25" hidden="1" outlineLevel="1" thickBot="1">
      <c r="F89" s="63" t="s">
        <v>73</v>
      </c>
      <c r="G89" s="63" t="s">
        <v>74</v>
      </c>
      <c r="H89" s="85">
        <v>2008</v>
      </c>
      <c r="I89" s="86">
        <v>215.303</v>
      </c>
      <c r="J89" s="84"/>
      <c r="L89" s="420" t="s">
        <v>380</v>
      </c>
      <c r="M89" s="421" t="s">
        <v>381</v>
      </c>
      <c r="N89" s="422" t="s">
        <v>382</v>
      </c>
      <c r="O89" s="326" t="s">
        <v>396</v>
      </c>
    </row>
    <row r="90" spans="5:15" ht="15.75" hidden="1" outlineLevel="1" thickBot="1">
      <c r="E90" s="2">
        <v>1961</v>
      </c>
      <c r="F90" s="63">
        <v>29.9</v>
      </c>
      <c r="H90" s="82">
        <v>2009</v>
      </c>
      <c r="I90" s="83">
        <v>214.53700000000001</v>
      </c>
      <c r="J90" s="84"/>
      <c r="L90" s="73">
        <v>544.79999999999995</v>
      </c>
      <c r="M90" s="67">
        <v>428.8</v>
      </c>
      <c r="N90" s="18">
        <v>381.6</v>
      </c>
      <c r="O90" s="371">
        <v>2894.4</v>
      </c>
    </row>
    <row r="91" spans="5:15" ht="15.75" hidden="1" outlineLevel="1" thickBot="1">
      <c r="E91" s="2">
        <v>1962</v>
      </c>
      <c r="F91" s="63">
        <v>30.2</v>
      </c>
      <c r="H91" s="87">
        <v>2010</v>
      </c>
      <c r="I91" s="88">
        <v>218.05600000000001</v>
      </c>
      <c r="J91" s="84"/>
      <c r="L91" s="73">
        <v>585.70000000000005</v>
      </c>
      <c r="M91" s="73">
        <v>456.4</v>
      </c>
      <c r="N91" s="25">
        <v>404.9</v>
      </c>
      <c r="O91" s="371">
        <v>3069.8</v>
      </c>
    </row>
    <row r="92" spans="5:15" ht="15" hidden="1" outlineLevel="1">
      <c r="E92" s="2">
        <v>1963</v>
      </c>
      <c r="F92" s="63">
        <v>30.6</v>
      </c>
      <c r="I92" s="84"/>
      <c r="J92" s="84"/>
      <c r="L92" s="73">
        <v>617.79999999999995</v>
      </c>
      <c r="M92" s="73">
        <v>479.5</v>
      </c>
      <c r="N92" s="25">
        <v>425</v>
      </c>
      <c r="O92" s="371">
        <v>3204</v>
      </c>
    </row>
    <row r="93" spans="5:15" ht="15" hidden="1" outlineLevel="1">
      <c r="E93" s="2">
        <v>1964</v>
      </c>
      <c r="F93" s="63">
        <v>31</v>
      </c>
      <c r="I93" s="84"/>
      <c r="J93" s="84"/>
      <c r="L93" s="73">
        <v>663.6</v>
      </c>
      <c r="M93" s="73">
        <v>514.29999999999995</v>
      </c>
      <c r="N93" s="25">
        <v>462.3</v>
      </c>
      <c r="O93" s="371">
        <v>3389.4</v>
      </c>
    </row>
    <row r="94" spans="5:15" ht="15" hidden="1" outlineLevel="1">
      <c r="E94" s="2">
        <v>1965</v>
      </c>
      <c r="F94" s="63">
        <v>31.5</v>
      </c>
      <c r="I94" s="84"/>
      <c r="J94" s="84"/>
      <c r="L94" s="73">
        <v>719.1</v>
      </c>
      <c r="M94" s="73">
        <v>555.5</v>
      </c>
      <c r="N94" s="25">
        <v>497.8</v>
      </c>
      <c r="O94" s="371">
        <v>3607</v>
      </c>
    </row>
    <row r="95" spans="5:15" ht="15" hidden="1" outlineLevel="1">
      <c r="E95" s="2">
        <v>1966</v>
      </c>
      <c r="F95" s="63">
        <v>32.4</v>
      </c>
      <c r="I95" s="84"/>
      <c r="J95" s="84"/>
      <c r="L95" s="73">
        <v>787.7</v>
      </c>
      <c r="M95" s="73">
        <v>603.79999999999995</v>
      </c>
      <c r="N95" s="25">
        <v>537.4</v>
      </c>
      <c r="O95" s="371">
        <v>3842.1</v>
      </c>
    </row>
    <row r="96" spans="5:15" ht="15" hidden="1" outlineLevel="1">
      <c r="E96" s="2">
        <v>1967</v>
      </c>
      <c r="F96" s="63">
        <v>33.4</v>
      </c>
      <c r="I96" s="84"/>
      <c r="J96" s="84"/>
      <c r="L96" s="73">
        <v>832.4</v>
      </c>
      <c r="M96" s="73">
        <v>648.1</v>
      </c>
      <c r="N96" s="25">
        <v>575.1</v>
      </c>
      <c r="O96" s="371">
        <v>3939.2</v>
      </c>
    </row>
    <row r="97" spans="5:15" ht="15" hidden="1" outlineLevel="1">
      <c r="E97" s="2">
        <v>1968</v>
      </c>
      <c r="F97" s="63">
        <v>34.799999999999997</v>
      </c>
      <c r="I97" s="84"/>
      <c r="J97" s="84"/>
      <c r="L97" s="73">
        <v>909.8</v>
      </c>
      <c r="M97" s="73">
        <v>711.7</v>
      </c>
      <c r="N97" s="25">
        <v>624.70000000000005</v>
      </c>
      <c r="O97" s="371">
        <v>4129.8999999999996</v>
      </c>
    </row>
    <row r="98" spans="5:15" ht="15" hidden="1" outlineLevel="1">
      <c r="E98" s="2">
        <v>1969</v>
      </c>
      <c r="F98" s="63">
        <v>36.700000000000003</v>
      </c>
      <c r="I98" s="84"/>
      <c r="J98" s="84"/>
      <c r="L98" s="73">
        <v>984.4</v>
      </c>
      <c r="M98" s="73">
        <v>778.3</v>
      </c>
      <c r="N98" s="25">
        <v>673.8</v>
      </c>
      <c r="O98" s="371">
        <v>4258.2</v>
      </c>
    </row>
    <row r="99" spans="5:15" ht="15" hidden="1" outlineLevel="1">
      <c r="E99" s="2">
        <v>1970</v>
      </c>
      <c r="F99" s="63">
        <v>38.799999999999997</v>
      </c>
      <c r="I99" s="84"/>
      <c r="J99" s="84"/>
      <c r="L99" s="73">
        <v>1038.3</v>
      </c>
      <c r="M99" s="73">
        <v>838.6</v>
      </c>
      <c r="N99" s="25">
        <v>735.5</v>
      </c>
      <c r="O99" s="371">
        <v>4266.3</v>
      </c>
    </row>
    <row r="100" spans="5:15" ht="15" hidden="1" outlineLevel="1">
      <c r="E100" s="2">
        <v>1971</v>
      </c>
      <c r="F100" s="63">
        <v>40.5</v>
      </c>
      <c r="I100" s="84"/>
      <c r="J100" s="84"/>
      <c r="L100" s="73">
        <v>1126.8</v>
      </c>
      <c r="M100" s="73">
        <v>903.1</v>
      </c>
      <c r="N100" s="25">
        <v>801.4</v>
      </c>
      <c r="O100" s="371">
        <v>4409.5</v>
      </c>
    </row>
    <row r="101" spans="5:15" ht="15" hidden="1" outlineLevel="1">
      <c r="E101" s="2">
        <v>1972</v>
      </c>
      <c r="F101" s="63">
        <v>41.8</v>
      </c>
      <c r="I101" s="84"/>
      <c r="J101" s="84"/>
      <c r="L101" s="73">
        <v>1237.9000000000001</v>
      </c>
      <c r="M101" s="73">
        <v>992.6</v>
      </c>
      <c r="N101" s="25">
        <v>869</v>
      </c>
      <c r="O101" s="371">
        <v>4643.8</v>
      </c>
    </row>
    <row r="102" spans="5:15" ht="15" hidden="1" outlineLevel="1">
      <c r="E102" s="2">
        <v>1973</v>
      </c>
      <c r="F102" s="63">
        <v>44.4</v>
      </c>
      <c r="I102" s="84"/>
      <c r="J102" s="84"/>
      <c r="L102" s="73">
        <v>1382.3</v>
      </c>
      <c r="M102" s="73">
        <v>1110.5</v>
      </c>
      <c r="N102" s="25">
        <v>978.1</v>
      </c>
      <c r="O102" s="371">
        <v>4912.8</v>
      </c>
    </row>
    <row r="103" spans="5:15" ht="15" hidden="1" outlineLevel="1">
      <c r="E103" s="2">
        <v>1974</v>
      </c>
      <c r="F103" s="63">
        <v>49.3</v>
      </c>
      <c r="I103" s="84"/>
      <c r="J103" s="84"/>
      <c r="L103" s="73">
        <v>1499.5</v>
      </c>
      <c r="M103" s="73">
        <v>1222.7</v>
      </c>
      <c r="N103" s="25">
        <v>1071.7</v>
      </c>
      <c r="O103" s="371">
        <v>4885.7</v>
      </c>
    </row>
    <row r="104" spans="5:15" ht="15" hidden="1" outlineLevel="1">
      <c r="E104" s="2">
        <v>1975</v>
      </c>
      <c r="F104" s="63">
        <v>53.8</v>
      </c>
      <c r="I104" s="84"/>
      <c r="J104" s="84"/>
      <c r="L104" s="73">
        <v>1637.7</v>
      </c>
      <c r="M104" s="73">
        <v>1334.9</v>
      </c>
      <c r="N104" s="25">
        <v>1187.3</v>
      </c>
      <c r="O104" s="371">
        <v>4875.3999999999996</v>
      </c>
    </row>
    <row r="105" spans="5:15" ht="15" hidden="1" outlineLevel="1">
      <c r="E105" s="2">
        <v>1976</v>
      </c>
      <c r="F105" s="63">
        <v>56.9</v>
      </c>
      <c r="I105" s="84"/>
      <c r="J105" s="84"/>
      <c r="L105" s="73">
        <v>1824.6</v>
      </c>
      <c r="M105" s="73">
        <v>1474.7</v>
      </c>
      <c r="N105" s="25">
        <v>1302.3</v>
      </c>
      <c r="O105" s="371">
        <v>5136.8999999999996</v>
      </c>
    </row>
    <row r="106" spans="5:15" ht="15" hidden="1" outlineLevel="1">
      <c r="E106" s="2">
        <v>1977</v>
      </c>
      <c r="F106" s="63">
        <v>60.6</v>
      </c>
      <c r="I106" s="84"/>
      <c r="J106" s="84"/>
      <c r="L106" s="73">
        <v>2030.1</v>
      </c>
      <c r="M106" s="73">
        <v>1632.5</v>
      </c>
      <c r="N106" s="25">
        <v>1435</v>
      </c>
      <c r="O106" s="371">
        <v>5373.1</v>
      </c>
    </row>
    <row r="107" spans="5:15" ht="15" hidden="1" outlineLevel="1">
      <c r="E107" s="2">
        <v>1978</v>
      </c>
      <c r="F107" s="63">
        <v>65.2</v>
      </c>
      <c r="I107" s="84"/>
      <c r="J107" s="84"/>
      <c r="L107" s="73">
        <v>2293.8000000000002</v>
      </c>
      <c r="M107" s="73">
        <v>1836.7</v>
      </c>
      <c r="N107" s="25">
        <v>1607.3</v>
      </c>
      <c r="O107" s="371">
        <v>5672.8</v>
      </c>
    </row>
    <row r="108" spans="5:15" ht="15" hidden="1" outlineLevel="1">
      <c r="E108" s="2">
        <v>1979</v>
      </c>
      <c r="F108" s="63">
        <v>72.599999999999994</v>
      </c>
      <c r="I108" s="84"/>
      <c r="J108" s="84"/>
      <c r="L108" s="73">
        <v>2562.1999999999998</v>
      </c>
      <c r="M108" s="73">
        <v>2059.5</v>
      </c>
      <c r="N108" s="25">
        <v>1790.9</v>
      </c>
      <c r="O108" s="371">
        <v>5850.1</v>
      </c>
    </row>
    <row r="109" spans="5:15" ht="15" hidden="1" outlineLevel="1">
      <c r="E109" s="2">
        <v>1980</v>
      </c>
      <c r="F109" s="63">
        <v>82.4</v>
      </c>
      <c r="I109" s="84"/>
      <c r="J109" s="84"/>
      <c r="L109" s="73">
        <v>2788.1</v>
      </c>
      <c r="M109" s="73">
        <v>2301.5</v>
      </c>
      <c r="N109" s="25">
        <v>2002.7</v>
      </c>
      <c r="O109" s="371">
        <v>5834</v>
      </c>
    </row>
    <row r="110" spans="5:15" ht="15" hidden="1" outlineLevel="1">
      <c r="E110" s="2">
        <v>1981</v>
      </c>
      <c r="F110" s="63">
        <v>90.9</v>
      </c>
      <c r="I110" s="84"/>
      <c r="J110" s="84"/>
      <c r="L110" s="73">
        <v>3126.8</v>
      </c>
      <c r="M110" s="73">
        <v>2582.3000000000002</v>
      </c>
      <c r="N110" s="25">
        <v>2237.1</v>
      </c>
      <c r="O110" s="371">
        <v>5982.1</v>
      </c>
    </row>
    <row r="111" spans="5:15" ht="15" hidden="1" outlineLevel="1">
      <c r="E111" s="2">
        <v>1982</v>
      </c>
      <c r="F111" s="63">
        <v>96.5</v>
      </c>
      <c r="I111" s="84"/>
      <c r="J111" s="84"/>
      <c r="L111" s="73">
        <v>3253.2</v>
      </c>
      <c r="M111" s="73">
        <v>2766.8</v>
      </c>
      <c r="N111" s="25">
        <v>2412.6999999999998</v>
      </c>
      <c r="O111" s="371">
        <v>5865.9</v>
      </c>
    </row>
    <row r="112" spans="5:15" ht="15" hidden="1" outlineLevel="1">
      <c r="E112" s="2">
        <v>1983</v>
      </c>
      <c r="F112" s="63">
        <v>99.6</v>
      </c>
      <c r="I112" s="84"/>
      <c r="J112" s="84"/>
      <c r="L112" s="73">
        <v>3534.6</v>
      </c>
      <c r="M112" s="73">
        <v>2952.2</v>
      </c>
      <c r="N112" s="25">
        <v>2599.8000000000002</v>
      </c>
      <c r="O112" s="371">
        <v>6130.9</v>
      </c>
    </row>
    <row r="113" spans="5:15" ht="15" hidden="1" outlineLevel="1">
      <c r="E113" s="2">
        <v>1984</v>
      </c>
      <c r="F113" s="63">
        <v>103.9</v>
      </c>
      <c r="I113" s="84"/>
      <c r="J113" s="84"/>
      <c r="L113" s="73">
        <v>3930.9</v>
      </c>
      <c r="M113" s="73">
        <v>3268.9</v>
      </c>
      <c r="N113" s="25">
        <v>2891.5</v>
      </c>
      <c r="O113" s="371">
        <v>6571.5</v>
      </c>
    </row>
    <row r="114" spans="5:15" ht="15" hidden="1" outlineLevel="1">
      <c r="E114" s="2">
        <v>1985</v>
      </c>
      <c r="F114" s="63">
        <v>107.6</v>
      </c>
      <c r="I114" s="84"/>
      <c r="J114" s="84"/>
      <c r="L114" s="73">
        <v>4217.5</v>
      </c>
      <c r="M114" s="73">
        <v>3496.7</v>
      </c>
      <c r="N114" s="25">
        <v>3079.3</v>
      </c>
      <c r="O114" s="371">
        <v>6843.4</v>
      </c>
    </row>
    <row r="115" spans="5:15" ht="15" hidden="1" outlineLevel="1">
      <c r="E115" s="2">
        <v>1986</v>
      </c>
      <c r="F115" s="63">
        <v>109.6</v>
      </c>
      <c r="I115" s="84"/>
      <c r="J115" s="84"/>
      <c r="L115" s="73">
        <v>4460.1000000000004</v>
      </c>
      <c r="M115" s="73">
        <v>3696</v>
      </c>
      <c r="N115" s="25">
        <v>3258.8</v>
      </c>
      <c r="O115" s="371">
        <v>7080.5</v>
      </c>
    </row>
    <row r="116" spans="5:15" ht="15" hidden="1" outlineLevel="1">
      <c r="E116" s="2">
        <v>1987</v>
      </c>
      <c r="F116" s="63">
        <v>113.6</v>
      </c>
      <c r="I116" s="84"/>
      <c r="J116" s="84"/>
      <c r="L116" s="73">
        <v>4736.3999999999996</v>
      </c>
      <c r="M116" s="73">
        <v>3924.4</v>
      </c>
      <c r="N116" s="25">
        <v>3435.3</v>
      </c>
      <c r="O116" s="371">
        <v>7307</v>
      </c>
    </row>
    <row r="117" spans="5:15" ht="15" hidden="1" outlineLevel="1">
      <c r="E117" s="2">
        <v>1988</v>
      </c>
      <c r="F117" s="63">
        <v>118.3</v>
      </c>
      <c r="I117" s="84"/>
      <c r="J117" s="84"/>
      <c r="L117" s="73">
        <v>5100.3999999999996</v>
      </c>
      <c r="M117" s="73">
        <v>4231.2</v>
      </c>
      <c r="N117" s="25">
        <v>3726.3</v>
      </c>
      <c r="O117" s="371">
        <v>7607.4</v>
      </c>
    </row>
    <row r="118" spans="5:15" ht="15" hidden="1" outlineLevel="1">
      <c r="E118" s="2">
        <v>1989</v>
      </c>
      <c r="F118" s="63">
        <v>124</v>
      </c>
      <c r="I118" s="84"/>
      <c r="J118" s="84"/>
      <c r="L118" s="73">
        <v>5482.1</v>
      </c>
      <c r="M118" s="73">
        <v>4557.5</v>
      </c>
      <c r="N118" s="25">
        <v>3991.4</v>
      </c>
      <c r="O118" s="371">
        <v>7879.2</v>
      </c>
    </row>
    <row r="119" spans="5:15" ht="15" hidden="1" outlineLevel="1">
      <c r="E119" s="2">
        <v>1990</v>
      </c>
      <c r="F119" s="63">
        <v>130.69999999999999</v>
      </c>
      <c r="I119" s="84"/>
      <c r="J119" s="84"/>
      <c r="L119" s="73">
        <v>5800.5</v>
      </c>
      <c r="M119" s="73">
        <v>4846.7</v>
      </c>
      <c r="N119" s="25">
        <v>4254</v>
      </c>
      <c r="O119" s="371">
        <v>8027.1</v>
      </c>
    </row>
    <row r="120" spans="5:15" ht="15" hidden="1" outlineLevel="1">
      <c r="E120" s="2">
        <v>1991</v>
      </c>
      <c r="F120" s="63">
        <v>136.19999999999999</v>
      </c>
      <c r="I120" s="84"/>
      <c r="J120" s="84"/>
      <c r="L120" s="73">
        <v>5992.1</v>
      </c>
      <c r="M120" s="73">
        <v>5031.5</v>
      </c>
      <c r="N120" s="25">
        <v>4444.8999999999996</v>
      </c>
      <c r="O120" s="371">
        <v>8008.3</v>
      </c>
    </row>
    <row r="121" spans="5:15" ht="15" hidden="1" outlineLevel="1">
      <c r="E121" s="2">
        <v>1992</v>
      </c>
      <c r="F121" s="63">
        <v>140.30000000000001</v>
      </c>
      <c r="I121" s="84"/>
      <c r="J121" s="84"/>
      <c r="L121" s="73">
        <v>6342.3</v>
      </c>
      <c r="M121" s="73">
        <v>5347.3</v>
      </c>
      <c r="N121" s="25">
        <v>4736.7</v>
      </c>
      <c r="O121" s="371">
        <v>8280</v>
      </c>
    </row>
    <row r="122" spans="5:15" ht="15" hidden="1" outlineLevel="1">
      <c r="E122" s="2">
        <v>1993</v>
      </c>
      <c r="F122" s="63">
        <v>144.5</v>
      </c>
      <c r="I122" s="84"/>
      <c r="J122" s="84"/>
      <c r="L122" s="73">
        <v>6667.4</v>
      </c>
      <c r="M122" s="73">
        <v>5568.1</v>
      </c>
      <c r="N122" s="25">
        <v>4921.6000000000004</v>
      </c>
      <c r="O122" s="371">
        <v>8516.2000000000007</v>
      </c>
    </row>
    <row r="123" spans="5:15" ht="15" hidden="1" outlineLevel="1">
      <c r="E123" s="2">
        <v>1994</v>
      </c>
      <c r="F123" s="63">
        <v>148.19999999999999</v>
      </c>
      <c r="I123" s="84"/>
      <c r="J123" s="84"/>
      <c r="L123" s="73">
        <v>7085.2</v>
      </c>
      <c r="M123" s="73">
        <v>5874.8</v>
      </c>
      <c r="N123" s="25">
        <v>5184.3</v>
      </c>
      <c r="O123" s="371">
        <v>8863.1</v>
      </c>
    </row>
    <row r="124" spans="5:15" ht="15" hidden="1" outlineLevel="1">
      <c r="E124" s="2">
        <v>1995</v>
      </c>
      <c r="F124" s="63">
        <v>152.4</v>
      </c>
      <c r="I124" s="84"/>
      <c r="J124" s="84"/>
      <c r="L124" s="73">
        <v>7414.7</v>
      </c>
      <c r="M124" s="73">
        <v>6200.9</v>
      </c>
      <c r="N124" s="25">
        <v>5457</v>
      </c>
      <c r="O124" s="371">
        <v>9086</v>
      </c>
    </row>
    <row r="125" spans="5:15" ht="15" hidden="1" outlineLevel="1">
      <c r="E125" s="2">
        <v>1996</v>
      </c>
      <c r="F125" s="63">
        <v>156.9</v>
      </c>
      <c r="I125" s="84"/>
      <c r="J125" s="84"/>
      <c r="L125" s="73">
        <v>7838.5</v>
      </c>
      <c r="M125" s="73">
        <v>6591.6</v>
      </c>
      <c r="N125" s="25">
        <v>5759.6</v>
      </c>
      <c r="O125" s="371">
        <v>9425.7999999999993</v>
      </c>
    </row>
    <row r="126" spans="5:15" ht="15" hidden="1" outlineLevel="1">
      <c r="E126" s="2">
        <v>1997</v>
      </c>
      <c r="F126" s="63">
        <v>160.5</v>
      </c>
      <c r="I126" s="84"/>
      <c r="J126" s="84"/>
      <c r="L126" s="73">
        <v>8332.4</v>
      </c>
      <c r="M126" s="73">
        <v>7000.7</v>
      </c>
      <c r="N126" s="25">
        <v>6074.6</v>
      </c>
      <c r="O126" s="371">
        <v>9845.9</v>
      </c>
    </row>
    <row r="127" spans="5:15" ht="15" hidden="1" outlineLevel="1">
      <c r="E127" s="2">
        <v>1998</v>
      </c>
      <c r="F127" s="63">
        <v>163</v>
      </c>
      <c r="I127" s="84"/>
      <c r="J127" s="84"/>
      <c r="L127" s="73">
        <v>8793.5</v>
      </c>
      <c r="M127" s="73">
        <v>7525.4</v>
      </c>
      <c r="N127" s="25">
        <v>6498.9</v>
      </c>
      <c r="O127" s="371">
        <v>10274.700000000001</v>
      </c>
    </row>
    <row r="128" spans="5:15" ht="15" hidden="1" outlineLevel="1">
      <c r="E128" s="2">
        <v>1999</v>
      </c>
      <c r="F128" s="63">
        <v>166.6</v>
      </c>
      <c r="I128" s="84"/>
      <c r="J128" s="84"/>
      <c r="L128" s="73">
        <v>9353.5</v>
      </c>
      <c r="M128" s="73">
        <v>7910.8</v>
      </c>
      <c r="N128" s="25">
        <v>6803.3</v>
      </c>
      <c r="O128" s="371">
        <v>10770.7</v>
      </c>
    </row>
    <row r="129" spans="5:15" ht="15" hidden="1" outlineLevel="1">
      <c r="E129" s="2">
        <v>2000</v>
      </c>
      <c r="F129" s="63">
        <v>172.2</v>
      </c>
      <c r="I129" s="84"/>
      <c r="J129" s="84"/>
      <c r="L129" s="73">
        <v>9951.5</v>
      </c>
      <c r="M129" s="73">
        <v>8559.4</v>
      </c>
      <c r="N129" s="25">
        <v>7327.2</v>
      </c>
      <c r="O129" s="371">
        <v>11216.4</v>
      </c>
    </row>
    <row r="130" spans="5:15" ht="15" hidden="1" outlineLevel="1">
      <c r="E130" s="2">
        <v>2001</v>
      </c>
      <c r="F130" s="63">
        <v>177.1</v>
      </c>
      <c r="I130" s="84"/>
      <c r="J130" s="84"/>
      <c r="L130" s="73">
        <v>10286.200000000001</v>
      </c>
      <c r="M130" s="73">
        <v>8883.2999999999993</v>
      </c>
      <c r="N130" s="25">
        <v>7648.5</v>
      </c>
      <c r="O130" s="371">
        <v>11337.5</v>
      </c>
    </row>
    <row r="131" spans="5:15" ht="15" hidden="1" outlineLevel="1">
      <c r="E131" s="2">
        <v>2002</v>
      </c>
      <c r="F131" s="63">
        <v>179.9</v>
      </c>
      <c r="I131" s="84"/>
      <c r="J131" s="84"/>
      <c r="L131" s="73">
        <v>10642.3</v>
      </c>
      <c r="M131" s="73">
        <v>9060.1</v>
      </c>
      <c r="N131" s="25">
        <v>8009.7</v>
      </c>
      <c r="O131" s="371">
        <v>11543.1</v>
      </c>
    </row>
    <row r="132" spans="5:15" ht="15" hidden="1" outlineLevel="1">
      <c r="E132" s="2">
        <v>2003</v>
      </c>
      <c r="F132" s="63">
        <v>184</v>
      </c>
      <c r="I132" s="84"/>
      <c r="J132" s="84"/>
      <c r="L132" s="73">
        <v>11142.2</v>
      </c>
      <c r="M132" s="73">
        <v>9378.1</v>
      </c>
      <c r="N132" s="25">
        <v>8377.7999999999993</v>
      </c>
      <c r="O132" s="371">
        <v>11836.4</v>
      </c>
    </row>
    <row r="133" spans="5:15" ht="15" hidden="1" outlineLevel="1">
      <c r="E133" s="2">
        <v>2004</v>
      </c>
      <c r="F133" s="63">
        <v>188.9</v>
      </c>
      <c r="I133" s="84"/>
      <c r="J133" s="84"/>
      <c r="L133" s="73">
        <v>11853.3</v>
      </c>
      <c r="M133" s="73">
        <v>9937.2000000000007</v>
      </c>
      <c r="N133" s="25">
        <v>8889.4</v>
      </c>
      <c r="O133" s="371">
        <v>12246.9</v>
      </c>
    </row>
    <row r="134" spans="5:15" ht="15" hidden="1" outlineLevel="1">
      <c r="E134" s="2">
        <v>2005</v>
      </c>
      <c r="F134" s="63">
        <v>195.3</v>
      </c>
      <c r="I134" s="84"/>
      <c r="J134" s="84"/>
      <c r="L134" s="73">
        <v>12623</v>
      </c>
      <c r="M134" s="73">
        <v>10485.9</v>
      </c>
      <c r="N134" s="25">
        <v>9277.2999999999993</v>
      </c>
      <c r="O134" s="371">
        <v>12623</v>
      </c>
    </row>
    <row r="135" spans="5:15" ht="15" hidden="1" outlineLevel="1">
      <c r="E135" s="2">
        <v>2006</v>
      </c>
      <c r="F135" s="63">
        <v>201.6</v>
      </c>
      <c r="I135" s="84"/>
      <c r="J135" s="84"/>
      <c r="L135" s="73">
        <v>13377.2</v>
      </c>
      <c r="M135" s="73">
        <v>11268.1</v>
      </c>
      <c r="N135" s="25">
        <v>9915.7000000000007</v>
      </c>
      <c r="O135" s="371">
        <v>12958.5</v>
      </c>
    </row>
    <row r="136" spans="5:15" ht="15" hidden="1" outlineLevel="1">
      <c r="E136" s="2">
        <v>2007</v>
      </c>
      <c r="F136" s="63">
        <v>207.34200000000001</v>
      </c>
      <c r="I136" s="84"/>
      <c r="L136" s="73">
        <v>14028.7</v>
      </c>
      <c r="M136" s="73">
        <v>11912.3</v>
      </c>
      <c r="N136" s="25">
        <v>10423.6</v>
      </c>
      <c r="O136" s="371">
        <v>13206.4</v>
      </c>
    </row>
    <row r="137" spans="5:15" ht="15" hidden="1" outlineLevel="1">
      <c r="F137" s="63">
        <v>215.303</v>
      </c>
      <c r="I137" s="84"/>
      <c r="L137" s="73">
        <v>14291.5</v>
      </c>
      <c r="M137" s="73">
        <v>12460.2</v>
      </c>
      <c r="N137" s="25">
        <v>11024.5</v>
      </c>
      <c r="O137" s="371">
        <v>13161.9</v>
      </c>
    </row>
    <row r="138" spans="5:15" hidden="1" outlineLevel="1">
      <c r="E138" s="2" t="s">
        <v>75</v>
      </c>
      <c r="L138" s="73">
        <v>13939</v>
      </c>
      <c r="M138" s="73">
        <v>11930.2</v>
      </c>
      <c r="N138" s="25">
        <v>10788.8</v>
      </c>
      <c r="O138" s="371">
        <v>12703.1</v>
      </c>
    </row>
    <row r="139" spans="5:15" hidden="1" outlineLevel="1">
      <c r="L139" s="73">
        <v>14526.5</v>
      </c>
      <c r="M139" s="73">
        <v>12373.5</v>
      </c>
      <c r="N139" s="25">
        <v>11179.7</v>
      </c>
      <c r="O139" s="371">
        <v>13088</v>
      </c>
    </row>
    <row r="140" spans="5:15" hidden="1" outlineLevel="1">
      <c r="L140" s="406">
        <v>15094</v>
      </c>
      <c r="M140" s="407">
        <v>12991.2</v>
      </c>
      <c r="N140" s="405">
        <v>11593.5</v>
      </c>
      <c r="O140" s="454">
        <v>13315.1</v>
      </c>
    </row>
    <row r="141" spans="5:15" collapsed="1"/>
  </sheetData>
  <mergeCells count="2">
    <mergeCell ref="O1:P1"/>
    <mergeCell ref="A1:E1"/>
  </mergeCells>
  <pageMargins left="0.74803149606299213" right="0.74803149606299213" top="0.23622047244094491" bottom="0.23622047244094491" header="0.35433070866141736" footer="0.39370078740157483"/>
  <pageSetup scale="57" orientation="portrait" r:id="rId1"/>
  <headerFooter alignWithMargins="0"/>
  <colBreaks count="1" manualBreakCount="1">
    <brk id="14" max="53" man="1"/>
  </colBreaks>
  <ignoredErrors>
    <ignoredError sqref="A72" twoDigitTextYear="1"/>
  </ignoredErrors>
</worksheet>
</file>

<file path=xl/worksheets/sheet5.xml><?xml version="1.0" encoding="utf-8"?>
<worksheet xmlns="http://schemas.openxmlformats.org/spreadsheetml/2006/main" xmlns:r="http://schemas.openxmlformats.org/officeDocument/2006/relationships">
  <sheetPr>
    <pageSetUpPr fitToPage="1"/>
  </sheetPr>
  <dimension ref="A1:L60"/>
  <sheetViews>
    <sheetView workbookViewId="0">
      <pane ySplit="4" topLeftCell="A50" activePane="bottomLeft" state="frozen"/>
      <selection activeCell="D87" sqref="D87"/>
      <selection pane="bottomLeft" activeCell="D87" sqref="D87"/>
    </sheetView>
  </sheetViews>
  <sheetFormatPr defaultRowHeight="12.75"/>
  <cols>
    <col min="1" max="1" width="9.140625" style="49"/>
    <col min="2" max="2" width="9.85546875" style="49" customWidth="1"/>
    <col min="3" max="3" width="9.140625" style="49" customWidth="1"/>
    <col min="4" max="5" width="9.140625" style="49"/>
    <col min="6" max="7" width="0" style="49" hidden="1" customWidth="1"/>
    <col min="8" max="257" width="9.140625" style="49"/>
    <col min="258" max="258" width="9.85546875" style="49" customWidth="1"/>
    <col min="259" max="259" width="9.140625" style="49" customWidth="1"/>
    <col min="260" max="261" width="9.140625" style="49"/>
    <col min="262" max="263" width="0" style="49" hidden="1" customWidth="1"/>
    <col min="264" max="513" width="9.140625" style="49"/>
    <col min="514" max="514" width="9.85546875" style="49" customWidth="1"/>
    <col min="515" max="515" width="9.140625" style="49" customWidth="1"/>
    <col min="516" max="517" width="9.140625" style="49"/>
    <col min="518" max="519" width="0" style="49" hidden="1" customWidth="1"/>
    <col min="520" max="769" width="9.140625" style="49"/>
    <col min="770" max="770" width="9.85546875" style="49" customWidth="1"/>
    <col min="771" max="771" width="9.140625" style="49" customWidth="1"/>
    <col min="772" max="773" width="9.140625" style="49"/>
    <col min="774" max="775" width="0" style="49" hidden="1" customWidth="1"/>
    <col min="776" max="1025" width="9.140625" style="49"/>
    <col min="1026" max="1026" width="9.85546875" style="49" customWidth="1"/>
    <col min="1027" max="1027" width="9.140625" style="49" customWidth="1"/>
    <col min="1028" max="1029" width="9.140625" style="49"/>
    <col min="1030" max="1031" width="0" style="49" hidden="1" customWidth="1"/>
    <col min="1032" max="1281" width="9.140625" style="49"/>
    <col min="1282" max="1282" width="9.85546875" style="49" customWidth="1"/>
    <col min="1283" max="1283" width="9.140625" style="49" customWidth="1"/>
    <col min="1284" max="1285" width="9.140625" style="49"/>
    <col min="1286" max="1287" width="0" style="49" hidden="1" customWidth="1"/>
    <col min="1288" max="1537" width="9.140625" style="49"/>
    <col min="1538" max="1538" width="9.85546875" style="49" customWidth="1"/>
    <col min="1539" max="1539" width="9.140625" style="49" customWidth="1"/>
    <col min="1540" max="1541" width="9.140625" style="49"/>
    <col min="1542" max="1543" width="0" style="49" hidden="1" customWidth="1"/>
    <col min="1544" max="1793" width="9.140625" style="49"/>
    <col min="1794" max="1794" width="9.85546875" style="49" customWidth="1"/>
    <col min="1795" max="1795" width="9.140625" style="49" customWidth="1"/>
    <col min="1796" max="1797" width="9.140625" style="49"/>
    <col min="1798" max="1799" width="0" style="49" hidden="1" customWidth="1"/>
    <col min="1800" max="2049" width="9.140625" style="49"/>
    <col min="2050" max="2050" width="9.85546875" style="49" customWidth="1"/>
    <col min="2051" max="2051" width="9.140625" style="49" customWidth="1"/>
    <col min="2052" max="2053" width="9.140625" style="49"/>
    <col min="2054" max="2055" width="0" style="49" hidden="1" customWidth="1"/>
    <col min="2056" max="2305" width="9.140625" style="49"/>
    <col min="2306" max="2306" width="9.85546875" style="49" customWidth="1"/>
    <col min="2307" max="2307" width="9.140625" style="49" customWidth="1"/>
    <col min="2308" max="2309" width="9.140625" style="49"/>
    <col min="2310" max="2311" width="0" style="49" hidden="1" customWidth="1"/>
    <col min="2312" max="2561" width="9.140625" style="49"/>
    <col min="2562" max="2562" width="9.85546875" style="49" customWidth="1"/>
    <col min="2563" max="2563" width="9.140625" style="49" customWidth="1"/>
    <col min="2564" max="2565" width="9.140625" style="49"/>
    <col min="2566" max="2567" width="0" style="49" hidden="1" customWidth="1"/>
    <col min="2568" max="2817" width="9.140625" style="49"/>
    <col min="2818" max="2818" width="9.85546875" style="49" customWidth="1"/>
    <col min="2819" max="2819" width="9.140625" style="49" customWidth="1"/>
    <col min="2820" max="2821" width="9.140625" style="49"/>
    <col min="2822" max="2823" width="0" style="49" hidden="1" customWidth="1"/>
    <col min="2824" max="3073" width="9.140625" style="49"/>
    <col min="3074" max="3074" width="9.85546875" style="49" customWidth="1"/>
    <col min="3075" max="3075" width="9.140625" style="49" customWidth="1"/>
    <col min="3076" max="3077" width="9.140625" style="49"/>
    <col min="3078" max="3079" width="0" style="49" hidden="1" customWidth="1"/>
    <col min="3080" max="3329" width="9.140625" style="49"/>
    <col min="3330" max="3330" width="9.85546875" style="49" customWidth="1"/>
    <col min="3331" max="3331" width="9.140625" style="49" customWidth="1"/>
    <col min="3332" max="3333" width="9.140625" style="49"/>
    <col min="3334" max="3335" width="0" style="49" hidden="1" customWidth="1"/>
    <col min="3336" max="3585" width="9.140625" style="49"/>
    <col min="3586" max="3586" width="9.85546875" style="49" customWidth="1"/>
    <col min="3587" max="3587" width="9.140625" style="49" customWidth="1"/>
    <col min="3588" max="3589" width="9.140625" style="49"/>
    <col min="3590" max="3591" width="0" style="49" hidden="1" customWidth="1"/>
    <col min="3592" max="3841" width="9.140625" style="49"/>
    <col min="3842" max="3842" width="9.85546875" style="49" customWidth="1"/>
    <col min="3843" max="3843" width="9.140625" style="49" customWidth="1"/>
    <col min="3844" max="3845" width="9.140625" style="49"/>
    <col min="3846" max="3847" width="0" style="49" hidden="1" customWidth="1"/>
    <col min="3848" max="4097" width="9.140625" style="49"/>
    <col min="4098" max="4098" width="9.85546875" style="49" customWidth="1"/>
    <col min="4099" max="4099" width="9.140625" style="49" customWidth="1"/>
    <col min="4100" max="4101" width="9.140625" style="49"/>
    <col min="4102" max="4103" width="0" style="49" hidden="1" customWidth="1"/>
    <col min="4104" max="4353" width="9.140625" style="49"/>
    <col min="4354" max="4354" width="9.85546875" style="49" customWidth="1"/>
    <col min="4355" max="4355" width="9.140625" style="49" customWidth="1"/>
    <col min="4356" max="4357" width="9.140625" style="49"/>
    <col min="4358" max="4359" width="0" style="49" hidden="1" customWidth="1"/>
    <col min="4360" max="4609" width="9.140625" style="49"/>
    <col min="4610" max="4610" width="9.85546875" style="49" customWidth="1"/>
    <col min="4611" max="4611" width="9.140625" style="49" customWidth="1"/>
    <col min="4612" max="4613" width="9.140625" style="49"/>
    <col min="4614" max="4615" width="0" style="49" hidden="1" customWidth="1"/>
    <col min="4616" max="4865" width="9.140625" style="49"/>
    <col min="4866" max="4866" width="9.85546875" style="49" customWidth="1"/>
    <col min="4867" max="4867" width="9.140625" style="49" customWidth="1"/>
    <col min="4868" max="4869" width="9.140625" style="49"/>
    <col min="4870" max="4871" width="0" style="49" hidden="1" customWidth="1"/>
    <col min="4872" max="5121" width="9.140625" style="49"/>
    <col min="5122" max="5122" width="9.85546875" style="49" customWidth="1"/>
    <col min="5123" max="5123" width="9.140625" style="49" customWidth="1"/>
    <col min="5124" max="5125" width="9.140625" style="49"/>
    <col min="5126" max="5127" width="0" style="49" hidden="1" customWidth="1"/>
    <col min="5128" max="5377" width="9.140625" style="49"/>
    <col min="5378" max="5378" width="9.85546875" style="49" customWidth="1"/>
    <col min="5379" max="5379" width="9.140625" style="49" customWidth="1"/>
    <col min="5380" max="5381" width="9.140625" style="49"/>
    <col min="5382" max="5383" width="0" style="49" hidden="1" customWidth="1"/>
    <col min="5384" max="5633" width="9.140625" style="49"/>
    <col min="5634" max="5634" width="9.85546875" style="49" customWidth="1"/>
    <col min="5635" max="5635" width="9.140625" style="49" customWidth="1"/>
    <col min="5636" max="5637" width="9.140625" style="49"/>
    <col min="5638" max="5639" width="0" style="49" hidden="1" customWidth="1"/>
    <col min="5640" max="5889" width="9.140625" style="49"/>
    <col min="5890" max="5890" width="9.85546875" style="49" customWidth="1"/>
    <col min="5891" max="5891" width="9.140625" style="49" customWidth="1"/>
    <col min="5892" max="5893" width="9.140625" style="49"/>
    <col min="5894" max="5895" width="0" style="49" hidden="1" customWidth="1"/>
    <col min="5896" max="6145" width="9.140625" style="49"/>
    <col min="6146" max="6146" width="9.85546875" style="49" customWidth="1"/>
    <col min="6147" max="6147" width="9.140625" style="49" customWidth="1"/>
    <col min="6148" max="6149" width="9.140625" style="49"/>
    <col min="6150" max="6151" width="0" style="49" hidden="1" customWidth="1"/>
    <col min="6152" max="6401" width="9.140625" style="49"/>
    <col min="6402" max="6402" width="9.85546875" style="49" customWidth="1"/>
    <col min="6403" max="6403" width="9.140625" style="49" customWidth="1"/>
    <col min="6404" max="6405" width="9.140625" style="49"/>
    <col min="6406" max="6407" width="0" style="49" hidden="1" customWidth="1"/>
    <col min="6408" max="6657" width="9.140625" style="49"/>
    <col min="6658" max="6658" width="9.85546875" style="49" customWidth="1"/>
    <col min="6659" max="6659" width="9.140625" style="49" customWidth="1"/>
    <col min="6660" max="6661" width="9.140625" style="49"/>
    <col min="6662" max="6663" width="0" style="49" hidden="1" customWidth="1"/>
    <col min="6664" max="6913" width="9.140625" style="49"/>
    <col min="6914" max="6914" width="9.85546875" style="49" customWidth="1"/>
    <col min="6915" max="6915" width="9.140625" style="49" customWidth="1"/>
    <col min="6916" max="6917" width="9.140625" style="49"/>
    <col min="6918" max="6919" width="0" style="49" hidden="1" customWidth="1"/>
    <col min="6920" max="7169" width="9.140625" style="49"/>
    <col min="7170" max="7170" width="9.85546875" style="49" customWidth="1"/>
    <col min="7171" max="7171" width="9.140625" style="49" customWidth="1"/>
    <col min="7172" max="7173" width="9.140625" style="49"/>
    <col min="7174" max="7175" width="0" style="49" hidden="1" customWidth="1"/>
    <col min="7176" max="7425" width="9.140625" style="49"/>
    <col min="7426" max="7426" width="9.85546875" style="49" customWidth="1"/>
    <col min="7427" max="7427" width="9.140625" style="49" customWidth="1"/>
    <col min="7428" max="7429" width="9.140625" style="49"/>
    <col min="7430" max="7431" width="0" style="49" hidden="1" customWidth="1"/>
    <col min="7432" max="7681" width="9.140625" style="49"/>
    <col min="7682" max="7682" width="9.85546875" style="49" customWidth="1"/>
    <col min="7683" max="7683" width="9.140625" style="49" customWidth="1"/>
    <col min="7684" max="7685" width="9.140625" style="49"/>
    <col min="7686" max="7687" width="0" style="49" hidden="1" customWidth="1"/>
    <col min="7688" max="7937" width="9.140625" style="49"/>
    <col min="7938" max="7938" width="9.85546875" style="49" customWidth="1"/>
    <col min="7939" max="7939" width="9.140625" style="49" customWidth="1"/>
    <col min="7940" max="7941" width="9.140625" style="49"/>
    <col min="7942" max="7943" width="0" style="49" hidden="1" customWidth="1"/>
    <col min="7944" max="8193" width="9.140625" style="49"/>
    <col min="8194" max="8194" width="9.85546875" style="49" customWidth="1"/>
    <col min="8195" max="8195" width="9.140625" style="49" customWidth="1"/>
    <col min="8196" max="8197" width="9.140625" style="49"/>
    <col min="8198" max="8199" width="0" style="49" hidden="1" customWidth="1"/>
    <col min="8200" max="8449" width="9.140625" style="49"/>
    <col min="8450" max="8450" width="9.85546875" style="49" customWidth="1"/>
    <col min="8451" max="8451" width="9.140625" style="49" customWidth="1"/>
    <col min="8452" max="8453" width="9.140625" style="49"/>
    <col min="8454" max="8455" width="0" style="49" hidden="1" customWidth="1"/>
    <col min="8456" max="8705" width="9.140625" style="49"/>
    <col min="8706" max="8706" width="9.85546875" style="49" customWidth="1"/>
    <col min="8707" max="8707" width="9.140625" style="49" customWidth="1"/>
    <col min="8708" max="8709" width="9.140625" style="49"/>
    <col min="8710" max="8711" width="0" style="49" hidden="1" customWidth="1"/>
    <col min="8712" max="8961" width="9.140625" style="49"/>
    <col min="8962" max="8962" width="9.85546875" style="49" customWidth="1"/>
    <col min="8963" max="8963" width="9.140625" style="49" customWidth="1"/>
    <col min="8964" max="8965" width="9.140625" style="49"/>
    <col min="8966" max="8967" width="0" style="49" hidden="1" customWidth="1"/>
    <col min="8968" max="9217" width="9.140625" style="49"/>
    <col min="9218" max="9218" width="9.85546875" style="49" customWidth="1"/>
    <col min="9219" max="9219" width="9.140625" style="49" customWidth="1"/>
    <col min="9220" max="9221" width="9.140625" style="49"/>
    <col min="9222" max="9223" width="0" style="49" hidden="1" customWidth="1"/>
    <col min="9224" max="9473" width="9.140625" style="49"/>
    <col min="9474" max="9474" width="9.85546875" style="49" customWidth="1"/>
    <col min="9475" max="9475" width="9.140625" style="49" customWidth="1"/>
    <col min="9476" max="9477" width="9.140625" style="49"/>
    <col min="9478" max="9479" width="0" style="49" hidden="1" customWidth="1"/>
    <col min="9480" max="9729" width="9.140625" style="49"/>
    <col min="9730" max="9730" width="9.85546875" style="49" customWidth="1"/>
    <col min="9731" max="9731" width="9.140625" style="49" customWidth="1"/>
    <col min="9732" max="9733" width="9.140625" style="49"/>
    <col min="9734" max="9735" width="0" style="49" hidden="1" customWidth="1"/>
    <col min="9736" max="9985" width="9.140625" style="49"/>
    <col min="9986" max="9986" width="9.85546875" style="49" customWidth="1"/>
    <col min="9987" max="9987" width="9.140625" style="49" customWidth="1"/>
    <col min="9988" max="9989" width="9.140625" style="49"/>
    <col min="9990" max="9991" width="0" style="49" hidden="1" customWidth="1"/>
    <col min="9992" max="10241" width="9.140625" style="49"/>
    <col min="10242" max="10242" width="9.85546875" style="49" customWidth="1"/>
    <col min="10243" max="10243" width="9.140625" style="49" customWidth="1"/>
    <col min="10244" max="10245" width="9.140625" style="49"/>
    <col min="10246" max="10247" width="0" style="49" hidden="1" customWidth="1"/>
    <col min="10248" max="10497" width="9.140625" style="49"/>
    <col min="10498" max="10498" width="9.85546875" style="49" customWidth="1"/>
    <col min="10499" max="10499" width="9.140625" style="49" customWidth="1"/>
    <col min="10500" max="10501" width="9.140625" style="49"/>
    <col min="10502" max="10503" width="0" style="49" hidden="1" customWidth="1"/>
    <col min="10504" max="10753" width="9.140625" style="49"/>
    <col min="10754" max="10754" width="9.85546875" style="49" customWidth="1"/>
    <col min="10755" max="10755" width="9.140625" style="49" customWidth="1"/>
    <col min="10756" max="10757" width="9.140625" style="49"/>
    <col min="10758" max="10759" width="0" style="49" hidden="1" customWidth="1"/>
    <col min="10760" max="11009" width="9.140625" style="49"/>
    <col min="11010" max="11010" width="9.85546875" style="49" customWidth="1"/>
    <col min="11011" max="11011" width="9.140625" style="49" customWidth="1"/>
    <col min="11012" max="11013" width="9.140625" style="49"/>
    <col min="11014" max="11015" width="0" style="49" hidden="1" customWidth="1"/>
    <col min="11016" max="11265" width="9.140625" style="49"/>
    <col min="11266" max="11266" width="9.85546875" style="49" customWidth="1"/>
    <col min="11267" max="11267" width="9.140625" style="49" customWidth="1"/>
    <col min="11268" max="11269" width="9.140625" style="49"/>
    <col min="11270" max="11271" width="0" style="49" hidden="1" customWidth="1"/>
    <col min="11272" max="11521" width="9.140625" style="49"/>
    <col min="11522" max="11522" width="9.85546875" style="49" customWidth="1"/>
    <col min="11523" max="11523" width="9.140625" style="49" customWidth="1"/>
    <col min="11524" max="11525" width="9.140625" style="49"/>
    <col min="11526" max="11527" width="0" style="49" hidden="1" customWidth="1"/>
    <col min="11528" max="11777" width="9.140625" style="49"/>
    <col min="11778" max="11778" width="9.85546875" style="49" customWidth="1"/>
    <col min="11779" max="11779" width="9.140625" style="49" customWidth="1"/>
    <col min="11780" max="11781" width="9.140625" style="49"/>
    <col min="11782" max="11783" width="0" style="49" hidden="1" customWidth="1"/>
    <col min="11784" max="12033" width="9.140625" style="49"/>
    <col min="12034" max="12034" width="9.85546875" style="49" customWidth="1"/>
    <col min="12035" max="12035" width="9.140625" style="49" customWidth="1"/>
    <col min="12036" max="12037" width="9.140625" style="49"/>
    <col min="12038" max="12039" width="0" style="49" hidden="1" customWidth="1"/>
    <col min="12040" max="12289" width="9.140625" style="49"/>
    <col min="12290" max="12290" width="9.85546875" style="49" customWidth="1"/>
    <col min="12291" max="12291" width="9.140625" style="49" customWidth="1"/>
    <col min="12292" max="12293" width="9.140625" style="49"/>
    <col min="12294" max="12295" width="0" style="49" hidden="1" customWidth="1"/>
    <col min="12296" max="12545" width="9.140625" style="49"/>
    <col min="12546" max="12546" width="9.85546875" style="49" customWidth="1"/>
    <col min="12547" max="12547" width="9.140625" style="49" customWidth="1"/>
    <col min="12548" max="12549" width="9.140625" style="49"/>
    <col min="12550" max="12551" width="0" style="49" hidden="1" customWidth="1"/>
    <col min="12552" max="12801" width="9.140625" style="49"/>
    <col min="12802" max="12802" width="9.85546875" style="49" customWidth="1"/>
    <col min="12803" max="12803" width="9.140625" style="49" customWidth="1"/>
    <col min="12804" max="12805" width="9.140625" style="49"/>
    <col min="12806" max="12807" width="0" style="49" hidden="1" customWidth="1"/>
    <col min="12808" max="13057" width="9.140625" style="49"/>
    <col min="13058" max="13058" width="9.85546875" style="49" customWidth="1"/>
    <col min="13059" max="13059" width="9.140625" style="49" customWidth="1"/>
    <col min="13060" max="13061" width="9.140625" style="49"/>
    <col min="13062" max="13063" width="0" style="49" hidden="1" customWidth="1"/>
    <col min="13064" max="13313" width="9.140625" style="49"/>
    <col min="13314" max="13314" width="9.85546875" style="49" customWidth="1"/>
    <col min="13315" max="13315" width="9.140625" style="49" customWidth="1"/>
    <col min="13316" max="13317" width="9.140625" style="49"/>
    <col min="13318" max="13319" width="0" style="49" hidden="1" customWidth="1"/>
    <col min="13320" max="13569" width="9.140625" style="49"/>
    <col min="13570" max="13570" width="9.85546875" style="49" customWidth="1"/>
    <col min="13571" max="13571" width="9.140625" style="49" customWidth="1"/>
    <col min="13572" max="13573" width="9.140625" style="49"/>
    <col min="13574" max="13575" width="0" style="49" hidden="1" customWidth="1"/>
    <col min="13576" max="13825" width="9.140625" style="49"/>
    <col min="13826" max="13826" width="9.85546875" style="49" customWidth="1"/>
    <col min="13827" max="13827" width="9.140625" style="49" customWidth="1"/>
    <col min="13828" max="13829" width="9.140625" style="49"/>
    <col min="13830" max="13831" width="0" style="49" hidden="1" customWidth="1"/>
    <col min="13832" max="14081" width="9.140625" style="49"/>
    <col min="14082" max="14082" width="9.85546875" style="49" customWidth="1"/>
    <col min="14083" max="14083" width="9.140625" style="49" customWidth="1"/>
    <col min="14084" max="14085" width="9.140625" style="49"/>
    <col min="14086" max="14087" width="0" style="49" hidden="1" customWidth="1"/>
    <col min="14088" max="14337" width="9.140625" style="49"/>
    <col min="14338" max="14338" width="9.85546875" style="49" customWidth="1"/>
    <col min="14339" max="14339" width="9.140625" style="49" customWidth="1"/>
    <col min="14340" max="14341" width="9.140625" style="49"/>
    <col min="14342" max="14343" width="0" style="49" hidden="1" customWidth="1"/>
    <col min="14344" max="14593" width="9.140625" style="49"/>
    <col min="14594" max="14594" width="9.85546875" style="49" customWidth="1"/>
    <col min="14595" max="14595" width="9.140625" style="49" customWidth="1"/>
    <col min="14596" max="14597" width="9.140625" style="49"/>
    <col min="14598" max="14599" width="0" style="49" hidden="1" customWidth="1"/>
    <col min="14600" max="14849" width="9.140625" style="49"/>
    <col min="14850" max="14850" width="9.85546875" style="49" customWidth="1"/>
    <col min="14851" max="14851" width="9.140625" style="49" customWidth="1"/>
    <col min="14852" max="14853" width="9.140625" style="49"/>
    <col min="14854" max="14855" width="0" style="49" hidden="1" customWidth="1"/>
    <col min="14856" max="15105" width="9.140625" style="49"/>
    <col min="15106" max="15106" width="9.85546875" style="49" customWidth="1"/>
    <col min="15107" max="15107" width="9.140625" style="49" customWidth="1"/>
    <col min="15108" max="15109" width="9.140625" style="49"/>
    <col min="15110" max="15111" width="0" style="49" hidden="1" customWidth="1"/>
    <col min="15112" max="15361" width="9.140625" style="49"/>
    <col min="15362" max="15362" width="9.85546875" style="49" customWidth="1"/>
    <col min="15363" max="15363" width="9.140625" style="49" customWidth="1"/>
    <col min="15364" max="15365" width="9.140625" style="49"/>
    <col min="15366" max="15367" width="0" style="49" hidden="1" customWidth="1"/>
    <col min="15368" max="15617" width="9.140625" style="49"/>
    <col min="15618" max="15618" width="9.85546875" style="49" customWidth="1"/>
    <col min="15619" max="15619" width="9.140625" style="49" customWidth="1"/>
    <col min="15620" max="15621" width="9.140625" style="49"/>
    <col min="15622" max="15623" width="0" style="49" hidden="1" customWidth="1"/>
    <col min="15624" max="15873" width="9.140625" style="49"/>
    <col min="15874" max="15874" width="9.85546875" style="49" customWidth="1"/>
    <col min="15875" max="15875" width="9.140625" style="49" customWidth="1"/>
    <col min="15876" max="15877" width="9.140625" style="49"/>
    <col min="15878" max="15879" width="0" style="49" hidden="1" customWidth="1"/>
    <col min="15880" max="16129" width="9.140625" style="49"/>
    <col min="16130" max="16130" width="9.85546875" style="49" customWidth="1"/>
    <col min="16131" max="16131" width="9.140625" style="49" customWidth="1"/>
    <col min="16132" max="16133" width="9.140625" style="49"/>
    <col min="16134" max="16135" width="0" style="49" hidden="1" customWidth="1"/>
    <col min="16136" max="16384" width="9.140625" style="49"/>
  </cols>
  <sheetData>
    <row r="1" spans="1:12" ht="15.75">
      <c r="A1" s="710" t="s">
        <v>472</v>
      </c>
      <c r="B1" s="710"/>
      <c r="C1" s="710"/>
      <c r="D1" s="710"/>
      <c r="E1" s="710"/>
      <c r="F1" s="710"/>
      <c r="G1" s="710"/>
      <c r="H1" s="710"/>
      <c r="I1" s="710"/>
      <c r="J1" s="710"/>
      <c r="K1" s="710"/>
      <c r="L1" s="710"/>
    </row>
    <row r="2" spans="1:12" ht="15.75">
      <c r="A2" s="552"/>
      <c r="B2" s="552"/>
      <c r="C2" s="552"/>
      <c r="D2" s="552"/>
      <c r="E2" s="552"/>
      <c r="F2" s="552"/>
      <c r="G2" s="552"/>
      <c r="H2" s="552"/>
      <c r="I2" s="552"/>
      <c r="J2" s="552"/>
      <c r="K2" s="552"/>
      <c r="L2" s="552"/>
    </row>
    <row r="3" spans="1:12" ht="89.25">
      <c r="A3" s="325" t="s">
        <v>21</v>
      </c>
      <c r="B3" s="325" t="s">
        <v>50</v>
      </c>
      <c r="C3" s="420" t="s">
        <v>426</v>
      </c>
      <c r="D3" s="421" t="s">
        <v>427</v>
      </c>
      <c r="E3" s="422" t="s">
        <v>428</v>
      </c>
      <c r="F3" s="420" t="s">
        <v>76</v>
      </c>
      <c r="G3" s="422" t="s">
        <v>77</v>
      </c>
      <c r="H3" s="455" t="s">
        <v>429</v>
      </c>
      <c r="I3" s="455" t="s">
        <v>430</v>
      </c>
      <c r="J3" s="326" t="s">
        <v>58</v>
      </c>
      <c r="K3" s="326" t="s">
        <v>59</v>
      </c>
      <c r="L3" s="328" t="s">
        <v>60</v>
      </c>
    </row>
    <row r="4" spans="1:12" ht="17.25" customHeight="1">
      <c r="A4" s="51"/>
      <c r="B4" s="51" t="s">
        <v>26</v>
      </c>
      <c r="C4" s="11" t="s">
        <v>27</v>
      </c>
      <c r="D4" s="12" t="s">
        <v>28</v>
      </c>
      <c r="E4" s="14" t="s">
        <v>29</v>
      </c>
      <c r="F4" s="11"/>
      <c r="G4" s="14"/>
      <c r="H4" s="89" t="s">
        <v>30</v>
      </c>
      <c r="I4" s="89" t="s">
        <v>61</v>
      </c>
      <c r="J4" s="50" t="s">
        <v>32</v>
      </c>
      <c r="K4" s="50" t="s">
        <v>62</v>
      </c>
      <c r="L4" s="64" t="s">
        <v>63</v>
      </c>
    </row>
    <row r="5" spans="1:12">
      <c r="A5" s="456">
        <v>1961</v>
      </c>
      <c r="B5" s="61"/>
      <c r="C5" s="60"/>
      <c r="D5" s="60"/>
      <c r="E5" s="59"/>
      <c r="F5" s="60"/>
      <c r="G5" s="59"/>
      <c r="H5" s="59"/>
      <c r="I5" s="59"/>
      <c r="J5" s="60"/>
      <c r="K5" s="60"/>
      <c r="L5" s="59"/>
    </row>
    <row r="6" spans="1:12">
      <c r="A6" s="456">
        <v>1962</v>
      </c>
      <c r="B6" s="61">
        <f>('T2'!B6-'T2'!B5)/'T2'!B5*100</f>
        <v>1.5499994557586181</v>
      </c>
      <c r="C6" s="60">
        <f>('T2'!H6-'T2'!H5)/'T2'!H5*100</f>
        <v>6.1164957184529971</v>
      </c>
      <c r="D6" s="60">
        <f>('T2'!I6-'T2'!I5)/'T2'!I5*100</f>
        <v>5.2913321752812301</v>
      </c>
      <c r="E6" s="59">
        <f>('T2'!J6-'T2'!J5)/'T2'!J5*100</f>
        <v>4.9651216370295916</v>
      </c>
      <c r="F6" s="60" t="e">
        <f>('T2'!#REF!-'T2'!#REF!)/'T2'!#REF!*100</f>
        <v>#REF!</v>
      </c>
      <c r="G6" s="59" t="e">
        <f>('T2'!#REF!-'T2'!#REF!)/'T2'!#REF!*100</f>
        <v>#REF!</v>
      </c>
      <c r="H6" s="59">
        <f>('T2'!F6-'T2'!F5)/'T2'!F5*100</f>
        <v>1.0033444816053532</v>
      </c>
      <c r="I6" s="59">
        <f>('T2'!G6-'T2'!G5)/'T2'!G5*100</f>
        <v>1.2288963201730985</v>
      </c>
      <c r="J6" s="60">
        <f>('T2'!K6-'T2'!K5)/'T2'!K5*100</f>
        <v>4.4967959499436736</v>
      </c>
      <c r="K6" s="60">
        <f>('T2'!L6-'T2'!L5)/'T2'!L5*100</f>
        <v>3.6842272176993704</v>
      </c>
      <c r="L6" s="59">
        <f>('T2'!M6-'T2'!M5)/'T2'!M5*100</f>
        <v>3.362995765212986</v>
      </c>
    </row>
    <row r="7" spans="1:12">
      <c r="A7" s="456">
        <v>1963</v>
      </c>
      <c r="B7" s="61">
        <f>('T2'!B7-'T2'!B6)/'T2'!B6*100</f>
        <v>1.4523822284152419</v>
      </c>
      <c r="C7" s="60">
        <f>('T2'!H7-'T2'!H6)/'T2'!H6*100</f>
        <v>4.3539948567881588</v>
      </c>
      <c r="D7" s="60">
        <f>('T2'!I7-'T2'!I6)/'T2'!I6*100</f>
        <v>3.6789959357579249</v>
      </c>
      <c r="E7" s="59">
        <f>('T2'!J7-'T2'!J6)/'T2'!J6*100</f>
        <v>3.6097217330045552</v>
      </c>
      <c r="F7" s="60" t="e">
        <f>('T2'!#REF!-'T2'!#REF!)/'T2'!#REF!*100</f>
        <v>#REF!</v>
      </c>
      <c r="G7" s="59" t="e">
        <f>('T2'!#REF!-'T2'!#REF!)/'T2'!#REF!*100</f>
        <v>#REF!</v>
      </c>
      <c r="H7" s="59">
        <f>('T2'!F7-'T2'!F6)/'T2'!F6*100</f>
        <v>1.3245033112582936</v>
      </c>
      <c r="I7" s="59">
        <f>('T2'!G7-'T2'!G6)/'T2'!G6*100</f>
        <v>1.1329514894976649</v>
      </c>
      <c r="J7" s="60">
        <f>('T2'!K7-'T2'!K6)/'T2'!K6*100</f>
        <v>2.860073430153752</v>
      </c>
      <c r="K7" s="60">
        <f>('T2'!L7-'T2'!L6)/'T2'!L6*100</f>
        <v>2.1947377266406436</v>
      </c>
      <c r="L7" s="59">
        <f>('T2'!M7-'T2'!M6)/'T2'!M6*100</f>
        <v>2.1264552464940478</v>
      </c>
    </row>
    <row r="8" spans="1:12">
      <c r="A8" s="456">
        <v>1964</v>
      </c>
      <c r="B8" s="61">
        <f>('T2'!B8-'T2'!B7)/'T2'!B7*100</f>
        <v>1.3877443211833069</v>
      </c>
      <c r="C8" s="60">
        <f>('T2'!H8-'T2'!H7)/'T2'!H7*100</f>
        <v>5.7670518921368661</v>
      </c>
      <c r="D8" s="60">
        <f>('T2'!I8-'T2'!I7)/'T2'!I7*100</f>
        <v>5.8404901550062993</v>
      </c>
      <c r="E8" s="59">
        <f>('T2'!J8-'T2'!J7)/'T2'!J7*100</f>
        <v>7.2676690733258376</v>
      </c>
      <c r="F8" s="60" t="e">
        <f>('T2'!#REF!-'T2'!#REF!)/'T2'!#REF!*100</f>
        <v>#REF!</v>
      </c>
      <c r="G8" s="59" t="e">
        <f>('T2'!#REF!-'T2'!#REF!)/'T2'!#REF!*100</f>
        <v>#REF!</v>
      </c>
      <c r="H8" s="59">
        <f>('T2'!F8-'T2'!F7)/'T2'!F7*100</f>
        <v>1.3071895424836504</v>
      </c>
      <c r="I8" s="59">
        <f>('T2'!G8-'T2'!G7)/'T2'!G7*100</f>
        <v>1.5355597600602675</v>
      </c>
      <c r="J8" s="60">
        <f>('T2'!K8-'T2'!K7)/'T2'!K7*100</f>
        <v>4.3193658171153775</v>
      </c>
      <c r="K8" s="60">
        <f>('T2'!L8-'T2'!L7)/'T2'!L7*100</f>
        <v>4.3917988940726991</v>
      </c>
      <c r="L8" s="59">
        <f>('T2'!M8-'T2'!M7)/'T2'!M7*100</f>
        <v>5.7994433069895317</v>
      </c>
    </row>
    <row r="9" spans="1:12">
      <c r="A9" s="456">
        <v>1965</v>
      </c>
      <c r="B9" s="61">
        <f>('T2'!B9-'T2'!B8)/'T2'!B8*100</f>
        <v>1.2608960698598948</v>
      </c>
      <c r="C9" s="60">
        <f>('T2'!H9-'T2'!H8)/'T2'!H8*100</f>
        <v>6.4997321906802314</v>
      </c>
      <c r="D9" s="60">
        <f>('T2'!I9-'T2'!I8)/'T2'!I8*100</f>
        <v>6.309553849296444</v>
      </c>
      <c r="E9" s="59">
        <f>('T2'!J9-'T2'!J8)/'T2'!J8*100</f>
        <v>6.0369448360210578</v>
      </c>
      <c r="F9" s="60" t="e">
        <f>('T2'!#REF!-'T2'!#REF!)/'T2'!#REF!*100</f>
        <v>#REF!</v>
      </c>
      <c r="G9" s="59" t="e">
        <f>('T2'!#REF!-'T2'!#REF!)/'T2'!#REF!*100</f>
        <v>#REF!</v>
      </c>
      <c r="H9" s="59">
        <f>('T2'!F9-'T2'!F8)/'T2'!F8*100</f>
        <v>1.6129032258064673</v>
      </c>
      <c r="I9" s="59">
        <f>('T2'!G9-'T2'!G8)/'T2'!G8*100</f>
        <v>1.8243824961063373</v>
      </c>
      <c r="J9" s="60">
        <f>('T2'!K9-'T2'!K8)/'T2'!K8*100</f>
        <v>5.1736023718435975</v>
      </c>
      <c r="K9" s="60">
        <f>('T2'!L9-'T2'!L8)/'T2'!L8*100</f>
        <v>4.9857921225123896</v>
      </c>
      <c r="L9" s="59">
        <f>('T2'!M9-'T2'!M8)/'T2'!M8*100</f>
        <v>4.7165776242649127</v>
      </c>
    </row>
    <row r="10" spans="1:12">
      <c r="A10" s="456">
        <v>1966</v>
      </c>
      <c r="B10" s="61">
        <f>('T2'!B10-'T2'!B9)/'T2'!B9*100</f>
        <v>1.1587521289240379</v>
      </c>
      <c r="C10" s="60">
        <f>('T2'!H10-'T2'!H9)/'T2'!H9*100</f>
        <v>6.5934065934065895</v>
      </c>
      <c r="D10" s="60">
        <f>('T2'!I10-'T2'!I9)/'T2'!I9*100</f>
        <v>5.7044693607412853</v>
      </c>
      <c r="E10" s="59">
        <f>('T2'!J10-'T2'!J9)/'T2'!J9*100</f>
        <v>4.9893911838572791</v>
      </c>
      <c r="F10" s="60" t="e">
        <f>('T2'!#REF!-'T2'!#REF!)/'T2'!#REF!*100</f>
        <v>#REF!</v>
      </c>
      <c r="G10" s="59" t="e">
        <f>('T2'!#REF!-'T2'!#REF!)/'T2'!#REF!*100</f>
        <v>#REF!</v>
      </c>
      <c r="H10" s="59">
        <f>('T2'!F10-'T2'!F9)/'T2'!F9*100</f>
        <v>2.8571428571428381</v>
      </c>
      <c r="I10" s="59">
        <f>('T2'!G10-'T2'!G9)/'T2'!G9*100</f>
        <v>2.8086095019469433</v>
      </c>
      <c r="J10" s="60">
        <f>('T2'!K10-'T2'!K9)/'T2'!K9*100</f>
        <v>5.3724016460347741</v>
      </c>
      <c r="K10" s="60">
        <f>('T2'!L10-'T2'!L9)/'T2'!L9*100</f>
        <v>4.4936470015208005</v>
      </c>
      <c r="L10" s="59">
        <f>('T2'!M10-'T2'!M9)/'T2'!M9*100</f>
        <v>3.7867598940437541</v>
      </c>
    </row>
    <row r="11" spans="1:12">
      <c r="A11" s="456">
        <v>1967</v>
      </c>
      <c r="B11" s="61">
        <f>('T2'!B11-'T2'!B10)/'T2'!B10*100</f>
        <v>1.0951225591177982</v>
      </c>
      <c r="C11" s="60">
        <f>('T2'!H11-'T2'!H10)/'T2'!H10*100</f>
        <v>2.7436363207435939</v>
      </c>
      <c r="D11" s="60">
        <f>('T2'!I11-'T2'!I10)/'T2'!I10*100</f>
        <v>4.05556917103595</v>
      </c>
      <c r="E11" s="59">
        <f>('T2'!J11-'T2'!J10)/'T2'!J10*100</f>
        <v>3.7624498386842231</v>
      </c>
      <c r="F11" s="60" t="e">
        <f>('T2'!#REF!-'T2'!#REF!)/'T2'!#REF!*100</f>
        <v>#REF!</v>
      </c>
      <c r="G11" s="59" t="e">
        <f>('T2'!#REF!-'T2'!#REF!)/'T2'!#REF!*100</f>
        <v>#REF!</v>
      </c>
      <c r="H11" s="59">
        <f>('T2'!F11-'T2'!F10)/'T2'!F10*100</f>
        <v>3.0864197530864264</v>
      </c>
      <c r="I11" s="59">
        <f>('T2'!G11-'T2'!G10)/'T2'!G10*100</f>
        <v>2.9066763995257863</v>
      </c>
      <c r="J11" s="60">
        <f>('T2'!K11-'T2'!K10)/'T2'!K10*100</f>
        <v>1.6306560790425795</v>
      </c>
      <c r="K11" s="60">
        <f>('T2'!L11-'T2'!L10)/'T2'!L10*100</f>
        <v>2.9283772915819557</v>
      </c>
      <c r="L11" s="59">
        <f>('T2'!M11-'T2'!M10)/'T2'!M10*100</f>
        <v>2.6384332023601198</v>
      </c>
    </row>
    <row r="12" spans="1:12">
      <c r="A12" s="456">
        <v>1968</v>
      </c>
      <c r="B12" s="61">
        <f>('T2'!B12-'T2'!B11)/'T2'!B11*100</f>
        <v>1.0027572049589439</v>
      </c>
      <c r="C12" s="60">
        <f>('T2'!H12-'T2'!H11)/'T2'!H11*100</f>
        <v>4.9090742101396074</v>
      </c>
      <c r="D12" s="60">
        <f>('T2'!I12-'T2'!I11)/'T2'!I11*100</f>
        <v>5.3483585681997647</v>
      </c>
      <c r="E12" s="59">
        <f>('T2'!J12-'T2'!J11)/'T2'!J11*100</f>
        <v>4.234143049932527</v>
      </c>
      <c r="F12" s="60" t="e">
        <f>('T2'!#REF!-'T2'!#REF!)/'T2'!#REF!*100</f>
        <v>#REF!</v>
      </c>
      <c r="G12" s="59" t="e">
        <f>('T2'!#REF!-'T2'!#REF!)/'T2'!#REF!*100</f>
        <v>#REF!</v>
      </c>
      <c r="H12" s="59">
        <f>('T2'!F12-'T2'!F11)/'T2'!F11*100</f>
        <v>4.1916167664670514</v>
      </c>
      <c r="I12" s="59">
        <f>('T2'!G12-'T2'!G11)/'T2'!G11*100</f>
        <v>4.2586774305084365</v>
      </c>
      <c r="J12" s="60">
        <f>('T2'!K12-'T2'!K11)/'T2'!K11*100</f>
        <v>3.8675350191220885</v>
      </c>
      <c r="K12" s="60">
        <f>('T2'!L12-'T2'!L11)/'T2'!L11*100</f>
        <v>4.3024581541101465</v>
      </c>
      <c r="L12" s="59">
        <f>('T2'!M12-'T2'!M11)/'T2'!M11*100</f>
        <v>3.1993045877117412</v>
      </c>
    </row>
    <row r="13" spans="1:12">
      <c r="A13" s="456">
        <v>1969</v>
      </c>
      <c r="B13" s="61">
        <f>('T2'!B13-'T2'!B12)/'T2'!B12*100</f>
        <v>0.9918055244215298</v>
      </c>
      <c r="C13" s="60">
        <f>('T2'!H13-'T2'!H12)/'T2'!H12*100</f>
        <v>3.1407310133508428</v>
      </c>
      <c r="D13" s="60">
        <f>('T2'!I13-'T2'!I12)/'T2'!I12*100</f>
        <v>3.8548754525632738</v>
      </c>
      <c r="E13" s="59">
        <f>('T2'!J13-'T2'!J12)/'T2'!J12*100</f>
        <v>2.4817733264599537</v>
      </c>
      <c r="F13" s="60" t="e">
        <f>('T2'!#REF!-'T2'!#REF!)/'T2'!#REF!*100</f>
        <v>#REF!</v>
      </c>
      <c r="G13" s="59" t="e">
        <f>('T2'!#REF!-'T2'!#REF!)/'T2'!#REF!*100</f>
        <v>#REF!</v>
      </c>
      <c r="H13" s="59">
        <f>('T2'!F13-'T2'!F12)/'T2'!F12*100</f>
        <v>5.4597701149425522</v>
      </c>
      <c r="I13" s="59">
        <f>('T2'!G13-'T2'!G12)/'T2'!G12*100</f>
        <v>4.9170395907942748</v>
      </c>
      <c r="J13" s="60">
        <f>('T2'!K13-'T2'!K12)/'T2'!K12*100</f>
        <v>2.1278216363897782</v>
      </c>
      <c r="K13" s="60">
        <f>('T2'!L13-'T2'!L12)/'T2'!L12*100</f>
        <v>2.8349527105438233</v>
      </c>
      <c r="L13" s="59">
        <f>('T2'!M13-'T2'!M12)/'T2'!M12*100</f>
        <v>1.4753353445870625</v>
      </c>
    </row>
    <row r="14" spans="1:12">
      <c r="A14" s="456">
        <v>1970</v>
      </c>
      <c r="B14" s="61">
        <f>('T2'!B14-'T2'!B13)/'T2'!B13*100</f>
        <v>1.1606226817141505</v>
      </c>
      <c r="C14" s="60">
        <f>('T2'!H14-'T2'!H13)/'T2'!H13*100</f>
        <v>0.20159151193633951</v>
      </c>
      <c r="D14" s="60">
        <f>('T2'!I14-'T2'!I13)/'T2'!I13*100</f>
        <v>2.1872596745292983</v>
      </c>
      <c r="E14" s="59">
        <f>('T2'!J14-'T2'!J13)/'T2'!J13*100</f>
        <v>3.5189413357909141</v>
      </c>
      <c r="F14" s="60" t="e">
        <f>('T2'!#REF!-'T2'!#REF!)/'T2'!#REF!*100</f>
        <v>#REF!</v>
      </c>
      <c r="G14" s="59" t="e">
        <f>('T2'!#REF!-'T2'!#REF!)/'T2'!#REF!*100</f>
        <v>#REF!</v>
      </c>
      <c r="H14" s="59">
        <f>('T2'!F14-'T2'!F13)/'T2'!F13*100</f>
        <v>5.7220708446866286</v>
      </c>
      <c r="I14" s="59">
        <f>('T2'!G14-'T2'!G13)/'T2'!G13*100</f>
        <v>5.2785018620764168</v>
      </c>
      <c r="J14" s="60">
        <f>('T2'!K14-'T2'!K13)/'T2'!K13*100</f>
        <v>-0.9480281401541566</v>
      </c>
      <c r="K14" s="60">
        <f>('T2'!L14-'T2'!L13)/'T2'!L13*100</f>
        <v>1.0148583170007839</v>
      </c>
      <c r="L14" s="59">
        <f>('T2'!M14-'T2'!M13)/'T2'!M13*100</f>
        <v>2.3312615042879203</v>
      </c>
    </row>
    <row r="15" spans="1:12">
      <c r="A15" s="456">
        <v>1971</v>
      </c>
      <c r="B15" s="61">
        <f>('T2'!B15-'T2'!B14)/'T2'!B14*100</f>
        <v>1.2692050768203071</v>
      </c>
      <c r="C15" s="60">
        <f>('T2'!H15-'T2'!H14)/'T2'!H14*100</f>
        <v>3.2952138924184742</v>
      </c>
      <c r="D15" s="60">
        <f>('T2'!I15-'T2'!I14)/'T2'!I14*100</f>
        <v>3.2818430273900869</v>
      </c>
      <c r="E15" s="59">
        <f>('T2'!J15-'T2'!J14)/'T2'!J14*100</f>
        <v>4.4706111232703236</v>
      </c>
      <c r="F15" s="60" t="e">
        <f>('T2'!#REF!-'T2'!#REF!)/'T2'!#REF!*100</f>
        <v>#REF!</v>
      </c>
      <c r="G15" s="59" t="e">
        <f>('T2'!#REF!-'T2'!#REF!)/'T2'!#REF!*100</f>
        <v>#REF!</v>
      </c>
      <c r="H15" s="59">
        <f>('T2'!F15-'T2'!F14)/'T2'!F14*100</f>
        <v>4.3814432989690912</v>
      </c>
      <c r="I15" s="59">
        <f>('T2'!G15-'T2'!G14)/'T2'!G14*100</f>
        <v>5.0791047718298801</v>
      </c>
      <c r="J15" s="60">
        <f>('T2'!K15-'T2'!K14)/'T2'!K14*100</f>
        <v>2.0006168845319756</v>
      </c>
      <c r="K15" s="60">
        <f>('T2'!L15-'T2'!L14)/'T2'!L14*100</f>
        <v>1.9874135963080231</v>
      </c>
      <c r="L15" s="59">
        <f>('T2'!M15-'T2'!M14)/'T2'!M14*100</f>
        <v>3.1612828835987363</v>
      </c>
    </row>
    <row r="16" spans="1:12">
      <c r="A16" s="456">
        <v>1972</v>
      </c>
      <c r="B16" s="61">
        <f>('T2'!B16-'T2'!B15)/'T2'!B15*100</f>
        <v>1.0746682587677909</v>
      </c>
      <c r="C16" s="60">
        <f>('T2'!H16-'T2'!H15)/'T2'!H15*100</f>
        <v>5.2628341807446244</v>
      </c>
      <c r="D16" s="60">
        <f>('T2'!I16-'T2'!I15)/'T2'!I15*100</f>
        <v>6.4011962492473318</v>
      </c>
      <c r="E16" s="59">
        <f>('T2'!J16-'T2'!J15)/'T2'!J15*100</f>
        <v>4.9991184279669216</v>
      </c>
      <c r="F16" s="60" t="e">
        <f>('T2'!#REF!-'T2'!#REF!)/'T2'!#REF!*100</f>
        <v>#REF!</v>
      </c>
      <c r="G16" s="59" t="e">
        <f>('T2'!#REF!-'T2'!#REF!)/'T2'!#REF!*100</f>
        <v>#REF!</v>
      </c>
      <c r="H16" s="59">
        <f>('T2'!F16-'T2'!F15)/'T2'!F15*100</f>
        <v>3.2098765432098735</v>
      </c>
      <c r="I16" s="59">
        <f>('T2'!G16-'T2'!G15)/'T2'!G15*100</f>
        <v>4.3229788120572996</v>
      </c>
      <c r="J16" s="60">
        <f>('T2'!K16-'T2'!K15)/'T2'!K15*100</f>
        <v>4.1436355855795988</v>
      </c>
      <c r="K16" s="60">
        <f>('T2'!L16-'T2'!L15)/'T2'!L15*100</f>
        <v>5.2698941111958382</v>
      </c>
      <c r="L16" s="59">
        <f>('T2'!M16-'T2'!M15)/'T2'!M15*100</f>
        <v>3.8827237692750907</v>
      </c>
    </row>
    <row r="17" spans="1:12">
      <c r="A17" s="456">
        <v>1973</v>
      </c>
      <c r="B17" s="61">
        <f>('T2'!B17-'T2'!B16)/'T2'!B16*100</f>
        <v>0.95987119147882094</v>
      </c>
      <c r="C17" s="60">
        <f>('T2'!H17-'T2'!H16)/'T2'!H16*100</f>
        <v>5.6443916405352272</v>
      </c>
      <c r="D17" s="60">
        <f>('T2'!I17-'T2'!I16)/'T2'!I16*100</f>
        <v>4.7119071005354671</v>
      </c>
      <c r="E17" s="59">
        <f>('T2'!J17-'T2'!J16)/'T2'!J16*100</f>
        <v>5.254387624650998</v>
      </c>
      <c r="F17" s="60" t="e">
        <f>('T2'!#REF!-'T2'!#REF!)/'T2'!#REF!*100</f>
        <v>#REF!</v>
      </c>
      <c r="G17" s="59" t="e">
        <f>('T2'!#REF!-'T2'!#REF!)/'T2'!#REF!*100</f>
        <v>#REF!</v>
      </c>
      <c r="H17" s="59">
        <f>('T2'!F17-'T2'!F16)/'T2'!F16*100</f>
        <v>6.220095693779899</v>
      </c>
      <c r="I17" s="59">
        <f>('T2'!G17-'T2'!G16)/'T2'!G16*100</f>
        <v>5.4411876063440427</v>
      </c>
      <c r="J17" s="60">
        <f>('T2'!K17-'T2'!K16)/'T2'!K16*100</f>
        <v>4.6399825928579297</v>
      </c>
      <c r="K17" s="60">
        <f>('T2'!L17-'T2'!L16)/'T2'!L16*100</f>
        <v>3.7163636054374534</v>
      </c>
      <c r="L17" s="59">
        <f>('T2'!M17-'T2'!M16)/'T2'!M16*100</f>
        <v>4.2536865216748119</v>
      </c>
    </row>
    <row r="18" spans="1:12">
      <c r="A18" s="456">
        <v>1974</v>
      </c>
      <c r="B18" s="61">
        <f>('T2'!B18-'T2'!B17)/'T2'!B17*100</f>
        <v>0.92432256451148687</v>
      </c>
      <c r="C18" s="60">
        <f>('T2'!H18-'T2'!H17)/'T2'!H17*100</f>
        <v>-0.51805829538541626</v>
      </c>
      <c r="D18" s="60">
        <f>('T2'!I18-'T2'!I17)/'T2'!I17*100</f>
        <v>-1.1743326197863519</v>
      </c>
      <c r="E18" s="59">
        <f>('T2'!J18-'T2'!J17)/'T2'!J17*100</f>
        <v>-1.6858824456817418</v>
      </c>
      <c r="F18" s="60" t="e">
        <f>('T2'!#REF!-'T2'!#REF!)/'T2'!#REF!*100</f>
        <v>#REF!</v>
      </c>
      <c r="G18" s="59" t="e">
        <f>('T2'!#REF!-'T2'!#REF!)/'T2'!#REF!*100</f>
        <v>#REF!</v>
      </c>
      <c r="H18" s="59">
        <f>('T2'!F18-'T2'!F17)/'T2'!F17*100</f>
        <v>11.036036036036032</v>
      </c>
      <c r="I18" s="59">
        <f>('T2'!G18-'T2'!G17)/'T2'!G17*100</f>
        <v>8.9860322519461917</v>
      </c>
      <c r="J18" s="60">
        <f>('T2'!K18-'T2'!K17)/'T2'!K17*100</f>
        <v>-1.4291707125157302</v>
      </c>
      <c r="K18" s="60">
        <f>('T2'!L18-'T2'!L17)/'T2'!L17*100</f>
        <v>-2.0794345019817881</v>
      </c>
      <c r="L18" s="59">
        <f>('T2'!M18-'T2'!M17)/'T2'!M17*100</f>
        <v>-2.5862992625239274</v>
      </c>
    </row>
    <row r="19" spans="1:12">
      <c r="A19" s="456">
        <v>1975</v>
      </c>
      <c r="B19" s="61">
        <f>('T2'!B19-'T2'!B18)/'T2'!B18*100</f>
        <v>0.97382864729917995</v>
      </c>
      <c r="C19" s="60">
        <f>('T2'!H19-'T2'!H18)/'T2'!H18*100</f>
        <v>-0.19644180874722689</v>
      </c>
      <c r="D19" s="60">
        <f>('T2'!I19-'T2'!I18)/'T2'!I18*100</f>
        <v>0.26160374716905516</v>
      </c>
      <c r="E19" s="59">
        <f>('T2'!J19-'T2'!J18)/'T2'!J18*100</f>
        <v>1.731215562273164</v>
      </c>
      <c r="F19" s="60" t="e">
        <f>('T2'!#REF!-'T2'!#REF!)/'T2'!#REF!*100</f>
        <v>#REF!</v>
      </c>
      <c r="G19" s="59" t="e">
        <f>('T2'!#REF!-'T2'!#REF!)/'T2'!#REF!*100</f>
        <v>#REF!</v>
      </c>
      <c r="H19" s="59">
        <f>('T2'!F19-'T2'!F18)/'T2'!F18*100</f>
        <v>9.1277890466531399</v>
      </c>
      <c r="I19" s="59">
        <f>('T2'!G19-'T2'!G18)/'T2'!G18*100</f>
        <v>9.2603458094689568</v>
      </c>
      <c r="J19" s="60">
        <f>('T2'!K19-'T2'!K18)/'T2'!K18*100</f>
        <v>-1.1589839384363161</v>
      </c>
      <c r="K19" s="60">
        <f>('T2'!L19-'T2'!L18)/'T2'!L18*100</f>
        <v>-0.70535594190245521</v>
      </c>
      <c r="L19" s="59">
        <f>('T2'!M19-'T2'!M18)/'T2'!M18*100</f>
        <v>0.7500823977067711</v>
      </c>
    </row>
    <row r="20" spans="1:12">
      <c r="A20" s="456">
        <v>1976</v>
      </c>
      <c r="B20" s="61">
        <f>('T2'!B20-'T2'!B19)/'T2'!B19*100</f>
        <v>0.97462276774345891</v>
      </c>
      <c r="C20" s="60">
        <f>('T2'!H20-'T2'!H19)/'T2'!H19*100</f>
        <v>5.3849296245404243</v>
      </c>
      <c r="D20" s="60">
        <f>('T2'!I20-'T2'!I19)/'T2'!I19*100</f>
        <v>3.6549420192008757</v>
      </c>
      <c r="E20" s="59">
        <f>('T2'!J20-'T2'!J19)/'T2'!J19*100</f>
        <v>2.810495001525696</v>
      </c>
      <c r="F20" s="60" t="e">
        <f>('T2'!#REF!-'T2'!#REF!)/'T2'!#REF!*100</f>
        <v>#REF!</v>
      </c>
      <c r="G20" s="59" t="e">
        <f>('T2'!#REF!-'T2'!#REF!)/'T2'!#REF!*100</f>
        <v>#REF!</v>
      </c>
      <c r="H20" s="59">
        <f>('T2'!F20-'T2'!F19)/'T2'!F19*100</f>
        <v>5.7620817843866226</v>
      </c>
      <c r="I20" s="59">
        <f>('T2'!G20-'T2'!G19)/'T2'!G19*100</f>
        <v>5.4922683970106556</v>
      </c>
      <c r="J20" s="60">
        <f>('T2'!K20-'T2'!K19)/'T2'!K19*100</f>
        <v>4.3677378888964231</v>
      </c>
      <c r="K20" s="60">
        <f>('T2'!L20-'T2'!L19)/'T2'!L19*100</f>
        <v>2.6544483930606582</v>
      </c>
      <c r="L20" s="59">
        <f>('T2'!M20-'T2'!M19)/'T2'!M19*100</f>
        <v>1.8181521093720707</v>
      </c>
    </row>
    <row r="21" spans="1:12">
      <c r="A21" s="456">
        <v>1977</v>
      </c>
      <c r="B21" s="61">
        <f>('T2'!B21-'T2'!B20)/'T2'!B20*100</f>
        <v>1.0101519584017313</v>
      </c>
      <c r="C21" s="60">
        <f>('T2'!H21-'T2'!H20)/'T2'!H20*100</f>
        <v>4.6093667406702679</v>
      </c>
      <c r="D21" s="60">
        <f>('T2'!I21-'T2'!I20)/'T2'!I20*100</f>
        <v>3.675446623741454</v>
      </c>
      <c r="E21" s="59">
        <f>('T2'!J21-'T2'!J20)/'T2'!J20*100</f>
        <v>3.1648492198744638</v>
      </c>
      <c r="F21" s="60" t="e">
        <f>('T2'!#REF!-'T2'!#REF!)/'T2'!#REF!*100</f>
        <v>#REF!</v>
      </c>
      <c r="G21" s="59" t="e">
        <f>('T2'!#REF!-'T2'!#REF!)/'T2'!#REF!*100</f>
        <v>#REF!</v>
      </c>
      <c r="H21" s="59">
        <f>('T2'!F21-'T2'!F20)/'T2'!F20*100</f>
        <v>6.5026362038664391</v>
      </c>
      <c r="I21" s="59">
        <f>('T2'!G21-'T2'!G20)/'T2'!G20*100</f>
        <v>6.2039462933447105</v>
      </c>
      <c r="J21" s="60">
        <f>('T2'!K21-'T2'!K20)/'T2'!K20*100</f>
        <v>3.5632208371993808</v>
      </c>
      <c r="K21" s="60">
        <f>('T2'!L21-'T2'!L20)/'T2'!L20*100</f>
        <v>2.6386403877873126</v>
      </c>
      <c r="L21" s="59">
        <f>('T2'!M21-'T2'!M20)/'T2'!M20*100</f>
        <v>2.1331492129227638</v>
      </c>
    </row>
    <row r="22" spans="1:12">
      <c r="A22" s="456">
        <v>1978</v>
      </c>
      <c r="B22" s="61">
        <f>('T2'!B22-'T2'!B21)/'T2'!B21*100</f>
        <v>1.0622409652774309</v>
      </c>
      <c r="C22" s="60">
        <f>('T2'!H22-'T2'!H21)/'T2'!H21*100</f>
        <v>5.5617315142327746</v>
      </c>
      <c r="D22" s="60">
        <f>('T2'!I22-'T2'!I21)/'T2'!I21*100</f>
        <v>4.4659840311338943</v>
      </c>
      <c r="E22" s="59">
        <f>('T2'!J22-'T2'!J21)/'T2'!J21*100</f>
        <v>4.0085772489377458</v>
      </c>
      <c r="F22" s="60" t="e">
        <f>('T2'!#REF!-'T2'!#REF!)/'T2'!#REF!*100</f>
        <v>#REF!</v>
      </c>
      <c r="G22" s="59" t="e">
        <f>('T2'!#REF!-'T2'!#REF!)/'T2'!#REF!*100</f>
        <v>#REF!</v>
      </c>
      <c r="H22" s="59">
        <f>('T2'!F22-'T2'!F21)/'T2'!F21*100</f>
        <v>7.5907590759075809</v>
      </c>
      <c r="I22" s="59">
        <f>('T2'!G22-'T2'!G21)/'T2'!G21*100</f>
        <v>7.0200289149419044</v>
      </c>
      <c r="J22" s="60">
        <f>('T2'!K22-'T2'!K21)/'T2'!K21*100</f>
        <v>4.4521974834312816</v>
      </c>
      <c r="K22" s="60">
        <f>('T2'!L22-'T2'!L21)/'T2'!L21*100</f>
        <v>3.367967139206709</v>
      </c>
      <c r="L22" s="59">
        <f>('T2'!M22-'T2'!M21)/'T2'!M21*100</f>
        <v>2.9153680499451875</v>
      </c>
    </row>
    <row r="23" spans="1:12">
      <c r="A23" s="456">
        <v>1979</v>
      </c>
      <c r="B23" s="61">
        <f>('T2'!B23-'T2'!B22)/'T2'!B22*100</f>
        <v>1.112613361242246</v>
      </c>
      <c r="C23" s="60">
        <f>('T2'!H23-'T2'!H22)/'T2'!H22*100</f>
        <v>3.1752616798570332</v>
      </c>
      <c r="D23" s="60">
        <f>('T2'!I23-'T2'!I22)/'T2'!I22*100</f>
        <v>0.35879183688944272</v>
      </c>
      <c r="E23" s="59">
        <f>('T2'!J23-'T2'!J22)/'T2'!J22*100</f>
        <v>-0.32016491408276071</v>
      </c>
      <c r="F23" s="60" t="e">
        <f>('T2'!#REF!-'T2'!#REF!)/'T2'!#REF!*100</f>
        <v>#REF!</v>
      </c>
      <c r="G23" s="59" t="e">
        <f>('T2'!#REF!-'T2'!#REF!)/'T2'!#REF!*100</f>
        <v>#REF!</v>
      </c>
      <c r="H23" s="59">
        <f>('T2'!F23-'T2'!F22)/'T2'!F22*100</f>
        <v>11.349693251533754</v>
      </c>
      <c r="I23" s="59">
        <f>('T2'!G23-'T2'!G22)/'T2'!G22*100</f>
        <v>8.2532472836448765</v>
      </c>
      <c r="J23" s="60">
        <f>('T2'!K23-'T2'!K22)/'T2'!K22*100</f>
        <v>2.0399515451604753</v>
      </c>
      <c r="K23" s="60">
        <f>('T2'!L23-'T2'!L22)/'T2'!L22*100</f>
        <v>-0.74552669473554023</v>
      </c>
      <c r="L23" s="59">
        <f>('T2'!M23-'T2'!M22)/'T2'!M22*100</f>
        <v>-1.4170124059657569</v>
      </c>
    </row>
    <row r="24" spans="1:12">
      <c r="A24" s="456">
        <v>1980</v>
      </c>
      <c r="B24" s="61">
        <f>('T2'!B24-'T2'!B23)/'T2'!B23*100</f>
        <v>1.1638961200501099</v>
      </c>
      <c r="C24" s="60">
        <f>('T2'!H24-'T2'!H23)/'T2'!H23*100</f>
        <v>-0.24434753023414341</v>
      </c>
      <c r="D24" s="60">
        <f>('T2'!I24-'T2'!I23)/'T2'!I23*100</f>
        <v>-1.7479068424598267</v>
      </c>
      <c r="E24" s="59">
        <f>('T2'!J24-'T2'!J23)/'T2'!J23*100</f>
        <v>-1.7302191106467757</v>
      </c>
      <c r="F24" s="60" t="e">
        <f>('T2'!#REF!-'T2'!#REF!)/'T2'!#REF!*100</f>
        <v>#REF!</v>
      </c>
      <c r="G24" s="59" t="e">
        <f>('T2'!#REF!-'T2'!#REF!)/'T2'!#REF!*100</f>
        <v>#REF!</v>
      </c>
      <c r="H24" s="59">
        <f>('T2'!F24-'T2'!F23)/'T2'!F23*100</f>
        <v>13.498622589531697</v>
      </c>
      <c r="I24" s="59">
        <f>('T2'!G24-'T2'!G23)/'T2'!G23*100</f>
        <v>9.0198541346137144</v>
      </c>
      <c r="J24" s="60">
        <f>('T2'!K24-'T2'!K23)/'T2'!K23*100</f>
        <v>-1.3920417305924122</v>
      </c>
      <c r="K24" s="60">
        <f>('T2'!L24-'T2'!L23)/'T2'!L23*100</f>
        <v>-2.878302511258096</v>
      </c>
      <c r="L24" s="59">
        <f>('T2'!M24-'T2'!M23)/'T2'!M23*100</f>
        <v>-2.8608182777603486</v>
      </c>
    </row>
    <row r="25" spans="1:12">
      <c r="A25" s="456">
        <v>1981</v>
      </c>
      <c r="B25" s="61">
        <f>('T2'!B25-'T2'!B24)/'T2'!B24*100</f>
        <v>1.0020814487585958</v>
      </c>
      <c r="C25" s="60">
        <f>('T2'!H25-'T2'!H24)/'T2'!H24*100</f>
        <v>2.5936376038695306</v>
      </c>
      <c r="D25" s="60">
        <f>('T2'!I25-'T2'!I24)/'T2'!I24*100</f>
        <v>1.5621562156215789</v>
      </c>
      <c r="E25" s="59">
        <f>('T2'!J25-'T2'!J24)/'T2'!J24*100</f>
        <v>1.1020071283639747</v>
      </c>
      <c r="F25" s="60" t="e">
        <f>('T2'!#REF!-'T2'!#REF!)/'T2'!#REF!*100</f>
        <v>#REF!</v>
      </c>
      <c r="G25" s="59" t="e">
        <f>('T2'!#REF!-'T2'!#REF!)/'T2'!#REF!*100</f>
        <v>#REF!</v>
      </c>
      <c r="H25" s="59">
        <f>('T2'!F25-'T2'!F24)/'T2'!F24*100</f>
        <v>10.315533980582501</v>
      </c>
      <c r="I25" s="59">
        <f>('T2'!G25-'T2'!G24)/'T2'!G24*100</f>
        <v>9.3388197445609133</v>
      </c>
      <c r="J25" s="60">
        <f>('T2'!K25-'T2'!K24)/'T2'!K24*100</f>
        <v>1.5757656993617326</v>
      </c>
      <c r="K25" s="60">
        <f>('T2'!L25-'T2'!L24)/'T2'!L24*100</f>
        <v>0.55451804440992336</v>
      </c>
      <c r="L25" s="59">
        <f>('T2'!M25-'T2'!M24)/'T2'!M24*100</f>
        <v>9.8934277563434994E-2</v>
      </c>
    </row>
    <row r="26" spans="1:12">
      <c r="A26" s="456">
        <v>1982</v>
      </c>
      <c r="B26" s="61">
        <f>('T2'!B26-'T2'!B25)/'T2'!B25*100</f>
        <v>0.96083614482974511</v>
      </c>
      <c r="C26" s="60">
        <f>('T2'!H26-'T2'!H25)/'T2'!H25*100</f>
        <v>-1.9100291642111251</v>
      </c>
      <c r="D26" s="60">
        <f>('T2'!I26-'T2'!I25)/'T2'!I25*100</f>
        <v>0.83584019540053933</v>
      </c>
      <c r="E26" s="59">
        <f>('T2'!J26-'T2'!J25)/'T2'!J25*100</f>
        <v>1.479185174629601</v>
      </c>
      <c r="F26" s="60" t="e">
        <f>('T2'!#REF!-'T2'!#REF!)/'T2'!#REF!*100</f>
        <v>#REF!</v>
      </c>
      <c r="G26" s="59" t="e">
        <f>('T2'!#REF!-'T2'!#REF!)/'T2'!#REF!*100</f>
        <v>#REF!</v>
      </c>
      <c r="H26" s="59">
        <f>('T2'!F26-'T2'!F25)/'T2'!F25*100</f>
        <v>6.1606160616061727</v>
      </c>
      <c r="I26" s="59">
        <f>('T2'!G26-'T2'!G25)/'T2'!G25*100</f>
        <v>6.2016370204015425</v>
      </c>
      <c r="J26" s="60">
        <f>('T2'!K26-'T2'!K25)/'T2'!K25*100</f>
        <v>-2.8435435151533159</v>
      </c>
      <c r="K26" s="60">
        <f>('T2'!L26-'T2'!L25)/'T2'!L25*100</f>
        <v>-0.12380637304736451</v>
      </c>
      <c r="L26" s="59">
        <f>('T2'!M26-'T2'!M25)/'T2'!M25*100</f>
        <v>0.51341594383815037</v>
      </c>
    </row>
    <row r="27" spans="1:12">
      <c r="A27" s="456">
        <v>1983</v>
      </c>
      <c r="B27" s="61">
        <f>('T2'!B27-'T2'!B26)/'T2'!B26*100</f>
        <v>0.91078210991396014</v>
      </c>
      <c r="C27" s="60">
        <f>('T2'!H27-'T2'!H26)/'T2'!H26*100</f>
        <v>4.6323540739143132</v>
      </c>
      <c r="D27" s="60">
        <f>('T2'!I27-'T2'!I26)/'T2'!I26*100</f>
        <v>3.5384386981276479</v>
      </c>
      <c r="E27" s="59">
        <f>('T2'!J27-'T2'!J26)/'T2'!J26*100</f>
        <v>4.5875670786416523</v>
      </c>
      <c r="F27" s="60" t="e">
        <f>('T2'!#REF!-'T2'!#REF!)/'T2'!#REF!*100</f>
        <v>#REF!</v>
      </c>
      <c r="G27" s="59" t="e">
        <f>('T2'!#REF!-'T2'!#REF!)/'T2'!#REF!*100</f>
        <v>#REF!</v>
      </c>
      <c r="H27" s="59">
        <f>('T2'!F27-'T2'!F26)/'T2'!F26*100</f>
        <v>3.2124352331606163</v>
      </c>
      <c r="I27" s="59">
        <f>('T2'!G27-'T2'!G26)/'T2'!G26*100</f>
        <v>3.9471326065484496</v>
      </c>
      <c r="J27" s="60">
        <f>('T2'!K27-'T2'!K26)/'T2'!K26*100</f>
        <v>3.6879824793615632</v>
      </c>
      <c r="K27" s="60">
        <f>('T2'!L27-'T2'!L26)/'T2'!L26*100</f>
        <v>2.6039403652144983</v>
      </c>
      <c r="L27" s="59">
        <f>('T2'!M27-'T2'!M26)/'T2'!M26*100</f>
        <v>3.6435997143723164</v>
      </c>
    </row>
    <row r="28" spans="1:12">
      <c r="A28" s="456">
        <v>1984</v>
      </c>
      <c r="B28" s="61">
        <f>('T2'!B28-'T2'!B27)/'T2'!B27*100</f>
        <v>0.8795176095556323</v>
      </c>
      <c r="C28" s="60">
        <f>('T2'!H28-'T2'!H27)/'T2'!H27*100</f>
        <v>7.2585394581861014</v>
      </c>
      <c r="D28" s="60">
        <f>('T2'!I28-'T2'!I27)/'T2'!I27*100</f>
        <v>5.9145404762198686</v>
      </c>
      <c r="E28" s="59">
        <f>('T2'!J28-'T2'!J27)/'T2'!J27*100</f>
        <v>6.3543724889028219</v>
      </c>
      <c r="F28" s="60" t="e">
        <f>('T2'!#REF!-'T2'!#REF!)/'T2'!#REF!*100</f>
        <v>#REF!</v>
      </c>
      <c r="G28" s="59" t="e">
        <f>('T2'!#REF!-'T2'!#REF!)/'T2'!#REF!*100</f>
        <v>#REF!</v>
      </c>
      <c r="H28" s="59">
        <f>('T2'!F28-'T2'!F27)/'T2'!F27*100</f>
        <v>4.3172690763052177</v>
      </c>
      <c r="I28" s="59">
        <f>('T2'!G28-'T2'!G27)/'T2'!G27*100</f>
        <v>3.5499983898388612</v>
      </c>
      <c r="J28" s="60">
        <f>('T2'!K28-'T2'!K27)/'T2'!K27*100</f>
        <v>6.3234063760295323</v>
      </c>
      <c r="K28" s="60">
        <f>('T2'!L28-'T2'!L27)/'T2'!L27*100</f>
        <v>4.9911250429961393</v>
      </c>
      <c r="L28" s="59">
        <f>('T2'!M28-'T2'!M27)/'T2'!M27*100</f>
        <v>5.4271223823027048</v>
      </c>
    </row>
    <row r="29" spans="1:12">
      <c r="A29" s="456">
        <v>1985</v>
      </c>
      <c r="B29" s="61">
        <f>('T2'!B29-'T2'!B28)/'T2'!B28*100</f>
        <v>0.89342369095662333</v>
      </c>
      <c r="C29" s="60">
        <f>('T2'!H29-'T2'!H28)/'T2'!H28*100</f>
        <v>4.2388469457790006</v>
      </c>
      <c r="D29" s="60">
        <f>('T2'!I29-'T2'!I28)/'T2'!I28*100</f>
        <v>3.4610987351442462</v>
      </c>
      <c r="E29" s="59">
        <f>('T2'!J29-'T2'!J28)/'T2'!J28*100</f>
        <v>3.0322348191913751</v>
      </c>
      <c r="F29" s="60" t="e">
        <f>('T2'!#REF!-'T2'!#REF!)/'T2'!#REF!*100</f>
        <v>#REF!</v>
      </c>
      <c r="G29" s="59" t="e">
        <f>('T2'!#REF!-'T2'!#REF!)/'T2'!#REF!*100</f>
        <v>#REF!</v>
      </c>
      <c r="H29" s="59">
        <f>('T2'!F29-'T2'!F28)/'T2'!F28*100</f>
        <v>3.5611164581328092</v>
      </c>
      <c r="I29" s="59">
        <f>('T2'!G29-'T2'!G28)/'T2'!G28*100</f>
        <v>3.1985180512533651</v>
      </c>
      <c r="J29" s="60">
        <f>('T2'!K29-'T2'!K28)/'T2'!K28*100</f>
        <v>3.3157991199403014</v>
      </c>
      <c r="K29" s="60">
        <f>('T2'!L29-'T2'!L28)/'T2'!L28*100</f>
        <v>2.5449379654838404</v>
      </c>
      <c r="L29" s="59">
        <f>('T2'!M29-'T2'!M28)/'T2'!M28*100</f>
        <v>2.1198716923176928</v>
      </c>
    </row>
    <row r="30" spans="1:12">
      <c r="A30" s="456">
        <v>1986</v>
      </c>
      <c r="B30" s="61">
        <f>('T2'!B30-'T2'!B29)/'T2'!B29*100</f>
        <v>0.91276529730908229</v>
      </c>
      <c r="C30" s="60">
        <f>('T2'!H30-'T2'!H29)/'T2'!H29*100</f>
        <v>3.5120756406542157</v>
      </c>
      <c r="D30" s="60">
        <f>('T2'!I30-'T2'!I29)/'T2'!I29*100</f>
        <v>4.0216356318467437</v>
      </c>
      <c r="E30" s="59">
        <f>('T2'!J30-'T2'!J29)/'T2'!J29*100</f>
        <v>4.1762731908187263</v>
      </c>
      <c r="F30" s="60" t="e">
        <f>('T2'!#REF!-'T2'!#REF!)/'T2'!#REF!*100</f>
        <v>#REF!</v>
      </c>
      <c r="G30" s="59" t="e">
        <f>('T2'!#REF!-'T2'!#REF!)/'T2'!#REF!*100</f>
        <v>#REF!</v>
      </c>
      <c r="H30" s="59">
        <f>('T2'!F30-'T2'!F29)/'T2'!F29*100</f>
        <v>1.8587360594795579</v>
      </c>
      <c r="I30" s="59">
        <f>('T2'!G30-'T2'!G29)/'T2'!G29*100</f>
        <v>2.0189675955154582</v>
      </c>
      <c r="J30" s="60">
        <f>('T2'!K30-'T2'!K29)/'T2'!K29*100</f>
        <v>2.5757993408336852</v>
      </c>
      <c r="K30" s="60">
        <f>('T2'!L30-'T2'!L29)/'T2'!L29*100</f>
        <v>3.0807503147677187</v>
      </c>
      <c r="L30" s="59">
        <f>('T2'!M30-'T2'!M29)/'T2'!M29*100</f>
        <v>3.2339891627136614</v>
      </c>
    </row>
    <row r="31" spans="1:12">
      <c r="A31" s="456">
        <v>1987</v>
      </c>
      <c r="B31" s="61">
        <f>('T2'!B31-'T2'!B30)/'T2'!B30*100</f>
        <v>0.8974460182065207</v>
      </c>
      <c r="C31" s="60">
        <f>('T2'!H31-'T2'!H30)/'T2'!H30*100</f>
        <v>3.4616118567521199</v>
      </c>
      <c r="D31" s="60">
        <f>('T2'!I31-'T2'!I30)/'T2'!I30*100</f>
        <v>2.4400178886886583</v>
      </c>
      <c r="E31" s="59">
        <f>('T2'!J31-'T2'!J30)/'T2'!J30*100</f>
        <v>1.7137742357915868</v>
      </c>
      <c r="F31" s="60" t="e">
        <f>('T2'!#REF!-'T2'!#REF!)/'T2'!#REF!*100</f>
        <v>#REF!</v>
      </c>
      <c r="G31" s="59" t="e">
        <f>('T2'!#REF!-'T2'!#REF!)/'T2'!#REF!*100</f>
        <v>#REF!</v>
      </c>
      <c r="H31" s="59">
        <f>('T2'!F31-'T2'!F30)/'T2'!F30*100</f>
        <v>3.6496350364963437</v>
      </c>
      <c r="I31" s="59">
        <f>('T2'!G31-'T2'!G30)/'T2'!G30*100</f>
        <v>2.5500668003374507</v>
      </c>
      <c r="J31" s="60">
        <f>('T2'!K31-'T2'!K30)/'T2'!K30*100</f>
        <v>2.5413585177199725</v>
      </c>
      <c r="K31" s="60">
        <f>('T2'!L31-'T2'!L30)/'T2'!L30*100</f>
        <v>1.5288512557629883</v>
      </c>
      <c r="L31" s="59">
        <f>('T2'!M31-'T2'!M30)/'T2'!M30*100</f>
        <v>0.80906727553615343</v>
      </c>
    </row>
    <row r="32" spans="1:12" ht="11.25" customHeight="1">
      <c r="A32" s="456">
        <v>1988</v>
      </c>
      <c r="B32" s="61">
        <f>('T2'!B32-'T2'!B31)/'T2'!B31*100</f>
        <v>0.91334730669609587</v>
      </c>
      <c r="C32" s="60">
        <f>('T2'!H32-'T2'!H31)/'T2'!H31*100</f>
        <v>4.2040675798637537</v>
      </c>
      <c r="D32" s="60">
        <f>('T2'!I32-'T2'!I31)/'T2'!I31*100</f>
        <v>3.8045636575194304</v>
      </c>
      <c r="E32" s="59">
        <f>('T2'!J32-'T2'!J31)/'T2'!J31*100</f>
        <v>4.4515445408439351</v>
      </c>
      <c r="F32" s="60" t="e">
        <f>('T2'!#REF!-'T2'!#REF!)/'T2'!#REF!*100</f>
        <v>#REF!</v>
      </c>
      <c r="G32" s="59" t="e">
        <f>('T2'!#REF!-'T2'!#REF!)/'T2'!#REF!*100</f>
        <v>#REF!</v>
      </c>
      <c r="H32" s="59">
        <f>('T2'!F32-'T2'!F31)/'T2'!F31*100</f>
        <v>4.1373239436619702</v>
      </c>
      <c r="I32" s="59">
        <f>('T2'!G32-'T2'!G31)/'T2'!G31*100</f>
        <v>3.5005984940111672</v>
      </c>
      <c r="J32" s="60">
        <f>('T2'!K32-'T2'!K31)/'T2'!K31*100</f>
        <v>3.2609365965896155</v>
      </c>
      <c r="K32" s="60">
        <f>('T2'!L32-'T2'!L31)/'T2'!L31*100</f>
        <v>2.8650485074450569</v>
      </c>
      <c r="L32" s="59">
        <f>('T2'!M32-'T2'!M31)/'T2'!M31*100</f>
        <v>3.5061736911714423</v>
      </c>
    </row>
    <row r="33" spans="1:12">
      <c r="A33" s="456">
        <v>1989</v>
      </c>
      <c r="B33" s="61">
        <f>('T2'!B33-'T2'!B32)/'T2'!B32*100</f>
        <v>0.94915143576497285</v>
      </c>
      <c r="C33" s="60">
        <f>('T2'!H33-'T2'!H32)/'T2'!H32*100</f>
        <v>3.6804531240781126</v>
      </c>
      <c r="D33" s="60">
        <f>('T2'!I33-'T2'!I32)/'T2'!I32*100</f>
        <v>3.0688592716193228</v>
      </c>
      <c r="E33" s="59">
        <f>('T2'!J33-'T2'!J32)/'T2'!J32*100</f>
        <v>2.5311402743269977</v>
      </c>
      <c r="F33" s="60" t="e">
        <f>('T2'!#REF!-'T2'!#REF!)/'T2'!#REF!*100</f>
        <v>#REF!</v>
      </c>
      <c r="G33" s="59" t="e">
        <f>('T2'!#REF!-'T2'!#REF!)/'T2'!#REF!*100</f>
        <v>#REF!</v>
      </c>
      <c r="H33" s="59">
        <f>('T2'!F33-'T2'!F32)/'T2'!F32*100</f>
        <v>4.818258664412518</v>
      </c>
      <c r="I33" s="59">
        <f>('T2'!G33-'T2'!G32)/'T2'!G32*100</f>
        <v>3.8887926997727731</v>
      </c>
      <c r="J33" s="60">
        <f>('T2'!K33-'T2'!K32)/'T2'!K32*100</f>
        <v>2.7056212454159194</v>
      </c>
      <c r="K33" s="60">
        <f>('T2'!L33-'T2'!L32)/'T2'!L32*100</f>
        <v>2.0997777650495131</v>
      </c>
      <c r="L33" s="59">
        <f>('T2'!M33-'T2'!M32)/'T2'!M32*100</f>
        <v>1.5671145483265065</v>
      </c>
    </row>
    <row r="34" spans="1:12">
      <c r="A34" s="456">
        <v>1990</v>
      </c>
      <c r="B34" s="61">
        <f>('T2'!B34-'T2'!B33)/'T2'!B33*100</f>
        <v>1.1294045362124929</v>
      </c>
      <c r="C34" s="60">
        <f>('T2'!H34-'T2'!H33)/'T2'!H33*100</f>
        <v>1.9188746244195618</v>
      </c>
      <c r="D34" s="60">
        <f>('T2'!I34-'T2'!I33)/'T2'!I33*100</f>
        <v>0.75728908568969822</v>
      </c>
      <c r="E34" s="59">
        <f>('T2'!J34-'T2'!J33)/'T2'!J33*100</f>
        <v>0.95423709096442311</v>
      </c>
      <c r="F34" s="60" t="e">
        <f>('T2'!#REF!-'T2'!#REF!)/'T2'!#REF!*100</f>
        <v>#REF!</v>
      </c>
      <c r="G34" s="59" t="e">
        <f>('T2'!#REF!-'T2'!#REF!)/'T2'!#REF!*100</f>
        <v>#REF!</v>
      </c>
      <c r="H34" s="59">
        <f>('T2'!F34-'T2'!F33)/'T2'!F33*100</f>
        <v>5.4032258064516023</v>
      </c>
      <c r="I34" s="59">
        <f>('T2'!G34-'T2'!G33)/'T2'!G33*100</f>
        <v>3.6997234968522132</v>
      </c>
      <c r="J34" s="60">
        <f>('T2'!K34-'T2'!K33)/'T2'!K33*100</f>
        <v>0.78065335381697276</v>
      </c>
      <c r="K34" s="60">
        <f>('T2'!L34-'T2'!L33)/'T2'!L33*100</f>
        <v>-0.36795969701329545</v>
      </c>
      <c r="L34" s="59">
        <f>('T2'!M34-'T2'!M33)/'T2'!M33*100</f>
        <v>-0.1732111902086356</v>
      </c>
    </row>
    <row r="35" spans="1:12">
      <c r="A35" s="456">
        <v>1991</v>
      </c>
      <c r="B35" s="61">
        <f>('T2'!B35-'T2'!B34)/'T2'!B34*100</f>
        <v>1.3386308312781547</v>
      </c>
      <c r="C35" s="60">
        <f>('T2'!H35-'T2'!H34)/'T2'!H34*100</f>
        <v>-7.3701842546067708E-2</v>
      </c>
      <c r="D35" s="60">
        <f>('T2'!I35-'T2'!I34)/'T2'!I34*100</f>
        <v>-0.77190976908581899</v>
      </c>
      <c r="E35" s="59">
        <f>('T2'!J35-'T2'!J34)/'T2'!J34*100</f>
        <v>-0.19463203084608938</v>
      </c>
      <c r="F35" s="60" t="e">
        <f>('T2'!#REF!-'T2'!#REF!)/'T2'!#REF!*100</f>
        <v>#REF!</v>
      </c>
      <c r="G35" s="59" t="e">
        <f>('T2'!#REF!-'T2'!#REF!)/'T2'!#REF!*100</f>
        <v>#REF!</v>
      </c>
      <c r="H35" s="59">
        <f>('T2'!F35-'T2'!F34)/'T2'!F34*100</f>
        <v>4.2081101759755279</v>
      </c>
      <c r="I35" s="59">
        <f>('T2'!G35-'T2'!G34)/'T2'!G34*100</f>
        <v>3.3272076380600639</v>
      </c>
      <c r="J35" s="60">
        <f>('T2'!K35-'T2'!K34)/'T2'!K34*100</f>
        <v>-1.3936764906323524</v>
      </c>
      <c r="K35" s="60">
        <f>('T2'!L35-'T2'!L34)/'T2'!L34*100</f>
        <v>-2.0826614520556195</v>
      </c>
      <c r="L35" s="59">
        <f>('T2'!M35-'T2'!M34)/'T2'!M34*100</f>
        <v>-1.5130092537731419</v>
      </c>
    </row>
    <row r="36" spans="1:12">
      <c r="A36" s="456">
        <v>1992</v>
      </c>
      <c r="B36" s="61">
        <f>('T2'!B36-'T2'!B35)/'T2'!B35*100</f>
        <v>1.3379087287500493</v>
      </c>
      <c r="C36" s="60">
        <f>('T2'!H36-'T2'!H35)/'T2'!H35*100</f>
        <v>3.5559429618702869</v>
      </c>
      <c r="D36" s="60">
        <f>('T2'!I36-'T2'!I35)/'T2'!I35*100</f>
        <v>3.5758149481787287</v>
      </c>
      <c r="E36" s="59">
        <f>('T2'!J36-'T2'!J35)/'T2'!J35*100</f>
        <v>3.9117695885574788</v>
      </c>
      <c r="F36" s="60" t="e">
        <f>('T2'!#REF!-'T2'!#REF!)/'T2'!#REF!*100</f>
        <v>#REF!</v>
      </c>
      <c r="G36" s="59" t="e">
        <f>('T2'!#REF!-'T2'!#REF!)/'T2'!#REF!*100</f>
        <v>#REF!</v>
      </c>
      <c r="H36" s="59">
        <f>('T2'!F36-'T2'!F35)/'T2'!F35*100</f>
        <v>3.0102790014684322</v>
      </c>
      <c r="I36" s="59">
        <f>('T2'!G36-'T2'!G35)/'T2'!G35*100</f>
        <v>2.2797384892149375</v>
      </c>
      <c r="J36" s="60">
        <f>('T2'!K36-'T2'!K35)/'T2'!K35*100</f>
        <v>2.1887507458410389</v>
      </c>
      <c r="K36" s="60">
        <f>('T2'!L36-'T2'!L35)/'T2'!L35*100</f>
        <v>2.2083603732329413</v>
      </c>
      <c r="L36" s="59">
        <f>('T2'!M36-'T2'!M35)/'T2'!M35*100</f>
        <v>2.5398795890853205</v>
      </c>
    </row>
    <row r="37" spans="1:12">
      <c r="A37" s="456">
        <v>1993</v>
      </c>
      <c r="B37" s="61">
        <f>('T2'!B37-'T2'!B36)/'T2'!B36*100</f>
        <v>1.3077899128918504</v>
      </c>
      <c r="C37" s="60">
        <f>('T2'!H37-'T2'!H36)/'T2'!H36*100</f>
        <v>2.7453434916797921</v>
      </c>
      <c r="D37" s="60">
        <f>('T2'!I37-'T2'!I36)/'T2'!I36*100</f>
        <v>1.3265769897791753</v>
      </c>
      <c r="E37" s="59">
        <f>('T2'!J37-'T2'!J36)/'T2'!J36*100</f>
        <v>1.1388164478152374</v>
      </c>
      <c r="F37" s="60" t="e">
        <f>('T2'!#REF!-'T2'!#REF!)/'T2'!#REF!*100</f>
        <v>#REF!</v>
      </c>
      <c r="G37" s="59" t="e">
        <f>('T2'!#REF!-'T2'!#REF!)/'T2'!#REF!*100</f>
        <v>#REF!</v>
      </c>
      <c r="H37" s="59">
        <f>('T2'!F37-'T2'!F36)/'T2'!F36*100</f>
        <v>2.9935851746258022</v>
      </c>
      <c r="I37" s="59">
        <f>('T2'!G37-'T2'!G36)/'T2'!G36*100</f>
        <v>2.3794893210867603</v>
      </c>
      <c r="J37" s="60">
        <f>('T2'!K37-'T2'!K36)/'T2'!K36*100</f>
        <v>1.4189960910449511</v>
      </c>
      <c r="K37" s="60">
        <f>('T2'!L37-'T2'!L36)/'T2'!L36*100</f>
        <v>1.8544553092591742E-2</v>
      </c>
      <c r="L37" s="59">
        <f>('T2'!M37-'T2'!M36)/'T2'!M36*100</f>
        <v>-0.16679217385149264</v>
      </c>
    </row>
    <row r="38" spans="1:12">
      <c r="A38" s="456">
        <v>1994</v>
      </c>
      <c r="B38" s="61">
        <f>('T2'!B38-'T2'!B37)/'T2'!B37*100</f>
        <v>1.219062401549089</v>
      </c>
      <c r="C38" s="60">
        <f>('T2'!H38-'T2'!H37)/'T2'!H37*100</f>
        <v>4.0373910303539509</v>
      </c>
      <c r="D38" s="60">
        <f>('T2'!I38-'T2'!I37)/'T2'!I37*100</f>
        <v>2.4795152020743845</v>
      </c>
      <c r="E38" s="59">
        <f>('T2'!J38-'T2'!J37)/'T2'!J37*100</f>
        <v>2.2613481425655437</v>
      </c>
      <c r="F38" s="60" t="e">
        <f>('T2'!#REF!-'T2'!#REF!)/'T2'!#REF!*100</f>
        <v>#REF!</v>
      </c>
      <c r="G38" s="59" t="e">
        <f>('T2'!#REF!-'T2'!#REF!)/'T2'!#REF!*100</f>
        <v>#REF!</v>
      </c>
      <c r="H38" s="59">
        <f>('T2'!F38-'T2'!F37)/'T2'!F37*100</f>
        <v>2.5605536332179852</v>
      </c>
      <c r="I38" s="59">
        <f>('T2'!G38-'T2'!G37)/'T2'!G37*100</f>
        <v>2.1292766891437149</v>
      </c>
      <c r="J38" s="60">
        <f>('T2'!K38-'T2'!K37)/'T2'!K37*100</f>
        <v>2.7843852352871852</v>
      </c>
      <c r="K38" s="60">
        <f>('T2'!L38-'T2'!L37)/'T2'!L37*100</f>
        <v>1.245272155876046</v>
      </c>
      <c r="L38" s="59">
        <f>('T2'!M38-'T2'!M37)/'T2'!M37*100</f>
        <v>1.0297326573541838</v>
      </c>
    </row>
    <row r="39" spans="1:12">
      <c r="A39" s="456">
        <v>1995</v>
      </c>
      <c r="B39" s="61">
        <f>('T2'!B39-'T2'!B38)/'T2'!B38*100</f>
        <v>1.1891973961397582</v>
      </c>
      <c r="C39" s="60">
        <f>('T2'!H39-'T2'!H38)/'T2'!H38*100</f>
        <v>2.7197286328669175</v>
      </c>
      <c r="D39" s="60">
        <f>('T2'!I39-'T2'!I38)/'T2'!I38*100</f>
        <v>2.8733864686498958</v>
      </c>
      <c r="E39" s="59">
        <f>('T2'!J39-'T2'!J38)/'T2'!J38*100</f>
        <v>2.5919448467553452</v>
      </c>
      <c r="F39" s="60" t="e">
        <f>('T2'!#REF!-'T2'!#REF!)/'T2'!#REF!*100</f>
        <v>#REF!</v>
      </c>
      <c r="G39" s="59" t="e">
        <f>('T2'!#REF!-'T2'!#REF!)/'T2'!#REF!*100</f>
        <v>#REF!</v>
      </c>
      <c r="H39" s="59">
        <f>('T2'!F39-'T2'!F38)/'T2'!F38*100</f>
        <v>2.8340080971659924</v>
      </c>
      <c r="I39" s="59">
        <f>('T2'!G39-'T2'!G38)/'T2'!G38*100</f>
        <v>2.0848327098276607</v>
      </c>
      <c r="J39" s="60">
        <f>('T2'!K39-'T2'!K38)/'T2'!K38*100</f>
        <v>1.5125441016548093</v>
      </c>
      <c r="K39" s="60">
        <f>('T2'!L39-'T2'!L38)/'T2'!L38*100</f>
        <v>1.6643961172226867</v>
      </c>
      <c r="L39" s="59">
        <f>('T2'!M39-'T2'!M38)/'T2'!M38*100</f>
        <v>1.3862620583144252</v>
      </c>
    </row>
    <row r="40" spans="1:12">
      <c r="A40" s="456">
        <v>1996</v>
      </c>
      <c r="B40" s="61">
        <f>('T2'!B40-'T2'!B39)/'T2'!B39*100</f>
        <v>1.1725959157951595</v>
      </c>
      <c r="C40" s="60">
        <f>('T2'!H40-'T2'!H39)/'T2'!H39*100</f>
        <v>3.7956520029877807</v>
      </c>
      <c r="D40" s="60">
        <f>('T2'!I40-'T2'!I39)/'T2'!I39*100</f>
        <v>3.1011917029202354</v>
      </c>
      <c r="E40" s="59">
        <f>('T2'!J40-'T2'!J39)/'T2'!J39*100</f>
        <v>2.3514162431211334</v>
      </c>
      <c r="F40" s="60" t="e">
        <f>('T2'!#REF!-'T2'!#REF!)/'T2'!#REF!*100</f>
        <v>#REF!</v>
      </c>
      <c r="G40" s="59" t="e">
        <f>('T2'!#REF!-'T2'!#REF!)/'T2'!#REF!*100</f>
        <v>#REF!</v>
      </c>
      <c r="H40" s="59">
        <f>('T2'!F40-'T2'!F39)/'T2'!F39*100</f>
        <v>2.9527559055118249</v>
      </c>
      <c r="I40" s="59">
        <f>('T2'!G40-'T2'!G39)/'T2'!G39*100</f>
        <v>1.8252342931340777</v>
      </c>
      <c r="J40" s="60">
        <f>('T2'!K40-'T2'!K39)/'T2'!K39*100</f>
        <v>2.5926547237907873</v>
      </c>
      <c r="K40" s="60">
        <f>('T2'!L40-'T2'!L39)/'T2'!L39*100</f>
        <v>1.9062432565536067</v>
      </c>
      <c r="L40" s="59">
        <f>('T2'!M40-'T2'!M39)/'T2'!M39*100</f>
        <v>1.1651577353091809</v>
      </c>
    </row>
    <row r="41" spans="1:12">
      <c r="A41" s="456">
        <v>1997</v>
      </c>
      <c r="B41" s="61">
        <f>('T2'!B41-'T2'!B40)/'T2'!B40*100</f>
        <v>1.2027555113935502</v>
      </c>
      <c r="C41" s="60">
        <f>('T2'!H41-'T2'!H40)/'T2'!H40*100</f>
        <v>4.4872644635924592</v>
      </c>
      <c r="D41" s="60">
        <f>('T2'!I41-'T2'!I40)/'T2'!I40*100</f>
        <v>3.8230172603519281</v>
      </c>
      <c r="E41" s="59">
        <f>('T2'!J41-'T2'!J40)/'T2'!J40*100</f>
        <v>3.1043927109248246</v>
      </c>
      <c r="F41" s="60" t="e">
        <f>('T2'!#REF!-'T2'!#REF!)/'T2'!#REF!*100</f>
        <v>#REF!</v>
      </c>
      <c r="G41" s="59" t="e">
        <f>('T2'!#REF!-'T2'!#REF!)/'T2'!#REF!*100</f>
        <v>#REF!</v>
      </c>
      <c r="H41" s="59">
        <f>('T2'!F41-'T2'!F40)/'T2'!F40*100</f>
        <v>2.2944550669216008</v>
      </c>
      <c r="I41" s="59">
        <f>('T2'!G41-'T2'!G40)/'T2'!G40*100</f>
        <v>1.7111073253708924</v>
      </c>
      <c r="J41" s="60">
        <f>('T2'!K41-'T2'!K40)/'T2'!K40*100</f>
        <v>3.2454738367564984</v>
      </c>
      <c r="K41" s="60">
        <f>('T2'!L41-'T2'!L40)/'T2'!L40*100</f>
        <v>2.5891209539876305</v>
      </c>
      <c r="L41" s="59">
        <f>('T2'!M41-'T2'!M40)/'T2'!M40*100</f>
        <v>1.879036978708724</v>
      </c>
    </row>
    <row r="42" spans="1:12">
      <c r="A42" s="456">
        <v>1998</v>
      </c>
      <c r="B42" s="61">
        <f>('T2'!B42-'T2'!B41)/'T2'!B41*100</f>
        <v>1.1708761054814294</v>
      </c>
      <c r="C42" s="60">
        <f>('T2'!H42-'T2'!H41)/'T2'!H41*100</f>
        <v>4.4495192525532623</v>
      </c>
      <c r="D42" s="60">
        <f>('T2'!I42-'T2'!I41)/'T2'!I41*100</f>
        <v>5.6001837189678696</v>
      </c>
      <c r="E42" s="59">
        <f>('T2'!J42-'T2'!J41)/'T2'!J41*100</f>
        <v>5.0719907041565513</v>
      </c>
      <c r="F42" s="60" t="e">
        <f>('T2'!#REF!-'T2'!#REF!)/'T2'!#REF!*100</f>
        <v>#REF!</v>
      </c>
      <c r="G42" s="59" t="e">
        <f>('T2'!#REF!-'T2'!#REF!)/'T2'!#REF!*100</f>
        <v>#REF!</v>
      </c>
      <c r="H42" s="59">
        <f>('T2'!F42-'T2'!F41)/'T2'!F41*100</f>
        <v>1.5576323987538947</v>
      </c>
      <c r="I42" s="59">
        <f>('T2'!G42-'T2'!G41)/'T2'!G41*100</f>
        <v>1.086167321691978</v>
      </c>
      <c r="J42" s="60">
        <f>('T2'!K42-'T2'!K41)/'T2'!K41*100</f>
        <v>3.2406985817276976</v>
      </c>
      <c r="K42" s="60">
        <f>('T2'!L42-'T2'!L41)/'T2'!L41*100</f>
        <v>4.3780461176084149</v>
      </c>
      <c r="L42" s="59">
        <f>('T2'!M42-'T2'!M41)/'T2'!M41*100</f>
        <v>3.8559660139819312</v>
      </c>
    </row>
    <row r="43" spans="1:12">
      <c r="A43" s="456">
        <v>1999</v>
      </c>
      <c r="B43" s="61">
        <f>('T2'!B43-'T2'!B42)/'T2'!B42*100</f>
        <v>1.1493586911650746</v>
      </c>
      <c r="C43" s="60">
        <f>('T2'!H43-'T2'!H42)/'T2'!H42*100</f>
        <v>4.6851005127582228</v>
      </c>
      <c r="D43" s="60">
        <f>('T2'!I43-'T2'!I42)/'T2'!I42*100</f>
        <v>2.9245494634373537</v>
      </c>
      <c r="E43" s="59">
        <f>('T2'!J43-'T2'!J42)/'T2'!J42*100</f>
        <v>2.5362730707938712</v>
      </c>
      <c r="F43" s="60" t="e">
        <f>('T2'!#REF!-'T2'!#REF!)/'T2'!#REF!*100</f>
        <v>#REF!</v>
      </c>
      <c r="G43" s="59" t="e">
        <f>('T2'!#REF!-'T2'!#REF!)/'T2'!#REF!*100</f>
        <v>#REF!</v>
      </c>
      <c r="H43" s="59">
        <f>('T2'!F43-'T2'!F42)/'T2'!F42*100</f>
        <v>2.20858895705521</v>
      </c>
      <c r="I43" s="59">
        <f>('T2'!G43-'T2'!G42)/'T2'!G42*100</f>
        <v>1.529808307763473</v>
      </c>
      <c r="J43" s="60">
        <f>('T2'!K43-'T2'!K42)/'T2'!K42*100</f>
        <v>3.4955652387166047</v>
      </c>
      <c r="K43" s="60">
        <f>('T2'!L43-'T2'!L42)/'T2'!L42*100</f>
        <v>1.7550193053545562</v>
      </c>
      <c r="L43" s="59">
        <f>('T2'!M43-'T2'!M42)/'T2'!M42*100</f>
        <v>1.3711548917115626</v>
      </c>
    </row>
    <row r="44" spans="1:12">
      <c r="A44" s="456">
        <v>2000</v>
      </c>
      <c r="B44" s="61">
        <f>('T2'!B44-'T2'!B43)/'T2'!B43*100</f>
        <v>1.0990663306220645</v>
      </c>
      <c r="C44" s="60">
        <f>('T2'!H44-'T2'!H43)/'T2'!H43*100</f>
        <v>4.0925252156905092</v>
      </c>
      <c r="D44" s="60">
        <f>('T2'!I44-'T2'!I43)/'T2'!I43*100</f>
        <v>4.6044101345324844</v>
      </c>
      <c r="E44" s="59">
        <f>('T2'!J44-'T2'!J43)/'T2'!J43*100</f>
        <v>4.1233415257236343</v>
      </c>
      <c r="F44" s="60" t="e">
        <f>('T2'!#REF!-'T2'!#REF!)/'T2'!#REF!*100</f>
        <v>#REF!</v>
      </c>
      <c r="G44" s="59" t="e">
        <f>('T2'!#REF!-'T2'!#REF!)/'T2'!#REF!*100</f>
        <v>#REF!</v>
      </c>
      <c r="H44" s="59">
        <f>('T2'!F44-'T2'!F43)/'T2'!F43*100</f>
        <v>3.361344537815115</v>
      </c>
      <c r="I44" s="59">
        <f>('T2'!G44-'T2'!G43)/'T2'!G43*100</f>
        <v>2.2756400415982521</v>
      </c>
      <c r="J44" s="60">
        <f>('T2'!K44-'T2'!K43)/'T2'!K43*100</f>
        <v>2.9609164492963838</v>
      </c>
      <c r="K44" s="60">
        <f>('T2'!L44-'T2'!L43)/'T2'!L43*100</f>
        <v>3.4672365741212441</v>
      </c>
      <c r="L44" s="59">
        <f>('T2'!M44-'T2'!M43)/'T2'!M43*100</f>
        <v>2.9913977496205177</v>
      </c>
    </row>
    <row r="45" spans="1:12">
      <c r="A45" s="456">
        <v>2001</v>
      </c>
      <c r="B45" s="61">
        <f>('T2'!B45-'T2'!B44)/'T2'!B44*100</f>
        <v>1.0010694126728943</v>
      </c>
      <c r="C45" s="60">
        <f>('T2'!H45-'T2'!H44)/'T2'!H44*100</f>
        <v>0.97534176771738168</v>
      </c>
      <c r="D45" s="60">
        <f>('T2'!I45-'T2'!I44)/'T2'!I44*100</f>
        <v>1.2240283585889253</v>
      </c>
      <c r="E45" s="59">
        <f>('T2'!J45-'T2'!J44)/'T2'!J44*100</f>
        <v>1.8554082314168983</v>
      </c>
      <c r="F45" s="60" t="e">
        <f>('T2'!#REF!-'T2'!#REF!)/'T2'!#REF!*100</f>
        <v>#REF!</v>
      </c>
      <c r="G45" s="59" t="e">
        <f>('T2'!#REF!-'T2'!#REF!)/'T2'!#REF!*100</f>
        <v>#REF!</v>
      </c>
      <c r="H45" s="59">
        <f>('T2'!F45-'T2'!F44)/'T2'!F44*100</f>
        <v>2.845528455284557</v>
      </c>
      <c r="I45" s="59">
        <f>('T2'!G45-'T2'!G44)/'T2'!G44*100</f>
        <v>2.279109276919518</v>
      </c>
      <c r="J45" s="60">
        <f>('T2'!K45-'T2'!K44)/'T2'!K44*100</f>
        <v>-2.5472646086934794E-2</v>
      </c>
      <c r="K45" s="60">
        <f>('T2'!L45-'T2'!L44)/'T2'!L44*100</f>
        <v>0.22074909425469749</v>
      </c>
      <c r="L45" s="59">
        <f>('T2'!M45-'T2'!M44)/'T2'!M44*100</f>
        <v>0.8458710622689658</v>
      </c>
    </row>
    <row r="46" spans="1:12">
      <c r="A46" s="456">
        <v>2002</v>
      </c>
      <c r="B46" s="61">
        <f>('T2'!B46-'T2'!B45)/'T2'!B45*100</f>
        <v>0.95713910070996577</v>
      </c>
      <c r="C46" s="60">
        <f>('T2'!H46-'T2'!H45)/'T2'!H45*100</f>
        <v>1.7867562410307243</v>
      </c>
      <c r="D46" s="60">
        <f>('T2'!I46-'T2'!I45)/'T2'!I45*100</f>
        <v>0.22050411772125394</v>
      </c>
      <c r="E46" s="59">
        <f>('T2'!J46-'T2'!J45)/'T2'!J45*100</f>
        <v>2.8487340847407765</v>
      </c>
      <c r="F46" s="60" t="e">
        <f>('T2'!#REF!-'T2'!#REF!)/'T2'!#REF!*100</f>
        <v>#REF!</v>
      </c>
      <c r="G46" s="59" t="e">
        <f>('T2'!#REF!-'T2'!#REF!)/'T2'!#REF!*100</f>
        <v>#REF!</v>
      </c>
      <c r="H46" s="59">
        <f>('T2'!F46-'T2'!F45)/'T2'!F45*100</f>
        <v>1.5810276679842017</v>
      </c>
      <c r="I46" s="59">
        <f>('T2'!G46-'T2'!G45)/'T2'!G45*100</f>
        <v>1.5345975196118122</v>
      </c>
      <c r="J46" s="60">
        <f>('T2'!K46-'T2'!K45)/'T2'!K45*100</f>
        <v>0.82175183222374482</v>
      </c>
      <c r="K46" s="60">
        <f>('T2'!L46-'T2'!L45)/'T2'!L45*100</f>
        <v>-0.72965120599729616</v>
      </c>
      <c r="L46" s="59">
        <f>('T2'!M46-'T2'!M45)/'T2'!M45*100</f>
        <v>1.8736614377947607</v>
      </c>
    </row>
    <row r="47" spans="1:12">
      <c r="A47" s="456">
        <v>2003</v>
      </c>
      <c r="B47" s="61">
        <f>('T2'!B47-'T2'!B46)/'T2'!B46*100</f>
        <v>0.92757548922574695</v>
      </c>
      <c r="C47" s="60">
        <f>('T2'!H47-'T2'!H46)/'T2'!H46*100</f>
        <v>2.8066125433812679</v>
      </c>
      <c r="D47" s="60">
        <f>('T2'!I47-'T2'!I46)/'T2'!I46*100</f>
        <v>1.3733330341023726</v>
      </c>
      <c r="E47" s="59">
        <f>('T2'!J47-'T2'!J46)/'T2'!J46*100</f>
        <v>2.4386882547712747</v>
      </c>
      <c r="F47" s="60" t="e">
        <f>('T2'!#REF!-'T2'!#REF!)/'T2'!#REF!*100</f>
        <v>#REF!</v>
      </c>
      <c r="G47" s="59" t="e">
        <f>('T2'!#REF!-'T2'!#REF!)/'T2'!#REF!*100</f>
        <v>#REF!</v>
      </c>
      <c r="H47" s="59">
        <f>('T2'!F47-'T2'!F46)/'T2'!F46*100</f>
        <v>2.2790439132851605</v>
      </c>
      <c r="I47" s="59">
        <f>('T2'!G47-'T2'!G46)/'T2'!G46*100</f>
        <v>1.994614287145386</v>
      </c>
      <c r="J47" s="60">
        <f>('T2'!K47-'T2'!K46)/'T2'!K46*100</f>
        <v>1.8617677528141017</v>
      </c>
      <c r="K47" s="60">
        <f>('T2'!L47-'T2'!L46)/'T2'!L46*100</f>
        <v>0.44166080748089681</v>
      </c>
      <c r="L47" s="59">
        <f>('T2'!M47-'T2'!M46)/'T2'!M46*100</f>
        <v>1.4972248745902237</v>
      </c>
    </row>
    <row r="48" spans="1:12">
      <c r="A48" s="456">
        <v>2004</v>
      </c>
      <c r="B48" s="61">
        <f>('T2'!B48-'T2'!B47)/'T2'!B47*100</f>
        <v>0.90700763180169708</v>
      </c>
      <c r="C48" s="60">
        <f>('T2'!H48-'T2'!H47)/'T2'!H47*100</f>
        <v>3.785669612918293</v>
      </c>
      <c r="D48" s="60">
        <f>('T2'!I48-'T2'!I47)/'T2'!I47*100</f>
        <v>3.1717217856193316</v>
      </c>
      <c r="E48" s="59">
        <f>('T2'!J48-'T2'!J47)/'T2'!J47*100</f>
        <v>3.3347885093274661</v>
      </c>
      <c r="F48" s="60" t="e">
        <f>('T2'!#REF!-'T2'!#REF!)/'T2'!#REF!*100</f>
        <v>#REF!</v>
      </c>
      <c r="G48" s="59" t="e">
        <f>('T2'!#REF!-'T2'!#REF!)/'T2'!#REF!*100</f>
        <v>#REF!</v>
      </c>
      <c r="H48" s="59">
        <f>('T2'!F48-'T2'!F47)/'T2'!F47*100</f>
        <v>2.6630434782608727</v>
      </c>
      <c r="I48" s="59">
        <f>('T2'!G48-'T2'!G47)/'T2'!G47*100</f>
        <v>2.7492914918844549</v>
      </c>
      <c r="J48" s="60">
        <f>('T2'!K48-'T2'!K47)/'T2'!K47*100</f>
        <v>2.8527869854396295</v>
      </c>
      <c r="K48" s="60">
        <f>('T2'!L48-'T2'!L47)/'T2'!L47*100</f>
        <v>2.2443576585694966</v>
      </c>
      <c r="L48" s="59">
        <f>('T2'!M48-'T2'!M47)/'T2'!M47*100</f>
        <v>2.4059586489617075</v>
      </c>
    </row>
    <row r="49" spans="1:12">
      <c r="A49" s="456">
        <v>2005</v>
      </c>
      <c r="B49" s="61">
        <f>('T2'!B49-'T2'!B48)/'T2'!B48*100</f>
        <v>0.9312491901439669</v>
      </c>
      <c r="C49" s="60">
        <f>('T2'!H49-'T2'!H48)/'T2'!H48*100</f>
        <v>3.3448288379859927</v>
      </c>
      <c r="D49" s="60">
        <f>('T2'!I49-'T2'!I48)/'T2'!I48*100</f>
        <v>2.1215588278406612</v>
      </c>
      <c r="E49" s="59">
        <f>('T2'!J49-'T2'!J48)/'T2'!J48*100</f>
        <v>1.004575157811276</v>
      </c>
      <c r="F49" s="60" t="e">
        <f>('T2'!#REF!-'T2'!#REF!)/'T2'!#REF!*100</f>
        <v>#REF!</v>
      </c>
      <c r="G49" s="59" t="e">
        <f>('T2'!#REF!-'T2'!#REF!)/'T2'!#REF!*100</f>
        <v>#REF!</v>
      </c>
      <c r="H49" s="59">
        <f>('T2'!F49-'T2'!F48)/'T2'!F48*100</f>
        <v>3.3880359978824681</v>
      </c>
      <c r="I49" s="59">
        <f>('T2'!G49-'T2'!G48)/'T2'!G48*100</f>
        <v>3.2180554881405836</v>
      </c>
      <c r="J49" s="60">
        <f>('T2'!K49-'T2'!K48)/'T2'!K48*100</f>
        <v>2.3913105873633751</v>
      </c>
      <c r="K49" s="60">
        <f>('T2'!L49-'T2'!L48)/'T2'!L48*100</f>
        <v>1.1793271630417146</v>
      </c>
      <c r="L49" s="59">
        <f>('T2'!M49-'T2'!M48)/'T2'!M48*100</f>
        <v>7.264942052702085E-2</v>
      </c>
    </row>
    <row r="50" spans="1:12">
      <c r="A50" s="456">
        <v>2006</v>
      </c>
      <c r="B50" s="61">
        <f>('T2'!B50-'T2'!B49)/'T2'!B49*100</f>
        <v>0.95441446250418094</v>
      </c>
      <c r="C50" s="60">
        <f>('T2'!H50-'T2'!H49)/'T2'!H49*100</f>
        <v>2.6668165404448336</v>
      </c>
      <c r="D50" s="60">
        <f>('T2'!I50-'T2'!I49)/'T2'!I49*100</f>
        <v>3.9932223949500729</v>
      </c>
      <c r="E50" s="59">
        <f>('T2'!J50-'T2'!J49)/'T2'!J49*100</f>
        <v>3.4299939898732168</v>
      </c>
      <c r="F50" s="60" t="e">
        <f>('T2'!#REF!-'T2'!#REF!)/'T2'!#REF!*100</f>
        <v>#REF!</v>
      </c>
      <c r="G50" s="59" t="e">
        <f>('T2'!#REF!-'T2'!#REF!)/'T2'!#REF!*100</f>
        <v>#REF!</v>
      </c>
      <c r="H50" s="59">
        <f>('T2'!F50-'T2'!F49)/'T2'!F49*100</f>
        <v>3.2258064516128964</v>
      </c>
      <c r="I50" s="59">
        <f>('T2'!G50-'T2'!G49)/'T2'!G49*100</f>
        <v>3.0723690930477066</v>
      </c>
      <c r="J50" s="60">
        <f>('T2'!K50-'T2'!K49)/'T2'!K49*100</f>
        <v>1.6962131740922086</v>
      </c>
      <c r="K50" s="60">
        <f>('T2'!L50-'T2'!L49)/'T2'!L49*100</f>
        <v>3.0100793002712534</v>
      </c>
      <c r="L50" s="59">
        <f>('T2'!M50-'T2'!M49)/'T2'!M49*100</f>
        <v>2.4521756087134725</v>
      </c>
    </row>
    <row r="51" spans="1:12">
      <c r="A51" s="457">
        <v>2007</v>
      </c>
      <c r="B51" s="61">
        <f>('T2'!B51-'T2'!B50)/'T2'!B50*100</f>
        <v>0.963128057881386</v>
      </c>
      <c r="C51" s="60">
        <f>('T2'!H51-'T2'!H50)/'T2'!H50*100</f>
        <v>1.7784559799641535</v>
      </c>
      <c r="D51" s="60">
        <f>('T2'!I51-'T2'!I50)/'T2'!I50*100</f>
        <v>2.4045668944897338</v>
      </c>
      <c r="E51" s="59">
        <f>('T2'!J51-'T2'!J50)/'T2'!J50*100</f>
        <v>1.7846715288092487</v>
      </c>
      <c r="F51" s="60" t="e">
        <f>('T2'!#REF!-'T2'!#REF!)/'T2'!#REF!*100</f>
        <v>#REF!</v>
      </c>
      <c r="G51" s="59" t="e">
        <f>('T2'!#REF!-'T2'!#REF!)/'T2'!#REF!*100</f>
        <v>#REF!</v>
      </c>
      <c r="H51" s="59">
        <f>('T2'!F51-'T2'!F50)/'T2'!F50*100</f>
        <v>2.8482142857143038</v>
      </c>
      <c r="I51" s="59">
        <f>('T2'!G51-'T2'!G50)/'T2'!G50*100</f>
        <v>2.66111454764527</v>
      </c>
      <c r="J51" s="60">
        <f>('T2'!K51-'T2'!K50)/'T2'!K50*100</f>
        <v>0.8075501797204</v>
      </c>
      <c r="K51" s="60">
        <f>('T2'!L51-'T2'!L50)/'T2'!L50*100</f>
        <v>1.4276883693440925</v>
      </c>
      <c r="L51" s="59">
        <f>('T2'!M51-'T2'!M50)/'T2'!M50*100</f>
        <v>0.81370643593459258</v>
      </c>
    </row>
    <row r="52" spans="1:12">
      <c r="A52" s="457">
        <v>2008</v>
      </c>
      <c r="B52" s="61">
        <f>('T2'!B52-'T2'!B51)/'T2'!B51*100</f>
        <v>0.94366514637250742</v>
      </c>
      <c r="C52" s="60">
        <f>('T2'!H52-'T2'!H51)/'T2'!H51*100</f>
        <v>-0.29111787920961896</v>
      </c>
      <c r="D52" s="60">
        <f>('T2'!I52-'T2'!I51)/'T2'!I51*100</f>
        <v>0.33100441654756879</v>
      </c>
      <c r="E52" s="59">
        <f>('T2'!J52-'T2'!J51)/'T2'!J51*100</f>
        <v>0.76970875188576371</v>
      </c>
      <c r="F52" s="60" t="e">
        <f>('T2'!#REF!-'T2'!#REF!)/'T2'!#REF!*100</f>
        <v>#REF!</v>
      </c>
      <c r="G52" s="59" t="e">
        <f>('T2'!#REF!-'T2'!#REF!)/'T2'!#REF!*100</f>
        <v>#REF!</v>
      </c>
      <c r="H52" s="59">
        <f>('T2'!F52-'T2'!F51)/'T2'!F51*100</f>
        <v>3.8395501152684663</v>
      </c>
      <c r="I52" s="59">
        <f>('T2'!G52-'T2'!G51)/'T2'!G51*100</f>
        <v>1.9614686131948655</v>
      </c>
      <c r="J52" s="60">
        <f>('T2'!K52-'T2'!K51)/'T2'!K51*100</f>
        <v>-1.2232397385131897</v>
      </c>
      <c r="K52" s="60">
        <f>('T2'!L52-'T2'!L51)/'T2'!L51*100</f>
        <v>-0.60693331170070131</v>
      </c>
      <c r="L52" s="59">
        <f>('T2'!M52-'T2'!M51)/'T2'!M51*100</f>
        <v>-0.17233017469151171</v>
      </c>
    </row>
    <row r="53" spans="1:12" s="62" customFormat="1">
      <c r="A53" s="457">
        <v>2009</v>
      </c>
      <c r="B53" s="61">
        <f>('T2'!B53-'T2'!B52)/'T2'!B52*100</f>
        <v>0.88558922713705446</v>
      </c>
      <c r="C53" s="60">
        <f>('T2'!H53-'T2'!H52)/'T2'!H52*100</f>
        <v>-2.7760545905707121</v>
      </c>
      <c r="D53" s="60">
        <f>('T2'!I53-'T2'!I52)/'T2'!I52*100</f>
        <v>-2.9132133729748424</v>
      </c>
      <c r="E53" s="59">
        <f>('T2'!J53-'T2'!J52)/'T2'!J52*100</f>
        <v>-0.1166960093876305</v>
      </c>
      <c r="F53" s="60" t="e">
        <f>('T2'!#REF!-'T2'!#REF!)/'T2'!#REF!*100</f>
        <v>#REF!</v>
      </c>
      <c r="G53" s="59" t="e">
        <f>('T2'!#REF!-'T2'!#REF!)/'T2'!#REF!*100</f>
        <v>#REF!</v>
      </c>
      <c r="H53" s="59">
        <f>('T2'!F53-'T2'!F52)/'T2'!F52*100</f>
        <v>-0.35577767146763328</v>
      </c>
      <c r="I53" s="59">
        <f>('T2'!G53-'T2'!G52)/'T2'!G52*100</f>
        <v>0.75958311252427857</v>
      </c>
      <c r="J53" s="60">
        <f>('T2'!K53-'T2'!K52)/'T2'!K52*100</f>
        <v>-3.6295013447994364</v>
      </c>
      <c r="K53" s="60">
        <f>('T2'!L53-'T2'!L52)/'T2'!L52*100</f>
        <v>-3.765456126304771</v>
      </c>
      <c r="L53" s="59">
        <f>('T2'!M53-'T2'!M52)/'T2'!M52*100</f>
        <v>-0.99348702248059784</v>
      </c>
    </row>
    <row r="54" spans="1:12">
      <c r="A54" s="457">
        <v>2010</v>
      </c>
      <c r="B54" s="61">
        <f>('T2'!B54-'T2'!B53)/'T2'!B53*100</f>
        <v>0.83582866814216894</v>
      </c>
      <c r="C54" s="60">
        <f>('T2'!H54-'T2'!H53)/'T2'!H53*100</f>
        <v>2.5321284165701381</v>
      </c>
      <c r="D54" s="60">
        <f>('T2'!I54-'T2'!I53)/'T2'!I53*100</f>
        <v>1.4960467142886387</v>
      </c>
      <c r="E54" s="59">
        <f>('T2'!J54-'T2'!J53)/'T2'!J53*100</f>
        <v>1.0421945381847497</v>
      </c>
      <c r="F54" s="60" t="e">
        <f>('T2'!#REF!-'T2'!#REF!)/'T2'!#REF!*100</f>
        <v>#REF!</v>
      </c>
      <c r="G54" s="59" t="e">
        <f>('T2'!#REF!-'T2'!#REF!)/'T2'!#REF!*100</f>
        <v>#REF!</v>
      </c>
      <c r="H54" s="59">
        <f>('T2'!F54-'T2'!F53)/'T2'!F53*100</f>
        <v>1.6402765024214858</v>
      </c>
      <c r="I54" s="59">
        <f>('T2'!G54-'T2'!G53)/'T2'!G53*100</f>
        <v>1.2216074351655237</v>
      </c>
      <c r="J54" s="60">
        <f>('T2'!K54-'T2'!K53)/'T2'!K53*100</f>
        <v>1.6822391116659761</v>
      </c>
      <c r="K54" s="60">
        <f>('T2'!L54-'T2'!L53)/'T2'!L53*100</f>
        <v>0.65474549559095208</v>
      </c>
      <c r="L54" s="59">
        <f>('T2'!M54-'T2'!M53)/'T2'!M53*100</f>
        <v>0.20465530235461499</v>
      </c>
    </row>
    <row r="55" spans="1:12">
      <c r="A55" s="457">
        <v>2011</v>
      </c>
      <c r="B55" s="61">
        <f>('T2'!B55-'T2'!B54)/'T2'!B54*100</f>
        <v>0.76305324588132006</v>
      </c>
      <c r="C55" s="60">
        <f>('T2'!H55-'T2'!H54)/'T2'!H54*100</f>
        <v>1.6017532704717401</v>
      </c>
      <c r="D55" s="60">
        <f>('T2'!I55-'T2'!I54)/'T2'!I54*100</f>
        <v>2.9800206825052928</v>
      </c>
      <c r="E55" s="59">
        <f>('T2'!J55-'T2'!J54)/'T2'!J54*100</f>
        <v>1.8009072764163321</v>
      </c>
      <c r="F55" s="60" t="e">
        <f>('T2'!#REF!-'T2'!#REF!)/'T2'!#REF!*100</f>
        <v>#REF!</v>
      </c>
      <c r="G55" s="59" t="e">
        <f>('T2'!#REF!-'T2'!#REF!)/'T2'!#REF!*100</f>
        <v>#REF!</v>
      </c>
      <c r="H55" s="59">
        <f>('T2'!F55-'T2'!F54)/'T2'!F54*100</f>
        <v>3.1565285981582663</v>
      </c>
      <c r="I55" s="59">
        <f>('T2'!G55-'T2'!G54)/'T2'!G54*100</f>
        <v>2.0639655283272389</v>
      </c>
      <c r="J55" s="60">
        <f>('T2'!K55-'T2'!K54)/'T2'!K54*100</f>
        <v>0.83234876035746508</v>
      </c>
      <c r="K55" s="60">
        <f>('T2'!L55-'T2'!L54)/'T2'!L54*100</f>
        <v>2.200178900111482</v>
      </c>
      <c r="L55" s="59">
        <f>('T2'!M55-'T2'!M54)/'T2'!M54*100</f>
        <v>1.0299946231308208</v>
      </c>
    </row>
    <row r="56" spans="1:12">
      <c r="A56" s="457">
        <v>2012</v>
      </c>
      <c r="B56" s="61">
        <f>('T2'!B56-'T2'!B55)/'T2'!B55*100</f>
        <v>0.74542239534615529</v>
      </c>
      <c r="C56" s="60">
        <f>('T2'!H56-'T2'!H55)/'T2'!H55*100</f>
        <v>2.2236129049438769</v>
      </c>
      <c r="D56" s="60">
        <f>('T2'!I56-'T2'!I55)/'T2'!I55*100</f>
        <v>2.8554261544845718</v>
      </c>
      <c r="E56" s="59">
        <f>('T2'!J56-'T2'!J55)/'T2'!J55*100</f>
        <v>2.9726640385843326</v>
      </c>
      <c r="F56" s="60" t="e">
        <f>('T2'!#REF!-'T2'!#REF!)/'T2'!#REF!*100</f>
        <v>#REF!</v>
      </c>
      <c r="G56" s="60" t="e">
        <f>('T2'!#REF!-'T2'!#REF!)/'T2'!#REF!*100</f>
        <v>#REF!</v>
      </c>
      <c r="H56" s="59">
        <f>('T2'!F56-'T2'!F55)/'T2'!F55*100</f>
        <v>2.0694499397614594</v>
      </c>
      <c r="I56" s="61">
        <f>('T2'!G56-'T2'!G55)/'T2'!G55*100</f>
        <v>1.8429221871895725</v>
      </c>
      <c r="J56" s="60">
        <f>('T2'!K56-'T2'!K55)/'T2'!K55*100</f>
        <v>1.4672532750887515</v>
      </c>
      <c r="K56" s="60">
        <f>('T2'!L56-'T2'!L55)/'T2'!L55*100</f>
        <v>2.0943916944020797</v>
      </c>
      <c r="L56" s="59">
        <f>('T2'!M56-'T2'!M55)/'T2'!M55*100</f>
        <v>2.210762127233949</v>
      </c>
    </row>
    <row r="57" spans="1:12">
      <c r="A57" s="638">
        <v>2013</v>
      </c>
      <c r="B57" s="61">
        <f>('T2'!B57-'T2'!B56)/'T2'!B56*100</f>
        <v>0.74404052159148359</v>
      </c>
      <c r="C57" s="60">
        <f>('T2'!H57-'T2'!H56)/'T2'!H56*100</f>
        <v>1.4894559285165285</v>
      </c>
      <c r="D57" s="60">
        <f>('T2'!I57-'T2'!I56)/'T2'!I56*100</f>
        <v>-0.35783717019312411</v>
      </c>
      <c r="E57" s="59">
        <f>('T2'!J57-'T2'!J56)/'T2'!J56*100</f>
        <v>-1.5079744279141023</v>
      </c>
      <c r="F57" s="418" t="e">
        <f>('T2'!#REF!-'T2'!#REF!)/'T2'!#REF!*100</f>
        <v>#REF!</v>
      </c>
      <c r="G57" s="359" t="e">
        <f>('T2'!#REF!-'T2'!#REF!)/'T2'!#REF!*100</f>
        <v>#REF!</v>
      </c>
      <c r="H57" s="61">
        <f>('T2'!F57-'T2'!F56)/'T2'!F56*100</f>
        <v>1.4647595320435203</v>
      </c>
      <c r="I57" s="61">
        <f>('T2'!G57-'T2'!G56)/'T2'!G56*100</f>
        <v>1.6301240026350361</v>
      </c>
      <c r="J57" s="58">
        <f>('T2'!K57-'T2'!K56)/'T2'!K56*100</f>
        <v>0.73991017539671045</v>
      </c>
      <c r="K57" s="60">
        <f>('T2'!L57-'T2'!L56)/'T2'!L56*100</f>
        <v>-1.0937398242911003</v>
      </c>
      <c r="L57" s="59">
        <f>('T2'!M57-'T2'!M56)/'T2'!M56*100</f>
        <v>-2.2353827956929426</v>
      </c>
    </row>
    <row r="58" spans="1:12">
      <c r="A58" s="639">
        <v>2014</v>
      </c>
      <c r="B58" s="360">
        <f>('T2'!B58-'T2'!B57)/'T2'!B57*100</f>
        <v>0.7366517379489268</v>
      </c>
      <c r="C58" s="419">
        <f>('T2'!H58-'T2'!H57)/'T2'!H57*100</f>
        <v>2.4282404882149575</v>
      </c>
      <c r="D58" s="418">
        <f>('T2'!I58-'T2'!I57)/'T2'!I57*100</f>
        <v>2.780966749520307</v>
      </c>
      <c r="E58" s="359">
        <f>('T2'!J58-'T2'!J57)/'T2'!J57*100</f>
        <v>2.5182833343359419</v>
      </c>
      <c r="F58" s="418" t="e">
        <f>('T2'!#REF!-'T2'!#REF!)/'T2'!#REF!*100</f>
        <v>#REF!</v>
      </c>
      <c r="G58" s="359" t="e">
        <f>('T2'!#REF!-'T2'!#REF!)/'T2'!#REF!*100</f>
        <v>#REF!</v>
      </c>
      <c r="H58" s="359">
        <f>('T2'!F58-'T2'!F57)/'T2'!F57*100</f>
        <v>1.6221877857286775</v>
      </c>
      <c r="I58" s="359">
        <f>('T2'!G58-'T2'!G57)/'T2'!G57*100</f>
        <v>1.2813499207835188</v>
      </c>
      <c r="J58" s="418">
        <f>('T2'!K58-'T2'!K57)/'T2'!K57*100</f>
        <v>1.6792187561151417</v>
      </c>
      <c r="K58" s="418">
        <f>('T2'!L58-'T2'!L57)/'T2'!L57*100</f>
        <v>2.029365654210304</v>
      </c>
      <c r="L58" s="359">
        <f>('T2'!M58-'T2'!M57)/'T2'!M57*100</f>
        <v>1.7686031505411401</v>
      </c>
    </row>
    <row r="60" spans="1:12">
      <c r="A60" s="2" t="s">
        <v>78</v>
      </c>
    </row>
  </sheetData>
  <mergeCells count="1">
    <mergeCell ref="A1:L1"/>
  </mergeCells>
  <pageMargins left="0.35433070866141736" right="0.35433070866141736" top="0.78740157480314965" bottom="0.78740157480314965" header="0.51181102362204722" footer="0.51181102362204722"/>
  <pageSetup scale="85"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AX171"/>
  <sheetViews>
    <sheetView topLeftCell="A29" zoomScaleSheetLayoutView="80" workbookViewId="0">
      <selection activeCell="D87" sqref="D87"/>
    </sheetView>
  </sheetViews>
  <sheetFormatPr defaultColWidth="8.85546875" defaultRowHeight="12.75" outlineLevelRow="1"/>
  <cols>
    <col min="1" max="1" width="6.7109375" style="94" customWidth="1"/>
    <col min="2" max="15" width="11.7109375" style="94" customWidth="1"/>
    <col min="16" max="16" width="11.7109375" style="97" customWidth="1"/>
    <col min="17" max="17" width="11.7109375" style="94" customWidth="1"/>
    <col min="18" max="19" width="8.28515625" style="94" customWidth="1"/>
    <col min="20" max="20" width="9.85546875" style="94" customWidth="1"/>
    <col min="21" max="21" width="10.140625" style="94" customWidth="1"/>
    <col min="22" max="22" width="11.28515625" style="94" customWidth="1"/>
    <col min="23" max="23" width="12.28515625" style="94" customWidth="1"/>
    <col min="24" max="24" width="10.28515625" style="94" customWidth="1"/>
    <col min="25" max="28" width="9.28515625" style="94" customWidth="1"/>
    <col min="29" max="31" width="13.28515625" style="94" customWidth="1"/>
    <col min="32" max="32" width="9.42578125" style="94" customWidth="1"/>
    <col min="33" max="33" width="9.28515625" style="94" customWidth="1"/>
    <col min="34" max="36" width="9.42578125" style="94" customWidth="1"/>
    <col min="37" max="256" width="8.85546875" style="94"/>
    <col min="257" max="257" width="6.7109375" style="94" customWidth="1"/>
    <col min="258" max="273" width="11.7109375" style="94" customWidth="1"/>
    <col min="274" max="274" width="8.28515625" style="94" customWidth="1"/>
    <col min="275" max="277" width="0" style="94" hidden="1" customWidth="1"/>
    <col min="278" max="278" width="11.28515625" style="94" customWidth="1"/>
    <col min="279" max="279" width="12.28515625" style="94" customWidth="1"/>
    <col min="280" max="280" width="10.28515625" style="94" customWidth="1"/>
    <col min="281" max="284" width="9.28515625" style="94" customWidth="1"/>
    <col min="285" max="287" width="13.28515625" style="94" customWidth="1"/>
    <col min="288" max="288" width="9.42578125" style="94" customWidth="1"/>
    <col min="289" max="289" width="9.28515625" style="94" customWidth="1"/>
    <col min="290" max="292" width="9.42578125" style="94" customWidth="1"/>
    <col min="293" max="512" width="8.85546875" style="94"/>
    <col min="513" max="513" width="6.7109375" style="94" customWidth="1"/>
    <col min="514" max="529" width="11.7109375" style="94" customWidth="1"/>
    <col min="530" max="530" width="8.28515625" style="94" customWidth="1"/>
    <col min="531" max="533" width="0" style="94" hidden="1" customWidth="1"/>
    <col min="534" max="534" width="11.28515625" style="94" customWidth="1"/>
    <col min="535" max="535" width="12.28515625" style="94" customWidth="1"/>
    <col min="536" max="536" width="10.28515625" style="94" customWidth="1"/>
    <col min="537" max="540" width="9.28515625" style="94" customWidth="1"/>
    <col min="541" max="543" width="13.28515625" style="94" customWidth="1"/>
    <col min="544" max="544" width="9.42578125" style="94" customWidth="1"/>
    <col min="545" max="545" width="9.28515625" style="94" customWidth="1"/>
    <col min="546" max="548" width="9.42578125" style="94" customWidth="1"/>
    <col min="549" max="768" width="8.85546875" style="94"/>
    <col min="769" max="769" width="6.7109375" style="94" customWidth="1"/>
    <col min="770" max="785" width="11.7109375" style="94" customWidth="1"/>
    <col min="786" max="786" width="8.28515625" style="94" customWidth="1"/>
    <col min="787" max="789" width="0" style="94" hidden="1" customWidth="1"/>
    <col min="790" max="790" width="11.28515625" style="94" customWidth="1"/>
    <col min="791" max="791" width="12.28515625" style="94" customWidth="1"/>
    <col min="792" max="792" width="10.28515625" style="94" customWidth="1"/>
    <col min="793" max="796" width="9.28515625" style="94" customWidth="1"/>
    <col min="797" max="799" width="13.28515625" style="94" customWidth="1"/>
    <col min="800" max="800" width="9.42578125" style="94" customWidth="1"/>
    <col min="801" max="801" width="9.28515625" style="94" customWidth="1"/>
    <col min="802" max="804" width="9.42578125" style="94" customWidth="1"/>
    <col min="805" max="1024" width="8.85546875" style="94"/>
    <col min="1025" max="1025" width="6.7109375" style="94" customWidth="1"/>
    <col min="1026" max="1041" width="11.7109375" style="94" customWidth="1"/>
    <col min="1042" max="1042" width="8.28515625" style="94" customWidth="1"/>
    <col min="1043" max="1045" width="0" style="94" hidden="1" customWidth="1"/>
    <col min="1046" max="1046" width="11.28515625" style="94" customWidth="1"/>
    <col min="1047" max="1047" width="12.28515625" style="94" customWidth="1"/>
    <col min="1048" max="1048" width="10.28515625" style="94" customWidth="1"/>
    <col min="1049" max="1052" width="9.28515625" style="94" customWidth="1"/>
    <col min="1053" max="1055" width="13.28515625" style="94" customWidth="1"/>
    <col min="1056" max="1056" width="9.42578125" style="94" customWidth="1"/>
    <col min="1057" max="1057" width="9.28515625" style="94" customWidth="1"/>
    <col min="1058" max="1060" width="9.42578125" style="94" customWidth="1"/>
    <col min="1061" max="1280" width="8.85546875" style="94"/>
    <col min="1281" max="1281" width="6.7109375" style="94" customWidth="1"/>
    <col min="1282" max="1297" width="11.7109375" style="94" customWidth="1"/>
    <col min="1298" max="1298" width="8.28515625" style="94" customWidth="1"/>
    <col min="1299" max="1301" width="0" style="94" hidden="1" customWidth="1"/>
    <col min="1302" max="1302" width="11.28515625" style="94" customWidth="1"/>
    <col min="1303" max="1303" width="12.28515625" style="94" customWidth="1"/>
    <col min="1304" max="1304" width="10.28515625" style="94" customWidth="1"/>
    <col min="1305" max="1308" width="9.28515625" style="94" customWidth="1"/>
    <col min="1309" max="1311" width="13.28515625" style="94" customWidth="1"/>
    <col min="1312" max="1312" width="9.42578125" style="94" customWidth="1"/>
    <col min="1313" max="1313" width="9.28515625" style="94" customWidth="1"/>
    <col min="1314" max="1316" width="9.42578125" style="94" customWidth="1"/>
    <col min="1317" max="1536" width="8.85546875" style="94"/>
    <col min="1537" max="1537" width="6.7109375" style="94" customWidth="1"/>
    <col min="1538" max="1553" width="11.7109375" style="94" customWidth="1"/>
    <col min="1554" max="1554" width="8.28515625" style="94" customWidth="1"/>
    <col min="1555" max="1557" width="0" style="94" hidden="1" customWidth="1"/>
    <col min="1558" max="1558" width="11.28515625" style="94" customWidth="1"/>
    <col min="1559" max="1559" width="12.28515625" style="94" customWidth="1"/>
    <col min="1560" max="1560" width="10.28515625" style="94" customWidth="1"/>
    <col min="1561" max="1564" width="9.28515625" style="94" customWidth="1"/>
    <col min="1565" max="1567" width="13.28515625" style="94" customWidth="1"/>
    <col min="1568" max="1568" width="9.42578125" style="94" customWidth="1"/>
    <col min="1569" max="1569" width="9.28515625" style="94" customWidth="1"/>
    <col min="1570" max="1572" width="9.42578125" style="94" customWidth="1"/>
    <col min="1573" max="1792" width="8.85546875" style="94"/>
    <col min="1793" max="1793" width="6.7109375" style="94" customWidth="1"/>
    <col min="1794" max="1809" width="11.7109375" style="94" customWidth="1"/>
    <col min="1810" max="1810" width="8.28515625" style="94" customWidth="1"/>
    <col min="1811" max="1813" width="0" style="94" hidden="1" customWidth="1"/>
    <col min="1814" max="1814" width="11.28515625" style="94" customWidth="1"/>
    <col min="1815" max="1815" width="12.28515625" style="94" customWidth="1"/>
    <col min="1816" max="1816" width="10.28515625" style="94" customWidth="1"/>
    <col min="1817" max="1820" width="9.28515625" style="94" customWidth="1"/>
    <col min="1821" max="1823" width="13.28515625" style="94" customWidth="1"/>
    <col min="1824" max="1824" width="9.42578125" style="94" customWidth="1"/>
    <col min="1825" max="1825" width="9.28515625" style="94" customWidth="1"/>
    <col min="1826" max="1828" width="9.42578125" style="94" customWidth="1"/>
    <col min="1829" max="2048" width="8.85546875" style="94"/>
    <col min="2049" max="2049" width="6.7109375" style="94" customWidth="1"/>
    <col min="2050" max="2065" width="11.7109375" style="94" customWidth="1"/>
    <col min="2066" max="2066" width="8.28515625" style="94" customWidth="1"/>
    <col min="2067" max="2069" width="0" style="94" hidden="1" customWidth="1"/>
    <col min="2070" max="2070" width="11.28515625" style="94" customWidth="1"/>
    <col min="2071" max="2071" width="12.28515625" style="94" customWidth="1"/>
    <col min="2072" max="2072" width="10.28515625" style="94" customWidth="1"/>
    <col min="2073" max="2076" width="9.28515625" style="94" customWidth="1"/>
    <col min="2077" max="2079" width="13.28515625" style="94" customWidth="1"/>
    <col min="2080" max="2080" width="9.42578125" style="94" customWidth="1"/>
    <col min="2081" max="2081" width="9.28515625" style="94" customWidth="1"/>
    <col min="2082" max="2084" width="9.42578125" style="94" customWidth="1"/>
    <col min="2085" max="2304" width="8.85546875" style="94"/>
    <col min="2305" max="2305" width="6.7109375" style="94" customWidth="1"/>
    <col min="2306" max="2321" width="11.7109375" style="94" customWidth="1"/>
    <col min="2322" max="2322" width="8.28515625" style="94" customWidth="1"/>
    <col min="2323" max="2325" width="0" style="94" hidden="1" customWidth="1"/>
    <col min="2326" max="2326" width="11.28515625" style="94" customWidth="1"/>
    <col min="2327" max="2327" width="12.28515625" style="94" customWidth="1"/>
    <col min="2328" max="2328" width="10.28515625" style="94" customWidth="1"/>
    <col min="2329" max="2332" width="9.28515625" style="94" customWidth="1"/>
    <col min="2333" max="2335" width="13.28515625" style="94" customWidth="1"/>
    <col min="2336" max="2336" width="9.42578125" style="94" customWidth="1"/>
    <col min="2337" max="2337" width="9.28515625" style="94" customWidth="1"/>
    <col min="2338" max="2340" width="9.42578125" style="94" customWidth="1"/>
    <col min="2341" max="2560" width="8.85546875" style="94"/>
    <col min="2561" max="2561" width="6.7109375" style="94" customWidth="1"/>
    <col min="2562" max="2577" width="11.7109375" style="94" customWidth="1"/>
    <col min="2578" max="2578" width="8.28515625" style="94" customWidth="1"/>
    <col min="2579" max="2581" width="0" style="94" hidden="1" customWidth="1"/>
    <col min="2582" max="2582" width="11.28515625" style="94" customWidth="1"/>
    <col min="2583" max="2583" width="12.28515625" style="94" customWidth="1"/>
    <col min="2584" max="2584" width="10.28515625" style="94" customWidth="1"/>
    <col min="2585" max="2588" width="9.28515625" style="94" customWidth="1"/>
    <col min="2589" max="2591" width="13.28515625" style="94" customWidth="1"/>
    <col min="2592" max="2592" width="9.42578125" style="94" customWidth="1"/>
    <col min="2593" max="2593" width="9.28515625" style="94" customWidth="1"/>
    <col min="2594" max="2596" width="9.42578125" style="94" customWidth="1"/>
    <col min="2597" max="2816" width="8.85546875" style="94"/>
    <col min="2817" max="2817" width="6.7109375" style="94" customWidth="1"/>
    <col min="2818" max="2833" width="11.7109375" style="94" customWidth="1"/>
    <col min="2834" max="2834" width="8.28515625" style="94" customWidth="1"/>
    <col min="2835" max="2837" width="0" style="94" hidden="1" customWidth="1"/>
    <col min="2838" max="2838" width="11.28515625" style="94" customWidth="1"/>
    <col min="2839" max="2839" width="12.28515625" style="94" customWidth="1"/>
    <col min="2840" max="2840" width="10.28515625" style="94" customWidth="1"/>
    <col min="2841" max="2844" width="9.28515625" style="94" customWidth="1"/>
    <col min="2845" max="2847" width="13.28515625" style="94" customWidth="1"/>
    <col min="2848" max="2848" width="9.42578125" style="94" customWidth="1"/>
    <col min="2849" max="2849" width="9.28515625" style="94" customWidth="1"/>
    <col min="2850" max="2852" width="9.42578125" style="94" customWidth="1"/>
    <col min="2853" max="3072" width="8.85546875" style="94"/>
    <col min="3073" max="3073" width="6.7109375" style="94" customWidth="1"/>
    <col min="3074" max="3089" width="11.7109375" style="94" customWidth="1"/>
    <col min="3090" max="3090" width="8.28515625" style="94" customWidth="1"/>
    <col min="3091" max="3093" width="0" style="94" hidden="1" customWidth="1"/>
    <col min="3094" max="3094" width="11.28515625" style="94" customWidth="1"/>
    <col min="3095" max="3095" width="12.28515625" style="94" customWidth="1"/>
    <col min="3096" max="3096" width="10.28515625" style="94" customWidth="1"/>
    <col min="3097" max="3100" width="9.28515625" style="94" customWidth="1"/>
    <col min="3101" max="3103" width="13.28515625" style="94" customWidth="1"/>
    <col min="3104" max="3104" width="9.42578125" style="94" customWidth="1"/>
    <col min="3105" max="3105" width="9.28515625" style="94" customWidth="1"/>
    <col min="3106" max="3108" width="9.42578125" style="94" customWidth="1"/>
    <col min="3109" max="3328" width="8.85546875" style="94"/>
    <col min="3329" max="3329" width="6.7109375" style="94" customWidth="1"/>
    <col min="3330" max="3345" width="11.7109375" style="94" customWidth="1"/>
    <col min="3346" max="3346" width="8.28515625" style="94" customWidth="1"/>
    <col min="3347" max="3349" width="0" style="94" hidden="1" customWidth="1"/>
    <col min="3350" max="3350" width="11.28515625" style="94" customWidth="1"/>
    <col min="3351" max="3351" width="12.28515625" style="94" customWidth="1"/>
    <col min="3352" max="3352" width="10.28515625" style="94" customWidth="1"/>
    <col min="3353" max="3356" width="9.28515625" style="94" customWidth="1"/>
    <col min="3357" max="3359" width="13.28515625" style="94" customWidth="1"/>
    <col min="3360" max="3360" width="9.42578125" style="94" customWidth="1"/>
    <col min="3361" max="3361" width="9.28515625" style="94" customWidth="1"/>
    <col min="3362" max="3364" width="9.42578125" style="94" customWidth="1"/>
    <col min="3365" max="3584" width="8.85546875" style="94"/>
    <col min="3585" max="3585" width="6.7109375" style="94" customWidth="1"/>
    <col min="3586" max="3601" width="11.7109375" style="94" customWidth="1"/>
    <col min="3602" max="3602" width="8.28515625" style="94" customWidth="1"/>
    <col min="3603" max="3605" width="0" style="94" hidden="1" customWidth="1"/>
    <col min="3606" max="3606" width="11.28515625" style="94" customWidth="1"/>
    <col min="3607" max="3607" width="12.28515625" style="94" customWidth="1"/>
    <col min="3608" max="3608" width="10.28515625" style="94" customWidth="1"/>
    <col min="3609" max="3612" width="9.28515625" style="94" customWidth="1"/>
    <col min="3613" max="3615" width="13.28515625" style="94" customWidth="1"/>
    <col min="3616" max="3616" width="9.42578125" style="94" customWidth="1"/>
    <col min="3617" max="3617" width="9.28515625" style="94" customWidth="1"/>
    <col min="3618" max="3620" width="9.42578125" style="94" customWidth="1"/>
    <col min="3621" max="3840" width="8.85546875" style="94"/>
    <col min="3841" max="3841" width="6.7109375" style="94" customWidth="1"/>
    <col min="3842" max="3857" width="11.7109375" style="94" customWidth="1"/>
    <col min="3858" max="3858" width="8.28515625" style="94" customWidth="1"/>
    <col min="3859" max="3861" width="0" style="94" hidden="1" customWidth="1"/>
    <col min="3862" max="3862" width="11.28515625" style="94" customWidth="1"/>
    <col min="3863" max="3863" width="12.28515625" style="94" customWidth="1"/>
    <col min="3864" max="3864" width="10.28515625" style="94" customWidth="1"/>
    <col min="3865" max="3868" width="9.28515625" style="94" customWidth="1"/>
    <col min="3869" max="3871" width="13.28515625" style="94" customWidth="1"/>
    <col min="3872" max="3872" width="9.42578125" style="94" customWidth="1"/>
    <col min="3873" max="3873" width="9.28515625" style="94" customWidth="1"/>
    <col min="3874" max="3876" width="9.42578125" style="94" customWidth="1"/>
    <col min="3877" max="4096" width="8.85546875" style="94"/>
    <col min="4097" max="4097" width="6.7109375" style="94" customWidth="1"/>
    <col min="4098" max="4113" width="11.7109375" style="94" customWidth="1"/>
    <col min="4114" max="4114" width="8.28515625" style="94" customWidth="1"/>
    <col min="4115" max="4117" width="0" style="94" hidden="1" customWidth="1"/>
    <col min="4118" max="4118" width="11.28515625" style="94" customWidth="1"/>
    <col min="4119" max="4119" width="12.28515625" style="94" customWidth="1"/>
    <col min="4120" max="4120" width="10.28515625" style="94" customWidth="1"/>
    <col min="4121" max="4124" width="9.28515625" style="94" customWidth="1"/>
    <col min="4125" max="4127" width="13.28515625" style="94" customWidth="1"/>
    <col min="4128" max="4128" width="9.42578125" style="94" customWidth="1"/>
    <col min="4129" max="4129" width="9.28515625" style="94" customWidth="1"/>
    <col min="4130" max="4132" width="9.42578125" style="94" customWidth="1"/>
    <col min="4133" max="4352" width="8.85546875" style="94"/>
    <col min="4353" max="4353" width="6.7109375" style="94" customWidth="1"/>
    <col min="4354" max="4369" width="11.7109375" style="94" customWidth="1"/>
    <col min="4370" max="4370" width="8.28515625" style="94" customWidth="1"/>
    <col min="4371" max="4373" width="0" style="94" hidden="1" customWidth="1"/>
    <col min="4374" max="4374" width="11.28515625" style="94" customWidth="1"/>
    <col min="4375" max="4375" width="12.28515625" style="94" customWidth="1"/>
    <col min="4376" max="4376" width="10.28515625" style="94" customWidth="1"/>
    <col min="4377" max="4380" width="9.28515625" style="94" customWidth="1"/>
    <col min="4381" max="4383" width="13.28515625" style="94" customWidth="1"/>
    <col min="4384" max="4384" width="9.42578125" style="94" customWidth="1"/>
    <col min="4385" max="4385" width="9.28515625" style="94" customWidth="1"/>
    <col min="4386" max="4388" width="9.42578125" style="94" customWidth="1"/>
    <col min="4389" max="4608" width="8.85546875" style="94"/>
    <col min="4609" max="4609" width="6.7109375" style="94" customWidth="1"/>
    <col min="4610" max="4625" width="11.7109375" style="94" customWidth="1"/>
    <col min="4626" max="4626" width="8.28515625" style="94" customWidth="1"/>
    <col min="4627" max="4629" width="0" style="94" hidden="1" customWidth="1"/>
    <col min="4630" max="4630" width="11.28515625" style="94" customWidth="1"/>
    <col min="4631" max="4631" width="12.28515625" style="94" customWidth="1"/>
    <col min="4632" max="4632" width="10.28515625" style="94" customWidth="1"/>
    <col min="4633" max="4636" width="9.28515625" style="94" customWidth="1"/>
    <col min="4637" max="4639" width="13.28515625" style="94" customWidth="1"/>
    <col min="4640" max="4640" width="9.42578125" style="94" customWidth="1"/>
    <col min="4641" max="4641" width="9.28515625" style="94" customWidth="1"/>
    <col min="4642" max="4644" width="9.42578125" style="94" customWidth="1"/>
    <col min="4645" max="4864" width="8.85546875" style="94"/>
    <col min="4865" max="4865" width="6.7109375" style="94" customWidth="1"/>
    <col min="4866" max="4881" width="11.7109375" style="94" customWidth="1"/>
    <col min="4882" max="4882" width="8.28515625" style="94" customWidth="1"/>
    <col min="4883" max="4885" width="0" style="94" hidden="1" customWidth="1"/>
    <col min="4886" max="4886" width="11.28515625" style="94" customWidth="1"/>
    <col min="4887" max="4887" width="12.28515625" style="94" customWidth="1"/>
    <col min="4888" max="4888" width="10.28515625" style="94" customWidth="1"/>
    <col min="4889" max="4892" width="9.28515625" style="94" customWidth="1"/>
    <col min="4893" max="4895" width="13.28515625" style="94" customWidth="1"/>
    <col min="4896" max="4896" width="9.42578125" style="94" customWidth="1"/>
    <col min="4897" max="4897" width="9.28515625" style="94" customWidth="1"/>
    <col min="4898" max="4900" width="9.42578125" style="94" customWidth="1"/>
    <col min="4901" max="5120" width="8.85546875" style="94"/>
    <col min="5121" max="5121" width="6.7109375" style="94" customWidth="1"/>
    <col min="5122" max="5137" width="11.7109375" style="94" customWidth="1"/>
    <col min="5138" max="5138" width="8.28515625" style="94" customWidth="1"/>
    <col min="5139" max="5141" width="0" style="94" hidden="1" customWidth="1"/>
    <col min="5142" max="5142" width="11.28515625" style="94" customWidth="1"/>
    <col min="5143" max="5143" width="12.28515625" style="94" customWidth="1"/>
    <col min="5144" max="5144" width="10.28515625" style="94" customWidth="1"/>
    <col min="5145" max="5148" width="9.28515625" style="94" customWidth="1"/>
    <col min="5149" max="5151" width="13.28515625" style="94" customWidth="1"/>
    <col min="5152" max="5152" width="9.42578125" style="94" customWidth="1"/>
    <col min="5153" max="5153" width="9.28515625" style="94" customWidth="1"/>
    <col min="5154" max="5156" width="9.42578125" style="94" customWidth="1"/>
    <col min="5157" max="5376" width="8.85546875" style="94"/>
    <col min="5377" max="5377" width="6.7109375" style="94" customWidth="1"/>
    <col min="5378" max="5393" width="11.7109375" style="94" customWidth="1"/>
    <col min="5394" max="5394" width="8.28515625" style="94" customWidth="1"/>
    <col min="5395" max="5397" width="0" style="94" hidden="1" customWidth="1"/>
    <col min="5398" max="5398" width="11.28515625" style="94" customWidth="1"/>
    <col min="5399" max="5399" width="12.28515625" style="94" customWidth="1"/>
    <col min="5400" max="5400" width="10.28515625" style="94" customWidth="1"/>
    <col min="5401" max="5404" width="9.28515625" style="94" customWidth="1"/>
    <col min="5405" max="5407" width="13.28515625" style="94" customWidth="1"/>
    <col min="5408" max="5408" width="9.42578125" style="94" customWidth="1"/>
    <col min="5409" max="5409" width="9.28515625" style="94" customWidth="1"/>
    <col min="5410" max="5412" width="9.42578125" style="94" customWidth="1"/>
    <col min="5413" max="5632" width="8.85546875" style="94"/>
    <col min="5633" max="5633" width="6.7109375" style="94" customWidth="1"/>
    <col min="5634" max="5649" width="11.7109375" style="94" customWidth="1"/>
    <col min="5650" max="5650" width="8.28515625" style="94" customWidth="1"/>
    <col min="5651" max="5653" width="0" style="94" hidden="1" customWidth="1"/>
    <col min="5654" max="5654" width="11.28515625" style="94" customWidth="1"/>
    <col min="5655" max="5655" width="12.28515625" style="94" customWidth="1"/>
    <col min="5656" max="5656" width="10.28515625" style="94" customWidth="1"/>
    <col min="5657" max="5660" width="9.28515625" style="94" customWidth="1"/>
    <col min="5661" max="5663" width="13.28515625" style="94" customWidth="1"/>
    <col min="5664" max="5664" width="9.42578125" style="94" customWidth="1"/>
    <col min="5665" max="5665" width="9.28515625" style="94" customWidth="1"/>
    <col min="5666" max="5668" width="9.42578125" style="94" customWidth="1"/>
    <col min="5669" max="5888" width="8.85546875" style="94"/>
    <col min="5889" max="5889" width="6.7109375" style="94" customWidth="1"/>
    <col min="5890" max="5905" width="11.7109375" style="94" customWidth="1"/>
    <col min="5906" max="5906" width="8.28515625" style="94" customWidth="1"/>
    <col min="5907" max="5909" width="0" style="94" hidden="1" customWidth="1"/>
    <col min="5910" max="5910" width="11.28515625" style="94" customWidth="1"/>
    <col min="5911" max="5911" width="12.28515625" style="94" customWidth="1"/>
    <col min="5912" max="5912" width="10.28515625" style="94" customWidth="1"/>
    <col min="5913" max="5916" width="9.28515625" style="94" customWidth="1"/>
    <col min="5917" max="5919" width="13.28515625" style="94" customWidth="1"/>
    <col min="5920" max="5920" width="9.42578125" style="94" customWidth="1"/>
    <col min="5921" max="5921" width="9.28515625" style="94" customWidth="1"/>
    <col min="5922" max="5924" width="9.42578125" style="94" customWidth="1"/>
    <col min="5925" max="6144" width="8.85546875" style="94"/>
    <col min="6145" max="6145" width="6.7109375" style="94" customWidth="1"/>
    <col min="6146" max="6161" width="11.7109375" style="94" customWidth="1"/>
    <col min="6162" max="6162" width="8.28515625" style="94" customWidth="1"/>
    <col min="6163" max="6165" width="0" style="94" hidden="1" customWidth="1"/>
    <col min="6166" max="6166" width="11.28515625" style="94" customWidth="1"/>
    <col min="6167" max="6167" width="12.28515625" style="94" customWidth="1"/>
    <col min="6168" max="6168" width="10.28515625" style="94" customWidth="1"/>
    <col min="6169" max="6172" width="9.28515625" style="94" customWidth="1"/>
    <col min="6173" max="6175" width="13.28515625" style="94" customWidth="1"/>
    <col min="6176" max="6176" width="9.42578125" style="94" customWidth="1"/>
    <col min="6177" max="6177" width="9.28515625" style="94" customWidth="1"/>
    <col min="6178" max="6180" width="9.42578125" style="94" customWidth="1"/>
    <col min="6181" max="6400" width="8.85546875" style="94"/>
    <col min="6401" max="6401" width="6.7109375" style="94" customWidth="1"/>
    <col min="6402" max="6417" width="11.7109375" style="94" customWidth="1"/>
    <col min="6418" max="6418" width="8.28515625" style="94" customWidth="1"/>
    <col min="6419" max="6421" width="0" style="94" hidden="1" customWidth="1"/>
    <col min="6422" max="6422" width="11.28515625" style="94" customWidth="1"/>
    <col min="6423" max="6423" width="12.28515625" style="94" customWidth="1"/>
    <col min="6424" max="6424" width="10.28515625" style="94" customWidth="1"/>
    <col min="6425" max="6428" width="9.28515625" style="94" customWidth="1"/>
    <col min="6429" max="6431" width="13.28515625" style="94" customWidth="1"/>
    <col min="6432" max="6432" width="9.42578125" style="94" customWidth="1"/>
    <col min="6433" max="6433" width="9.28515625" style="94" customWidth="1"/>
    <col min="6434" max="6436" width="9.42578125" style="94" customWidth="1"/>
    <col min="6437" max="6656" width="8.85546875" style="94"/>
    <col min="6657" max="6657" width="6.7109375" style="94" customWidth="1"/>
    <col min="6658" max="6673" width="11.7109375" style="94" customWidth="1"/>
    <col min="6674" max="6674" width="8.28515625" style="94" customWidth="1"/>
    <col min="6675" max="6677" width="0" style="94" hidden="1" customWidth="1"/>
    <col min="6678" max="6678" width="11.28515625" style="94" customWidth="1"/>
    <col min="6679" max="6679" width="12.28515625" style="94" customWidth="1"/>
    <col min="6680" max="6680" width="10.28515625" style="94" customWidth="1"/>
    <col min="6681" max="6684" width="9.28515625" style="94" customWidth="1"/>
    <col min="6685" max="6687" width="13.28515625" style="94" customWidth="1"/>
    <col min="6688" max="6688" width="9.42578125" style="94" customWidth="1"/>
    <col min="6689" max="6689" width="9.28515625" style="94" customWidth="1"/>
    <col min="6690" max="6692" width="9.42578125" style="94" customWidth="1"/>
    <col min="6693" max="6912" width="8.85546875" style="94"/>
    <col min="6913" max="6913" width="6.7109375" style="94" customWidth="1"/>
    <col min="6914" max="6929" width="11.7109375" style="94" customWidth="1"/>
    <col min="6930" max="6930" width="8.28515625" style="94" customWidth="1"/>
    <col min="6931" max="6933" width="0" style="94" hidden="1" customWidth="1"/>
    <col min="6934" max="6934" width="11.28515625" style="94" customWidth="1"/>
    <col min="6935" max="6935" width="12.28515625" style="94" customWidth="1"/>
    <col min="6936" max="6936" width="10.28515625" style="94" customWidth="1"/>
    <col min="6937" max="6940" width="9.28515625" style="94" customWidth="1"/>
    <col min="6941" max="6943" width="13.28515625" style="94" customWidth="1"/>
    <col min="6944" max="6944" width="9.42578125" style="94" customWidth="1"/>
    <col min="6945" max="6945" width="9.28515625" style="94" customWidth="1"/>
    <col min="6946" max="6948" width="9.42578125" style="94" customWidth="1"/>
    <col min="6949" max="7168" width="8.85546875" style="94"/>
    <col min="7169" max="7169" width="6.7109375" style="94" customWidth="1"/>
    <col min="7170" max="7185" width="11.7109375" style="94" customWidth="1"/>
    <col min="7186" max="7186" width="8.28515625" style="94" customWidth="1"/>
    <col min="7187" max="7189" width="0" style="94" hidden="1" customWidth="1"/>
    <col min="7190" max="7190" width="11.28515625" style="94" customWidth="1"/>
    <col min="7191" max="7191" width="12.28515625" style="94" customWidth="1"/>
    <col min="7192" max="7192" width="10.28515625" style="94" customWidth="1"/>
    <col min="7193" max="7196" width="9.28515625" style="94" customWidth="1"/>
    <col min="7197" max="7199" width="13.28515625" style="94" customWidth="1"/>
    <col min="7200" max="7200" width="9.42578125" style="94" customWidth="1"/>
    <col min="7201" max="7201" width="9.28515625" style="94" customWidth="1"/>
    <col min="7202" max="7204" width="9.42578125" style="94" customWidth="1"/>
    <col min="7205" max="7424" width="8.85546875" style="94"/>
    <col min="7425" max="7425" width="6.7109375" style="94" customWidth="1"/>
    <col min="7426" max="7441" width="11.7109375" style="94" customWidth="1"/>
    <col min="7442" max="7442" width="8.28515625" style="94" customWidth="1"/>
    <col min="7443" max="7445" width="0" style="94" hidden="1" customWidth="1"/>
    <col min="7446" max="7446" width="11.28515625" style="94" customWidth="1"/>
    <col min="7447" max="7447" width="12.28515625" style="94" customWidth="1"/>
    <col min="7448" max="7448" width="10.28515625" style="94" customWidth="1"/>
    <col min="7449" max="7452" width="9.28515625" style="94" customWidth="1"/>
    <col min="7453" max="7455" width="13.28515625" style="94" customWidth="1"/>
    <col min="7456" max="7456" width="9.42578125" style="94" customWidth="1"/>
    <col min="7457" max="7457" width="9.28515625" style="94" customWidth="1"/>
    <col min="7458" max="7460" width="9.42578125" style="94" customWidth="1"/>
    <col min="7461" max="7680" width="8.85546875" style="94"/>
    <col min="7681" max="7681" width="6.7109375" style="94" customWidth="1"/>
    <col min="7682" max="7697" width="11.7109375" style="94" customWidth="1"/>
    <col min="7698" max="7698" width="8.28515625" style="94" customWidth="1"/>
    <col min="7699" max="7701" width="0" style="94" hidden="1" customWidth="1"/>
    <col min="7702" max="7702" width="11.28515625" style="94" customWidth="1"/>
    <col min="7703" max="7703" width="12.28515625" style="94" customWidth="1"/>
    <col min="7704" max="7704" width="10.28515625" style="94" customWidth="1"/>
    <col min="7705" max="7708" width="9.28515625" style="94" customWidth="1"/>
    <col min="7709" max="7711" width="13.28515625" style="94" customWidth="1"/>
    <col min="7712" max="7712" width="9.42578125" style="94" customWidth="1"/>
    <col min="7713" max="7713" width="9.28515625" style="94" customWidth="1"/>
    <col min="7714" max="7716" width="9.42578125" style="94" customWidth="1"/>
    <col min="7717" max="7936" width="8.85546875" style="94"/>
    <col min="7937" max="7937" width="6.7109375" style="94" customWidth="1"/>
    <col min="7938" max="7953" width="11.7109375" style="94" customWidth="1"/>
    <col min="7954" max="7954" width="8.28515625" style="94" customWidth="1"/>
    <col min="7955" max="7957" width="0" style="94" hidden="1" customWidth="1"/>
    <col min="7958" max="7958" width="11.28515625" style="94" customWidth="1"/>
    <col min="7959" max="7959" width="12.28515625" style="94" customWidth="1"/>
    <col min="7960" max="7960" width="10.28515625" style="94" customWidth="1"/>
    <col min="7961" max="7964" width="9.28515625" style="94" customWidth="1"/>
    <col min="7965" max="7967" width="13.28515625" style="94" customWidth="1"/>
    <col min="7968" max="7968" width="9.42578125" style="94" customWidth="1"/>
    <col min="7969" max="7969" width="9.28515625" style="94" customWidth="1"/>
    <col min="7970" max="7972" width="9.42578125" style="94" customWidth="1"/>
    <col min="7973" max="8192" width="8.85546875" style="94"/>
    <col min="8193" max="8193" width="6.7109375" style="94" customWidth="1"/>
    <col min="8194" max="8209" width="11.7109375" style="94" customWidth="1"/>
    <col min="8210" max="8210" width="8.28515625" style="94" customWidth="1"/>
    <col min="8211" max="8213" width="0" style="94" hidden="1" customWidth="1"/>
    <col min="8214" max="8214" width="11.28515625" style="94" customWidth="1"/>
    <col min="8215" max="8215" width="12.28515625" style="94" customWidth="1"/>
    <col min="8216" max="8216" width="10.28515625" style="94" customWidth="1"/>
    <col min="8217" max="8220" width="9.28515625" style="94" customWidth="1"/>
    <col min="8221" max="8223" width="13.28515625" style="94" customWidth="1"/>
    <col min="8224" max="8224" width="9.42578125" style="94" customWidth="1"/>
    <col min="8225" max="8225" width="9.28515625" style="94" customWidth="1"/>
    <col min="8226" max="8228" width="9.42578125" style="94" customWidth="1"/>
    <col min="8229" max="8448" width="8.85546875" style="94"/>
    <col min="8449" max="8449" width="6.7109375" style="94" customWidth="1"/>
    <col min="8450" max="8465" width="11.7109375" style="94" customWidth="1"/>
    <col min="8466" max="8466" width="8.28515625" style="94" customWidth="1"/>
    <col min="8467" max="8469" width="0" style="94" hidden="1" customWidth="1"/>
    <col min="8470" max="8470" width="11.28515625" style="94" customWidth="1"/>
    <col min="8471" max="8471" width="12.28515625" style="94" customWidth="1"/>
    <col min="8472" max="8472" width="10.28515625" style="94" customWidth="1"/>
    <col min="8473" max="8476" width="9.28515625" style="94" customWidth="1"/>
    <col min="8477" max="8479" width="13.28515625" style="94" customWidth="1"/>
    <col min="8480" max="8480" width="9.42578125" style="94" customWidth="1"/>
    <col min="8481" max="8481" width="9.28515625" style="94" customWidth="1"/>
    <col min="8482" max="8484" width="9.42578125" style="94" customWidth="1"/>
    <col min="8485" max="8704" width="8.85546875" style="94"/>
    <col min="8705" max="8705" width="6.7109375" style="94" customWidth="1"/>
    <col min="8706" max="8721" width="11.7109375" style="94" customWidth="1"/>
    <col min="8722" max="8722" width="8.28515625" style="94" customWidth="1"/>
    <col min="8723" max="8725" width="0" style="94" hidden="1" customWidth="1"/>
    <col min="8726" max="8726" width="11.28515625" style="94" customWidth="1"/>
    <col min="8727" max="8727" width="12.28515625" style="94" customWidth="1"/>
    <col min="8728" max="8728" width="10.28515625" style="94" customWidth="1"/>
    <col min="8729" max="8732" width="9.28515625" style="94" customWidth="1"/>
    <col min="8733" max="8735" width="13.28515625" style="94" customWidth="1"/>
    <col min="8736" max="8736" width="9.42578125" style="94" customWidth="1"/>
    <col min="8737" max="8737" width="9.28515625" style="94" customWidth="1"/>
    <col min="8738" max="8740" width="9.42578125" style="94" customWidth="1"/>
    <col min="8741" max="8960" width="8.85546875" style="94"/>
    <col min="8961" max="8961" width="6.7109375" style="94" customWidth="1"/>
    <col min="8962" max="8977" width="11.7109375" style="94" customWidth="1"/>
    <col min="8978" max="8978" width="8.28515625" style="94" customWidth="1"/>
    <col min="8979" max="8981" width="0" style="94" hidden="1" customWidth="1"/>
    <col min="8982" max="8982" width="11.28515625" style="94" customWidth="1"/>
    <col min="8983" max="8983" width="12.28515625" style="94" customWidth="1"/>
    <col min="8984" max="8984" width="10.28515625" style="94" customWidth="1"/>
    <col min="8985" max="8988" width="9.28515625" style="94" customWidth="1"/>
    <col min="8989" max="8991" width="13.28515625" style="94" customWidth="1"/>
    <col min="8992" max="8992" width="9.42578125" style="94" customWidth="1"/>
    <col min="8993" max="8993" width="9.28515625" style="94" customWidth="1"/>
    <col min="8994" max="8996" width="9.42578125" style="94" customWidth="1"/>
    <col min="8997" max="9216" width="8.85546875" style="94"/>
    <col min="9217" max="9217" width="6.7109375" style="94" customWidth="1"/>
    <col min="9218" max="9233" width="11.7109375" style="94" customWidth="1"/>
    <col min="9234" max="9234" width="8.28515625" style="94" customWidth="1"/>
    <col min="9235" max="9237" width="0" style="94" hidden="1" customWidth="1"/>
    <col min="9238" max="9238" width="11.28515625" style="94" customWidth="1"/>
    <col min="9239" max="9239" width="12.28515625" style="94" customWidth="1"/>
    <col min="9240" max="9240" width="10.28515625" style="94" customWidth="1"/>
    <col min="9241" max="9244" width="9.28515625" style="94" customWidth="1"/>
    <col min="9245" max="9247" width="13.28515625" style="94" customWidth="1"/>
    <col min="9248" max="9248" width="9.42578125" style="94" customWidth="1"/>
    <col min="9249" max="9249" width="9.28515625" style="94" customWidth="1"/>
    <col min="9250" max="9252" width="9.42578125" style="94" customWidth="1"/>
    <col min="9253" max="9472" width="8.85546875" style="94"/>
    <col min="9473" max="9473" width="6.7109375" style="94" customWidth="1"/>
    <col min="9474" max="9489" width="11.7109375" style="94" customWidth="1"/>
    <col min="9490" max="9490" width="8.28515625" style="94" customWidth="1"/>
    <col min="9491" max="9493" width="0" style="94" hidden="1" customWidth="1"/>
    <col min="9494" max="9494" width="11.28515625" style="94" customWidth="1"/>
    <col min="9495" max="9495" width="12.28515625" style="94" customWidth="1"/>
    <col min="9496" max="9496" width="10.28515625" style="94" customWidth="1"/>
    <col min="9497" max="9500" width="9.28515625" style="94" customWidth="1"/>
    <col min="9501" max="9503" width="13.28515625" style="94" customWidth="1"/>
    <col min="9504" max="9504" width="9.42578125" style="94" customWidth="1"/>
    <col min="9505" max="9505" width="9.28515625" style="94" customWidth="1"/>
    <col min="9506" max="9508" width="9.42578125" style="94" customWidth="1"/>
    <col min="9509" max="9728" width="8.85546875" style="94"/>
    <col min="9729" max="9729" width="6.7109375" style="94" customWidth="1"/>
    <col min="9730" max="9745" width="11.7109375" style="94" customWidth="1"/>
    <col min="9746" max="9746" width="8.28515625" style="94" customWidth="1"/>
    <col min="9747" max="9749" width="0" style="94" hidden="1" customWidth="1"/>
    <col min="9750" max="9750" width="11.28515625" style="94" customWidth="1"/>
    <col min="9751" max="9751" width="12.28515625" style="94" customWidth="1"/>
    <col min="9752" max="9752" width="10.28515625" style="94" customWidth="1"/>
    <col min="9753" max="9756" width="9.28515625" style="94" customWidth="1"/>
    <col min="9757" max="9759" width="13.28515625" style="94" customWidth="1"/>
    <col min="9760" max="9760" width="9.42578125" style="94" customWidth="1"/>
    <col min="9761" max="9761" width="9.28515625" style="94" customWidth="1"/>
    <col min="9762" max="9764" width="9.42578125" style="94" customWidth="1"/>
    <col min="9765" max="9984" width="8.85546875" style="94"/>
    <col min="9985" max="9985" width="6.7109375" style="94" customWidth="1"/>
    <col min="9986" max="10001" width="11.7109375" style="94" customWidth="1"/>
    <col min="10002" max="10002" width="8.28515625" style="94" customWidth="1"/>
    <col min="10003" max="10005" width="0" style="94" hidden="1" customWidth="1"/>
    <col min="10006" max="10006" width="11.28515625" style="94" customWidth="1"/>
    <col min="10007" max="10007" width="12.28515625" style="94" customWidth="1"/>
    <col min="10008" max="10008" width="10.28515625" style="94" customWidth="1"/>
    <col min="10009" max="10012" width="9.28515625" style="94" customWidth="1"/>
    <col min="10013" max="10015" width="13.28515625" style="94" customWidth="1"/>
    <col min="10016" max="10016" width="9.42578125" style="94" customWidth="1"/>
    <col min="10017" max="10017" width="9.28515625" style="94" customWidth="1"/>
    <col min="10018" max="10020" width="9.42578125" style="94" customWidth="1"/>
    <col min="10021" max="10240" width="8.85546875" style="94"/>
    <col min="10241" max="10241" width="6.7109375" style="94" customWidth="1"/>
    <col min="10242" max="10257" width="11.7109375" style="94" customWidth="1"/>
    <col min="10258" max="10258" width="8.28515625" style="94" customWidth="1"/>
    <col min="10259" max="10261" width="0" style="94" hidden="1" customWidth="1"/>
    <col min="10262" max="10262" width="11.28515625" style="94" customWidth="1"/>
    <col min="10263" max="10263" width="12.28515625" style="94" customWidth="1"/>
    <col min="10264" max="10264" width="10.28515625" style="94" customWidth="1"/>
    <col min="10265" max="10268" width="9.28515625" style="94" customWidth="1"/>
    <col min="10269" max="10271" width="13.28515625" style="94" customWidth="1"/>
    <col min="10272" max="10272" width="9.42578125" style="94" customWidth="1"/>
    <col min="10273" max="10273" width="9.28515625" style="94" customWidth="1"/>
    <col min="10274" max="10276" width="9.42578125" style="94" customWidth="1"/>
    <col min="10277" max="10496" width="8.85546875" style="94"/>
    <col min="10497" max="10497" width="6.7109375" style="94" customWidth="1"/>
    <col min="10498" max="10513" width="11.7109375" style="94" customWidth="1"/>
    <col min="10514" max="10514" width="8.28515625" style="94" customWidth="1"/>
    <col min="10515" max="10517" width="0" style="94" hidden="1" customWidth="1"/>
    <col min="10518" max="10518" width="11.28515625" style="94" customWidth="1"/>
    <col min="10519" max="10519" width="12.28515625" style="94" customWidth="1"/>
    <col min="10520" max="10520" width="10.28515625" style="94" customWidth="1"/>
    <col min="10521" max="10524" width="9.28515625" style="94" customWidth="1"/>
    <col min="10525" max="10527" width="13.28515625" style="94" customWidth="1"/>
    <col min="10528" max="10528" width="9.42578125" style="94" customWidth="1"/>
    <col min="10529" max="10529" width="9.28515625" style="94" customWidth="1"/>
    <col min="10530" max="10532" width="9.42578125" style="94" customWidth="1"/>
    <col min="10533" max="10752" width="8.85546875" style="94"/>
    <col min="10753" max="10753" width="6.7109375" style="94" customWidth="1"/>
    <col min="10754" max="10769" width="11.7109375" style="94" customWidth="1"/>
    <col min="10770" max="10770" width="8.28515625" style="94" customWidth="1"/>
    <col min="10771" max="10773" width="0" style="94" hidden="1" customWidth="1"/>
    <col min="10774" max="10774" width="11.28515625" style="94" customWidth="1"/>
    <col min="10775" max="10775" width="12.28515625" style="94" customWidth="1"/>
    <col min="10776" max="10776" width="10.28515625" style="94" customWidth="1"/>
    <col min="10777" max="10780" width="9.28515625" style="94" customWidth="1"/>
    <col min="10781" max="10783" width="13.28515625" style="94" customWidth="1"/>
    <col min="10784" max="10784" width="9.42578125" style="94" customWidth="1"/>
    <col min="10785" max="10785" width="9.28515625" style="94" customWidth="1"/>
    <col min="10786" max="10788" width="9.42578125" style="94" customWidth="1"/>
    <col min="10789" max="11008" width="8.85546875" style="94"/>
    <col min="11009" max="11009" width="6.7109375" style="94" customWidth="1"/>
    <col min="11010" max="11025" width="11.7109375" style="94" customWidth="1"/>
    <col min="11026" max="11026" width="8.28515625" style="94" customWidth="1"/>
    <col min="11027" max="11029" width="0" style="94" hidden="1" customWidth="1"/>
    <col min="11030" max="11030" width="11.28515625" style="94" customWidth="1"/>
    <col min="11031" max="11031" width="12.28515625" style="94" customWidth="1"/>
    <col min="11032" max="11032" width="10.28515625" style="94" customWidth="1"/>
    <col min="11033" max="11036" width="9.28515625" style="94" customWidth="1"/>
    <col min="11037" max="11039" width="13.28515625" style="94" customWidth="1"/>
    <col min="11040" max="11040" width="9.42578125" style="94" customWidth="1"/>
    <col min="11041" max="11041" width="9.28515625" style="94" customWidth="1"/>
    <col min="11042" max="11044" width="9.42578125" style="94" customWidth="1"/>
    <col min="11045" max="11264" width="8.85546875" style="94"/>
    <col min="11265" max="11265" width="6.7109375" style="94" customWidth="1"/>
    <col min="11266" max="11281" width="11.7109375" style="94" customWidth="1"/>
    <col min="11282" max="11282" width="8.28515625" style="94" customWidth="1"/>
    <col min="11283" max="11285" width="0" style="94" hidden="1" customWidth="1"/>
    <col min="11286" max="11286" width="11.28515625" style="94" customWidth="1"/>
    <col min="11287" max="11287" width="12.28515625" style="94" customWidth="1"/>
    <col min="11288" max="11288" width="10.28515625" style="94" customWidth="1"/>
    <col min="11289" max="11292" width="9.28515625" style="94" customWidth="1"/>
    <col min="11293" max="11295" width="13.28515625" style="94" customWidth="1"/>
    <col min="11296" max="11296" width="9.42578125" style="94" customWidth="1"/>
    <col min="11297" max="11297" width="9.28515625" style="94" customWidth="1"/>
    <col min="11298" max="11300" width="9.42578125" style="94" customWidth="1"/>
    <col min="11301" max="11520" width="8.85546875" style="94"/>
    <col min="11521" max="11521" width="6.7109375" style="94" customWidth="1"/>
    <col min="11522" max="11537" width="11.7109375" style="94" customWidth="1"/>
    <col min="11538" max="11538" width="8.28515625" style="94" customWidth="1"/>
    <col min="11539" max="11541" width="0" style="94" hidden="1" customWidth="1"/>
    <col min="11542" max="11542" width="11.28515625" style="94" customWidth="1"/>
    <col min="11543" max="11543" width="12.28515625" style="94" customWidth="1"/>
    <col min="11544" max="11544" width="10.28515625" style="94" customWidth="1"/>
    <col min="11545" max="11548" width="9.28515625" style="94" customWidth="1"/>
    <col min="11549" max="11551" width="13.28515625" style="94" customWidth="1"/>
    <col min="11552" max="11552" width="9.42578125" style="94" customWidth="1"/>
    <col min="11553" max="11553" width="9.28515625" style="94" customWidth="1"/>
    <col min="11554" max="11556" width="9.42578125" style="94" customWidth="1"/>
    <col min="11557" max="11776" width="8.85546875" style="94"/>
    <col min="11777" max="11777" width="6.7109375" style="94" customWidth="1"/>
    <col min="11778" max="11793" width="11.7109375" style="94" customWidth="1"/>
    <col min="11794" max="11794" width="8.28515625" style="94" customWidth="1"/>
    <col min="11795" max="11797" width="0" style="94" hidden="1" customWidth="1"/>
    <col min="11798" max="11798" width="11.28515625" style="94" customWidth="1"/>
    <col min="11799" max="11799" width="12.28515625" style="94" customWidth="1"/>
    <col min="11800" max="11800" width="10.28515625" style="94" customWidth="1"/>
    <col min="11801" max="11804" width="9.28515625" style="94" customWidth="1"/>
    <col min="11805" max="11807" width="13.28515625" style="94" customWidth="1"/>
    <col min="11808" max="11808" width="9.42578125" style="94" customWidth="1"/>
    <col min="11809" max="11809" width="9.28515625" style="94" customWidth="1"/>
    <col min="11810" max="11812" width="9.42578125" style="94" customWidth="1"/>
    <col min="11813" max="12032" width="8.85546875" style="94"/>
    <col min="12033" max="12033" width="6.7109375" style="94" customWidth="1"/>
    <col min="12034" max="12049" width="11.7109375" style="94" customWidth="1"/>
    <col min="12050" max="12050" width="8.28515625" style="94" customWidth="1"/>
    <col min="12051" max="12053" width="0" style="94" hidden="1" customWidth="1"/>
    <col min="12054" max="12054" width="11.28515625" style="94" customWidth="1"/>
    <col min="12055" max="12055" width="12.28515625" style="94" customWidth="1"/>
    <col min="12056" max="12056" width="10.28515625" style="94" customWidth="1"/>
    <col min="12057" max="12060" width="9.28515625" style="94" customWidth="1"/>
    <col min="12061" max="12063" width="13.28515625" style="94" customWidth="1"/>
    <col min="12064" max="12064" width="9.42578125" style="94" customWidth="1"/>
    <col min="12065" max="12065" width="9.28515625" style="94" customWidth="1"/>
    <col min="12066" max="12068" width="9.42578125" style="94" customWidth="1"/>
    <col min="12069" max="12288" width="8.85546875" style="94"/>
    <col min="12289" max="12289" width="6.7109375" style="94" customWidth="1"/>
    <col min="12290" max="12305" width="11.7109375" style="94" customWidth="1"/>
    <col min="12306" max="12306" width="8.28515625" style="94" customWidth="1"/>
    <col min="12307" max="12309" width="0" style="94" hidden="1" customWidth="1"/>
    <col min="12310" max="12310" width="11.28515625" style="94" customWidth="1"/>
    <col min="12311" max="12311" width="12.28515625" style="94" customWidth="1"/>
    <col min="12312" max="12312" width="10.28515625" style="94" customWidth="1"/>
    <col min="12313" max="12316" width="9.28515625" style="94" customWidth="1"/>
    <col min="12317" max="12319" width="13.28515625" style="94" customWidth="1"/>
    <col min="12320" max="12320" width="9.42578125" style="94" customWidth="1"/>
    <col min="12321" max="12321" width="9.28515625" style="94" customWidth="1"/>
    <col min="12322" max="12324" width="9.42578125" style="94" customWidth="1"/>
    <col min="12325" max="12544" width="8.85546875" style="94"/>
    <col min="12545" max="12545" width="6.7109375" style="94" customWidth="1"/>
    <col min="12546" max="12561" width="11.7109375" style="94" customWidth="1"/>
    <col min="12562" max="12562" width="8.28515625" style="94" customWidth="1"/>
    <col min="12563" max="12565" width="0" style="94" hidden="1" customWidth="1"/>
    <col min="12566" max="12566" width="11.28515625" style="94" customWidth="1"/>
    <col min="12567" max="12567" width="12.28515625" style="94" customWidth="1"/>
    <col min="12568" max="12568" width="10.28515625" style="94" customWidth="1"/>
    <col min="12569" max="12572" width="9.28515625" style="94" customWidth="1"/>
    <col min="12573" max="12575" width="13.28515625" style="94" customWidth="1"/>
    <col min="12576" max="12576" width="9.42578125" style="94" customWidth="1"/>
    <col min="12577" max="12577" width="9.28515625" style="94" customWidth="1"/>
    <col min="12578" max="12580" width="9.42578125" style="94" customWidth="1"/>
    <col min="12581" max="12800" width="8.85546875" style="94"/>
    <col min="12801" max="12801" width="6.7109375" style="94" customWidth="1"/>
    <col min="12802" max="12817" width="11.7109375" style="94" customWidth="1"/>
    <col min="12818" max="12818" width="8.28515625" style="94" customWidth="1"/>
    <col min="12819" max="12821" width="0" style="94" hidden="1" customWidth="1"/>
    <col min="12822" max="12822" width="11.28515625" style="94" customWidth="1"/>
    <col min="12823" max="12823" width="12.28515625" style="94" customWidth="1"/>
    <col min="12824" max="12824" width="10.28515625" style="94" customWidth="1"/>
    <col min="12825" max="12828" width="9.28515625" style="94" customWidth="1"/>
    <col min="12829" max="12831" width="13.28515625" style="94" customWidth="1"/>
    <col min="12832" max="12832" width="9.42578125" style="94" customWidth="1"/>
    <col min="12833" max="12833" width="9.28515625" style="94" customWidth="1"/>
    <col min="12834" max="12836" width="9.42578125" style="94" customWidth="1"/>
    <col min="12837" max="13056" width="8.85546875" style="94"/>
    <col min="13057" max="13057" width="6.7109375" style="94" customWidth="1"/>
    <col min="13058" max="13073" width="11.7109375" style="94" customWidth="1"/>
    <col min="13074" max="13074" width="8.28515625" style="94" customWidth="1"/>
    <col min="13075" max="13077" width="0" style="94" hidden="1" customWidth="1"/>
    <col min="13078" max="13078" width="11.28515625" style="94" customWidth="1"/>
    <col min="13079" max="13079" width="12.28515625" style="94" customWidth="1"/>
    <col min="13080" max="13080" width="10.28515625" style="94" customWidth="1"/>
    <col min="13081" max="13084" width="9.28515625" style="94" customWidth="1"/>
    <col min="13085" max="13087" width="13.28515625" style="94" customWidth="1"/>
    <col min="13088" max="13088" width="9.42578125" style="94" customWidth="1"/>
    <col min="13089" max="13089" width="9.28515625" style="94" customWidth="1"/>
    <col min="13090" max="13092" width="9.42578125" style="94" customWidth="1"/>
    <col min="13093" max="13312" width="8.85546875" style="94"/>
    <col min="13313" max="13313" width="6.7109375" style="94" customWidth="1"/>
    <col min="13314" max="13329" width="11.7109375" style="94" customWidth="1"/>
    <col min="13330" max="13330" width="8.28515625" style="94" customWidth="1"/>
    <col min="13331" max="13333" width="0" style="94" hidden="1" customWidth="1"/>
    <col min="13334" max="13334" width="11.28515625" style="94" customWidth="1"/>
    <col min="13335" max="13335" width="12.28515625" style="94" customWidth="1"/>
    <col min="13336" max="13336" width="10.28515625" style="94" customWidth="1"/>
    <col min="13337" max="13340" width="9.28515625" style="94" customWidth="1"/>
    <col min="13341" max="13343" width="13.28515625" style="94" customWidth="1"/>
    <col min="13344" max="13344" width="9.42578125" style="94" customWidth="1"/>
    <col min="13345" max="13345" width="9.28515625" style="94" customWidth="1"/>
    <col min="13346" max="13348" width="9.42578125" style="94" customWidth="1"/>
    <col min="13349" max="13568" width="8.85546875" style="94"/>
    <col min="13569" max="13569" width="6.7109375" style="94" customWidth="1"/>
    <col min="13570" max="13585" width="11.7109375" style="94" customWidth="1"/>
    <col min="13586" max="13586" width="8.28515625" style="94" customWidth="1"/>
    <col min="13587" max="13589" width="0" style="94" hidden="1" customWidth="1"/>
    <col min="13590" max="13590" width="11.28515625" style="94" customWidth="1"/>
    <col min="13591" max="13591" width="12.28515625" style="94" customWidth="1"/>
    <col min="13592" max="13592" width="10.28515625" style="94" customWidth="1"/>
    <col min="13593" max="13596" width="9.28515625" style="94" customWidth="1"/>
    <col min="13597" max="13599" width="13.28515625" style="94" customWidth="1"/>
    <col min="13600" max="13600" width="9.42578125" style="94" customWidth="1"/>
    <col min="13601" max="13601" width="9.28515625" style="94" customWidth="1"/>
    <col min="13602" max="13604" width="9.42578125" style="94" customWidth="1"/>
    <col min="13605" max="13824" width="8.85546875" style="94"/>
    <col min="13825" max="13825" width="6.7109375" style="94" customWidth="1"/>
    <col min="13826" max="13841" width="11.7109375" style="94" customWidth="1"/>
    <col min="13842" max="13842" width="8.28515625" style="94" customWidth="1"/>
    <col min="13843" max="13845" width="0" style="94" hidden="1" customWidth="1"/>
    <col min="13846" max="13846" width="11.28515625" style="94" customWidth="1"/>
    <col min="13847" max="13847" width="12.28515625" style="94" customWidth="1"/>
    <col min="13848" max="13848" width="10.28515625" style="94" customWidth="1"/>
    <col min="13849" max="13852" width="9.28515625" style="94" customWidth="1"/>
    <col min="13853" max="13855" width="13.28515625" style="94" customWidth="1"/>
    <col min="13856" max="13856" width="9.42578125" style="94" customWidth="1"/>
    <col min="13857" max="13857" width="9.28515625" style="94" customWidth="1"/>
    <col min="13858" max="13860" width="9.42578125" style="94" customWidth="1"/>
    <col min="13861" max="14080" width="8.85546875" style="94"/>
    <col min="14081" max="14081" width="6.7109375" style="94" customWidth="1"/>
    <col min="14082" max="14097" width="11.7109375" style="94" customWidth="1"/>
    <col min="14098" max="14098" width="8.28515625" style="94" customWidth="1"/>
    <col min="14099" max="14101" width="0" style="94" hidden="1" customWidth="1"/>
    <col min="14102" max="14102" width="11.28515625" style="94" customWidth="1"/>
    <col min="14103" max="14103" width="12.28515625" style="94" customWidth="1"/>
    <col min="14104" max="14104" width="10.28515625" style="94" customWidth="1"/>
    <col min="14105" max="14108" width="9.28515625" style="94" customWidth="1"/>
    <col min="14109" max="14111" width="13.28515625" style="94" customWidth="1"/>
    <col min="14112" max="14112" width="9.42578125" style="94" customWidth="1"/>
    <col min="14113" max="14113" width="9.28515625" style="94" customWidth="1"/>
    <col min="14114" max="14116" width="9.42578125" style="94" customWidth="1"/>
    <col min="14117" max="14336" width="8.85546875" style="94"/>
    <col min="14337" max="14337" width="6.7109375" style="94" customWidth="1"/>
    <col min="14338" max="14353" width="11.7109375" style="94" customWidth="1"/>
    <col min="14354" max="14354" width="8.28515625" style="94" customWidth="1"/>
    <col min="14355" max="14357" width="0" style="94" hidden="1" customWidth="1"/>
    <col min="14358" max="14358" width="11.28515625" style="94" customWidth="1"/>
    <col min="14359" max="14359" width="12.28515625" style="94" customWidth="1"/>
    <col min="14360" max="14360" width="10.28515625" style="94" customWidth="1"/>
    <col min="14361" max="14364" width="9.28515625" style="94" customWidth="1"/>
    <col min="14365" max="14367" width="13.28515625" style="94" customWidth="1"/>
    <col min="14368" max="14368" width="9.42578125" style="94" customWidth="1"/>
    <col min="14369" max="14369" width="9.28515625" style="94" customWidth="1"/>
    <col min="14370" max="14372" width="9.42578125" style="94" customWidth="1"/>
    <col min="14373" max="14592" width="8.85546875" style="94"/>
    <col min="14593" max="14593" width="6.7109375" style="94" customWidth="1"/>
    <col min="14594" max="14609" width="11.7109375" style="94" customWidth="1"/>
    <col min="14610" max="14610" width="8.28515625" style="94" customWidth="1"/>
    <col min="14611" max="14613" width="0" style="94" hidden="1" customWidth="1"/>
    <col min="14614" max="14614" width="11.28515625" style="94" customWidth="1"/>
    <col min="14615" max="14615" width="12.28515625" style="94" customWidth="1"/>
    <col min="14616" max="14616" width="10.28515625" style="94" customWidth="1"/>
    <col min="14617" max="14620" width="9.28515625" style="94" customWidth="1"/>
    <col min="14621" max="14623" width="13.28515625" style="94" customWidth="1"/>
    <col min="14624" max="14624" width="9.42578125" style="94" customWidth="1"/>
    <col min="14625" max="14625" width="9.28515625" style="94" customWidth="1"/>
    <col min="14626" max="14628" width="9.42578125" style="94" customWidth="1"/>
    <col min="14629" max="14848" width="8.85546875" style="94"/>
    <col min="14849" max="14849" width="6.7109375" style="94" customWidth="1"/>
    <col min="14850" max="14865" width="11.7109375" style="94" customWidth="1"/>
    <col min="14866" max="14866" width="8.28515625" style="94" customWidth="1"/>
    <col min="14867" max="14869" width="0" style="94" hidden="1" customWidth="1"/>
    <col min="14870" max="14870" width="11.28515625" style="94" customWidth="1"/>
    <col min="14871" max="14871" width="12.28515625" style="94" customWidth="1"/>
    <col min="14872" max="14872" width="10.28515625" style="94" customWidth="1"/>
    <col min="14873" max="14876" width="9.28515625" style="94" customWidth="1"/>
    <col min="14877" max="14879" width="13.28515625" style="94" customWidth="1"/>
    <col min="14880" max="14880" width="9.42578125" style="94" customWidth="1"/>
    <col min="14881" max="14881" width="9.28515625" style="94" customWidth="1"/>
    <col min="14882" max="14884" width="9.42578125" style="94" customWidth="1"/>
    <col min="14885" max="15104" width="8.85546875" style="94"/>
    <col min="15105" max="15105" width="6.7109375" style="94" customWidth="1"/>
    <col min="15106" max="15121" width="11.7109375" style="94" customWidth="1"/>
    <col min="15122" max="15122" width="8.28515625" style="94" customWidth="1"/>
    <col min="15123" max="15125" width="0" style="94" hidden="1" customWidth="1"/>
    <col min="15126" max="15126" width="11.28515625" style="94" customWidth="1"/>
    <col min="15127" max="15127" width="12.28515625" style="94" customWidth="1"/>
    <col min="15128" max="15128" width="10.28515625" style="94" customWidth="1"/>
    <col min="15129" max="15132" width="9.28515625" style="94" customWidth="1"/>
    <col min="15133" max="15135" width="13.28515625" style="94" customWidth="1"/>
    <col min="15136" max="15136" width="9.42578125" style="94" customWidth="1"/>
    <col min="15137" max="15137" width="9.28515625" style="94" customWidth="1"/>
    <col min="15138" max="15140" width="9.42578125" style="94" customWidth="1"/>
    <col min="15141" max="15360" width="8.85546875" style="94"/>
    <col min="15361" max="15361" width="6.7109375" style="94" customWidth="1"/>
    <col min="15362" max="15377" width="11.7109375" style="94" customWidth="1"/>
    <col min="15378" max="15378" width="8.28515625" style="94" customWidth="1"/>
    <col min="15379" max="15381" width="0" style="94" hidden="1" customWidth="1"/>
    <col min="15382" max="15382" width="11.28515625" style="94" customWidth="1"/>
    <col min="15383" max="15383" width="12.28515625" style="94" customWidth="1"/>
    <col min="15384" max="15384" width="10.28515625" style="94" customWidth="1"/>
    <col min="15385" max="15388" width="9.28515625" style="94" customWidth="1"/>
    <col min="15389" max="15391" width="13.28515625" style="94" customWidth="1"/>
    <col min="15392" max="15392" width="9.42578125" style="94" customWidth="1"/>
    <col min="15393" max="15393" width="9.28515625" style="94" customWidth="1"/>
    <col min="15394" max="15396" width="9.42578125" style="94" customWidth="1"/>
    <col min="15397" max="15616" width="8.85546875" style="94"/>
    <col min="15617" max="15617" width="6.7109375" style="94" customWidth="1"/>
    <col min="15618" max="15633" width="11.7109375" style="94" customWidth="1"/>
    <col min="15634" max="15634" width="8.28515625" style="94" customWidth="1"/>
    <col min="15635" max="15637" width="0" style="94" hidden="1" customWidth="1"/>
    <col min="15638" max="15638" width="11.28515625" style="94" customWidth="1"/>
    <col min="15639" max="15639" width="12.28515625" style="94" customWidth="1"/>
    <col min="15640" max="15640" width="10.28515625" style="94" customWidth="1"/>
    <col min="15641" max="15644" width="9.28515625" style="94" customWidth="1"/>
    <col min="15645" max="15647" width="13.28515625" style="94" customWidth="1"/>
    <col min="15648" max="15648" width="9.42578125" style="94" customWidth="1"/>
    <col min="15649" max="15649" width="9.28515625" style="94" customWidth="1"/>
    <col min="15650" max="15652" width="9.42578125" style="94" customWidth="1"/>
    <col min="15653" max="15872" width="8.85546875" style="94"/>
    <col min="15873" max="15873" width="6.7109375" style="94" customWidth="1"/>
    <col min="15874" max="15889" width="11.7109375" style="94" customWidth="1"/>
    <col min="15890" max="15890" width="8.28515625" style="94" customWidth="1"/>
    <col min="15891" max="15893" width="0" style="94" hidden="1" customWidth="1"/>
    <col min="15894" max="15894" width="11.28515625" style="94" customWidth="1"/>
    <col min="15895" max="15895" width="12.28515625" style="94" customWidth="1"/>
    <col min="15896" max="15896" width="10.28515625" style="94" customWidth="1"/>
    <col min="15897" max="15900" width="9.28515625" style="94" customWidth="1"/>
    <col min="15901" max="15903" width="13.28515625" style="94" customWidth="1"/>
    <col min="15904" max="15904" width="9.42578125" style="94" customWidth="1"/>
    <col min="15905" max="15905" width="9.28515625" style="94" customWidth="1"/>
    <col min="15906" max="15908" width="9.42578125" style="94" customWidth="1"/>
    <col min="15909" max="16128" width="8.85546875" style="94"/>
    <col min="16129" max="16129" width="6.7109375" style="94" customWidth="1"/>
    <col min="16130" max="16145" width="11.7109375" style="94" customWidth="1"/>
    <col min="16146" max="16146" width="8.28515625" style="94" customWidth="1"/>
    <col min="16147" max="16149" width="0" style="94" hidden="1" customWidth="1"/>
    <col min="16150" max="16150" width="11.28515625" style="94" customWidth="1"/>
    <col min="16151" max="16151" width="12.28515625" style="94" customWidth="1"/>
    <col min="16152" max="16152" width="10.28515625" style="94" customWidth="1"/>
    <col min="16153" max="16156" width="9.28515625" style="94" customWidth="1"/>
    <col min="16157" max="16159" width="13.28515625" style="94" customWidth="1"/>
    <col min="16160" max="16160" width="9.42578125" style="94" customWidth="1"/>
    <col min="16161" max="16161" width="9.28515625" style="94" customWidth="1"/>
    <col min="16162" max="16164" width="9.42578125" style="94" customWidth="1"/>
    <col min="16165" max="16384" width="8.85546875" style="94"/>
  </cols>
  <sheetData>
    <row r="1" spans="1:50" ht="15.75">
      <c r="A1" s="715" t="s">
        <v>498</v>
      </c>
      <c r="B1" s="715"/>
      <c r="C1" s="715"/>
      <c r="D1" s="715"/>
      <c r="E1" s="715"/>
      <c r="F1" s="715"/>
      <c r="G1" s="715"/>
      <c r="H1" s="715"/>
      <c r="N1" s="95"/>
      <c r="O1" s="95"/>
      <c r="P1" s="96"/>
      <c r="Y1" s="93"/>
    </row>
    <row r="2" spans="1:50" ht="15.75">
      <c r="A2" s="93"/>
      <c r="B2" s="93"/>
      <c r="C2" s="93"/>
      <c r="D2" s="93"/>
      <c r="E2" s="93"/>
      <c r="F2" s="93"/>
      <c r="Y2" s="93"/>
    </row>
    <row r="3" spans="1:50" ht="15.75">
      <c r="A3" s="98"/>
      <c r="B3" s="712" t="s">
        <v>79</v>
      </c>
      <c r="C3" s="713"/>
      <c r="D3" s="713"/>
      <c r="E3" s="713"/>
      <c r="F3" s="713"/>
      <c r="G3" s="713"/>
      <c r="H3" s="713"/>
      <c r="I3" s="713"/>
      <c r="J3" s="714"/>
      <c r="K3" s="712" t="s">
        <v>80</v>
      </c>
      <c r="L3" s="713"/>
      <c r="M3" s="713"/>
      <c r="N3" s="714"/>
      <c r="O3" s="712" t="s">
        <v>81</v>
      </c>
      <c r="P3" s="713"/>
      <c r="Q3" s="714"/>
      <c r="Y3" s="93"/>
    </row>
    <row r="4" spans="1:50" s="102" customFormat="1" ht="67.5" customHeight="1">
      <c r="A4" s="336" t="s">
        <v>21</v>
      </c>
      <c r="B4" s="337" t="s">
        <v>82</v>
      </c>
      <c r="C4" s="337" t="s">
        <v>83</v>
      </c>
      <c r="D4" s="462" t="s">
        <v>84</v>
      </c>
      <c r="E4" s="99" t="s">
        <v>85</v>
      </c>
      <c r="F4" s="337" t="s">
        <v>86</v>
      </c>
      <c r="G4" s="99" t="s">
        <v>87</v>
      </c>
      <c r="H4" s="337" t="s">
        <v>88</v>
      </c>
      <c r="I4" s="463" t="s">
        <v>89</v>
      </c>
      <c r="J4" s="100" t="s">
        <v>90</v>
      </c>
      <c r="K4" s="337" t="s">
        <v>87</v>
      </c>
      <c r="L4" s="337" t="s">
        <v>88</v>
      </c>
      <c r="M4" s="463" t="s">
        <v>89</v>
      </c>
      <c r="N4" s="100" t="s">
        <v>90</v>
      </c>
      <c r="O4" s="337" t="s">
        <v>91</v>
      </c>
      <c r="P4" s="337" t="s">
        <v>92</v>
      </c>
      <c r="Q4" s="463" t="s">
        <v>93</v>
      </c>
      <c r="R4" s="101"/>
      <c r="S4" s="101"/>
      <c r="T4" s="101"/>
      <c r="U4" s="101"/>
      <c r="V4" s="101"/>
      <c r="W4" s="101"/>
      <c r="X4" s="101"/>
      <c r="Y4" s="101"/>
      <c r="Z4" s="101"/>
      <c r="AB4" s="101"/>
      <c r="AC4" s="101"/>
      <c r="AD4" s="101"/>
      <c r="AE4" s="101"/>
      <c r="AF4" s="103"/>
      <c r="AG4" s="101"/>
      <c r="AH4" s="101"/>
      <c r="AI4" s="101"/>
      <c r="AJ4" s="101"/>
      <c r="AK4" s="101"/>
      <c r="AL4" s="101"/>
      <c r="AM4" s="101"/>
      <c r="AN4" s="101"/>
      <c r="AO4" s="101"/>
      <c r="AP4" s="101"/>
      <c r="AQ4" s="101"/>
      <c r="AR4" s="101"/>
      <c r="AS4" s="101"/>
      <c r="AT4" s="101"/>
      <c r="AU4" s="101"/>
      <c r="AV4" s="101"/>
      <c r="AW4" s="101"/>
      <c r="AX4" s="101"/>
    </row>
    <row r="5" spans="1:50" s="102" customFormat="1" ht="15" customHeight="1">
      <c r="A5" s="464"/>
      <c r="B5" s="104" t="s">
        <v>26</v>
      </c>
      <c r="C5" s="104" t="s">
        <v>27</v>
      </c>
      <c r="D5" s="105" t="s">
        <v>28</v>
      </c>
      <c r="E5" s="106" t="s">
        <v>29</v>
      </c>
      <c r="F5" s="104" t="s">
        <v>30</v>
      </c>
      <c r="G5" s="106" t="s">
        <v>94</v>
      </c>
      <c r="H5" s="104" t="s">
        <v>95</v>
      </c>
      <c r="I5" s="107" t="s">
        <v>96</v>
      </c>
      <c r="J5" s="107" t="s">
        <v>97</v>
      </c>
      <c r="K5" s="104" t="s">
        <v>98</v>
      </c>
      <c r="L5" s="104" t="s">
        <v>99</v>
      </c>
      <c r="M5" s="107" t="s">
        <v>100</v>
      </c>
      <c r="N5" s="107" t="s">
        <v>101</v>
      </c>
      <c r="O5" s="104" t="s">
        <v>102</v>
      </c>
      <c r="P5" s="104" t="s">
        <v>103</v>
      </c>
      <c r="Q5" s="107" t="s">
        <v>104</v>
      </c>
      <c r="R5" s="101"/>
      <c r="S5" s="101"/>
      <c r="T5" s="101"/>
      <c r="U5" s="101"/>
      <c r="V5" s="101"/>
      <c r="W5" s="101"/>
      <c r="X5" s="101"/>
      <c r="Y5" s="101"/>
      <c r="Z5" s="101"/>
      <c r="AB5" s="101"/>
      <c r="AC5" s="101"/>
      <c r="AD5" s="101"/>
      <c r="AE5" s="101"/>
      <c r="AF5" s="103"/>
      <c r="AG5" s="101"/>
      <c r="AH5" s="101"/>
      <c r="AI5" s="101"/>
      <c r="AJ5" s="101"/>
      <c r="AK5" s="101"/>
      <c r="AL5" s="101"/>
      <c r="AM5" s="101"/>
      <c r="AN5" s="101"/>
      <c r="AO5" s="101"/>
      <c r="AP5" s="101"/>
      <c r="AQ5" s="101"/>
      <c r="AR5" s="101"/>
      <c r="AS5" s="101"/>
      <c r="AT5" s="101"/>
      <c r="AU5" s="101"/>
      <c r="AV5" s="101"/>
      <c r="AW5" s="101"/>
      <c r="AX5" s="101"/>
    </row>
    <row r="6" spans="1:50">
      <c r="A6" s="458">
        <v>1961</v>
      </c>
      <c r="B6" s="108">
        <f>'T1'!C5/'T1'!$B5*1000000</f>
        <v>2297.3861593028973</v>
      </c>
      <c r="C6" s="108">
        <f>'T1'!D5/'T1'!$B5*1000000</f>
        <v>1751.1673271346165</v>
      </c>
      <c r="D6" s="108">
        <f>'T1'!E5/'T1'!$B5*1000000</f>
        <v>1410.6455866606532</v>
      </c>
      <c r="E6" s="109">
        <f>E70</f>
        <v>1.1442270553788101</v>
      </c>
      <c r="F6" s="121">
        <f>K70</f>
        <v>3.8186877919298645</v>
      </c>
      <c r="G6" s="111">
        <f>B6*E6</f>
        <v>2628.731400127188</v>
      </c>
      <c r="H6" s="112">
        <f>C6*$F6</f>
        <v>6687.161293755411</v>
      </c>
      <c r="I6" s="112">
        <f>D6*$F6</f>
        <v>5386.8150805207779</v>
      </c>
      <c r="J6" s="113">
        <f>I6/H6*100</f>
        <v>80.554585778439062</v>
      </c>
      <c r="K6" s="112">
        <f>'T2'!C5/'T2'!$B5*1000000</f>
        <v>3065.7117044551596</v>
      </c>
      <c r="L6" s="112">
        <f>'T2'!D5/'T2'!$B5*1000000</f>
        <v>2400.6487357272699</v>
      </c>
      <c r="M6" s="112">
        <f>'T2'!E5/'T2'!$B5*1000000</f>
        <v>2143.2225620707295</v>
      </c>
      <c r="N6" s="113">
        <f>M6/L6*100</f>
        <v>89.276807980049867</v>
      </c>
      <c r="O6" s="114">
        <f t="shared" ref="O6:Q46" si="0">G6/K6*100</f>
        <v>85.746203607699243</v>
      </c>
      <c r="P6" s="114">
        <f t="shared" si="0"/>
        <v>278.55642494609083</v>
      </c>
      <c r="Q6" s="383">
        <f t="shared" si="0"/>
        <v>251.34184269300377</v>
      </c>
      <c r="R6" s="115"/>
      <c r="S6" s="115"/>
      <c r="T6" s="115"/>
      <c r="U6" s="116"/>
      <c r="V6" s="117"/>
      <c r="W6" s="117"/>
      <c r="X6" s="118"/>
      <c r="AH6" s="117"/>
      <c r="AI6" s="117"/>
      <c r="AJ6" s="117"/>
    </row>
    <row r="7" spans="1:50">
      <c r="A7" s="458">
        <v>1962</v>
      </c>
      <c r="B7" s="108">
        <f>'T1'!C6/'T1'!$B6*1000000</f>
        <v>2445.7665716975171</v>
      </c>
      <c r="C7" s="108">
        <f>'T1'!D6/'T1'!$B6*1000000</f>
        <v>1868.3784812401213</v>
      </c>
      <c r="D7" s="108">
        <f>'T1'!E6/'T1'!$B6*1000000</f>
        <v>1505.9637326545317</v>
      </c>
      <c r="E7" s="109">
        <f>E71</f>
        <v>1.1424066613805712</v>
      </c>
      <c r="F7" s="121">
        <f>K71</f>
        <v>3.4299555062029219</v>
      </c>
      <c r="G7" s="111">
        <f>B7*E7</f>
        <v>2794.060023689166</v>
      </c>
      <c r="H7" s="112">
        <f t="shared" ref="H7:I46" si="1">C7*$F7</f>
        <v>6408.4550594006068</v>
      </c>
      <c r="I7" s="112">
        <f t="shared" si="1"/>
        <v>5165.3885969603161</v>
      </c>
      <c r="J7" s="119">
        <f>I7/H7*100</f>
        <v>80.60271233989809</v>
      </c>
      <c r="K7" s="112">
        <f>'T2'!C6/'T2'!$B6*1000000</f>
        <v>3242.9390642585349</v>
      </c>
      <c r="L7" s="112">
        <f>'T2'!D6/'T2'!$B6*1000000</f>
        <v>2514.0682780427674</v>
      </c>
      <c r="M7" s="112">
        <f>'T2'!E6/'T2'!$B6*1000000</f>
        <v>2237.5261268020795</v>
      </c>
      <c r="N7" s="119">
        <f>M7/L7*100</f>
        <v>89.000213174163306</v>
      </c>
      <c r="O7" s="114">
        <f t="shared" si="0"/>
        <v>86.158264719907692</v>
      </c>
      <c r="P7" s="114">
        <f t="shared" si="0"/>
        <v>254.90377947848205</v>
      </c>
      <c r="Q7" s="383">
        <f>I7/M7*100</f>
        <v>230.8526606722935</v>
      </c>
      <c r="R7" s="115"/>
      <c r="S7" s="115"/>
      <c r="T7" s="115"/>
      <c r="U7" s="116"/>
      <c r="V7" s="117"/>
      <c r="W7" s="117"/>
      <c r="X7" s="118"/>
      <c r="Y7" s="120"/>
      <c r="Z7" s="120"/>
      <c r="AA7" s="120"/>
      <c r="AB7" s="120"/>
      <c r="AC7" s="120"/>
      <c r="AD7" s="120"/>
      <c r="AE7" s="120"/>
      <c r="AF7" s="120"/>
      <c r="AG7" s="120"/>
      <c r="AH7" s="120"/>
      <c r="AI7" s="120"/>
      <c r="AJ7" s="120"/>
    </row>
    <row r="8" spans="1:50">
      <c r="A8" s="458">
        <v>1963</v>
      </c>
      <c r="B8" s="108">
        <f>'T1'!C7/'T1'!$B7*1000000</f>
        <v>2577.9065058627334</v>
      </c>
      <c r="C8" s="108">
        <f>'T1'!D7/'T1'!$B7*1000000</f>
        <v>1957.4734749975169</v>
      </c>
      <c r="D8" s="108">
        <f>'T1'!E7/'T1'!$B7*1000000</f>
        <v>1577.8171581963134</v>
      </c>
      <c r="E8" s="109">
        <f>E72</f>
        <v>1.1330505498552061</v>
      </c>
      <c r="F8" s="121">
        <f>K72</f>
        <v>3.1451318873433198</v>
      </c>
      <c r="G8" s="111">
        <f t="shared" ref="G8:G52" si="2">B8*E8</f>
        <v>2920.8983839430834</v>
      </c>
      <c r="H8" s="112">
        <f t="shared" si="1"/>
        <v>6156.5122448434267</v>
      </c>
      <c r="I8" s="112">
        <f t="shared" si="1"/>
        <v>4962.4430566406445</v>
      </c>
      <c r="J8" s="119">
        <f>I8/H8*100</f>
        <v>80.604778473348915</v>
      </c>
      <c r="K8" s="112">
        <f>'T2'!C7/'T2'!$B7*1000000</f>
        <v>3373.4812466983626</v>
      </c>
      <c r="L8" s="112">
        <f>'T2'!D7/'T2'!$B7*1000000</f>
        <v>2603.2752245113579</v>
      </c>
      <c r="M8" s="112">
        <f>'T2'!E7/'T2'!$B7*1000000</f>
        <v>2315.3724247226623</v>
      </c>
      <c r="N8" s="119">
        <f>M8/L8*100</f>
        <v>88.940746753246742</v>
      </c>
      <c r="O8" s="114">
        <f t="shared" si="0"/>
        <v>86.584100231823626</v>
      </c>
      <c r="P8" s="114">
        <f t="shared" si="0"/>
        <v>236.49102434027202</v>
      </c>
      <c r="Q8" s="383">
        <f t="shared" si="0"/>
        <v>214.32591161808671</v>
      </c>
      <c r="R8" s="115"/>
      <c r="S8" s="115"/>
      <c r="T8" s="115"/>
      <c r="U8" s="116"/>
      <c r="V8" s="117"/>
      <c r="W8" s="117"/>
      <c r="X8" s="118"/>
      <c r="Y8" s="120"/>
      <c r="Z8" s="120"/>
      <c r="AA8" s="120"/>
      <c r="AB8" s="120"/>
      <c r="AC8" s="120"/>
      <c r="AD8" s="120"/>
      <c r="AE8" s="120"/>
      <c r="AF8" s="120"/>
      <c r="AG8" s="120"/>
      <c r="AH8" s="120"/>
      <c r="AI8" s="120"/>
      <c r="AJ8" s="120"/>
    </row>
    <row r="9" spans="1:50">
      <c r="A9" s="458">
        <v>1964</v>
      </c>
      <c r="B9" s="108">
        <f>'T1'!C8/'T1'!$B8*1000000</f>
        <v>2772.0208103857799</v>
      </c>
      <c r="C9" s="108">
        <f>'T1'!D8/'T1'!$B8*1000000</f>
        <v>2065.6814123173754</v>
      </c>
      <c r="D9" s="108">
        <f>'T1'!E8/'T1'!$B8*1000000</f>
        <v>1651.0057765631891</v>
      </c>
      <c r="E9" s="109">
        <f>E73</f>
        <v>1.1179896874869311</v>
      </c>
      <c r="F9" s="121">
        <f>K73</f>
        <v>2.9575436728007936</v>
      </c>
      <c r="G9" s="111">
        <f t="shared" si="2"/>
        <v>3099.0906795104675</v>
      </c>
      <c r="H9" s="112">
        <f t="shared" si="1"/>
        <v>6109.3429910214609</v>
      </c>
      <c r="I9" s="112">
        <f t="shared" si="1"/>
        <v>4882.9216882320206</v>
      </c>
      <c r="J9" s="119">
        <f t="shared" ref="J9:J55" si="3">I9/H9*100</f>
        <v>79.925479636814643</v>
      </c>
      <c r="K9" s="112">
        <f>'T2'!C8/'T2'!$B8*1000000</f>
        <v>3573.2335731814696</v>
      </c>
      <c r="L9" s="112">
        <f>'T2'!D8/'T2'!$B8*1000000</f>
        <v>2753.1300963387121</v>
      </c>
      <c r="M9" s="112">
        <f>'T2'!E8/'T2'!$B8*1000000</f>
        <v>2481.6727193151564</v>
      </c>
      <c r="N9" s="119">
        <f t="shared" ref="N9:N52" si="4">M9/L9*100</f>
        <v>90.140045420136275</v>
      </c>
      <c r="O9" s="114">
        <f>G9/K9*100</f>
        <v>86.730705285273473</v>
      </c>
      <c r="P9" s="114">
        <f t="shared" si="0"/>
        <v>221.90535053705071</v>
      </c>
      <c r="Q9" s="383">
        <f t="shared" si="0"/>
        <v>196.75929264272665</v>
      </c>
      <c r="R9" s="115"/>
      <c r="S9" s="115"/>
      <c r="T9" s="115"/>
      <c r="U9" s="116"/>
      <c r="V9" s="117"/>
      <c r="W9" s="117"/>
      <c r="X9" s="118"/>
      <c r="Y9" s="120"/>
      <c r="Z9" s="120"/>
      <c r="AA9" s="120"/>
      <c r="AB9" s="120"/>
      <c r="AC9" s="120"/>
      <c r="AD9" s="120"/>
      <c r="AE9" s="120"/>
      <c r="AF9" s="120"/>
      <c r="AG9" s="120"/>
      <c r="AH9" s="120"/>
      <c r="AI9" s="120"/>
      <c r="AJ9" s="120"/>
    </row>
    <row r="10" spans="1:50">
      <c r="A10" s="458">
        <v>1965</v>
      </c>
      <c r="B10" s="108">
        <f>'T1'!C9/'T1'!$B9*1000000</f>
        <v>3000.4259422883279</v>
      </c>
      <c r="C10" s="108">
        <f>'T1'!D9/'T1'!$B9*1000000</f>
        <v>2228.010181349161</v>
      </c>
      <c r="D10" s="108">
        <f>'T1'!E9/'T1'!$B9*1000000</f>
        <v>1774.2084598830634</v>
      </c>
      <c r="E10" s="109">
        <f>E74</f>
        <v>1.0984005841318645</v>
      </c>
      <c r="F10" s="121">
        <f>K74</f>
        <v>2.7545726741763699</v>
      </c>
      <c r="G10" s="111">
        <f t="shared" si="2"/>
        <v>3295.6696076538992</v>
      </c>
      <c r="H10" s="112">
        <f t="shared" si="1"/>
        <v>6137.2159633311376</v>
      </c>
      <c r="I10" s="112">
        <f t="shared" si="1"/>
        <v>4887.1861418864282</v>
      </c>
      <c r="J10" s="119">
        <f t="shared" si="3"/>
        <v>79.631972723244004</v>
      </c>
      <c r="K10" s="112">
        <f>'T2'!C9/'T2'!$B9*1000000</f>
        <v>3826.6605607495871</v>
      </c>
      <c r="L10" s="112">
        <f>'T2'!D9/'T2'!$B9*1000000</f>
        <v>2937.0147210916557</v>
      </c>
      <c r="M10" s="112">
        <f>'T2'!E9/'T2'!$B9*1000000</f>
        <v>2640.6376223970533</v>
      </c>
      <c r="N10" s="119">
        <f t="shared" si="4"/>
        <v>89.908899789768753</v>
      </c>
      <c r="O10" s="114">
        <f t="shared" si="0"/>
        <v>86.123907656139892</v>
      </c>
      <c r="P10" s="114">
        <f t="shared" si="0"/>
        <v>208.96102151813537</v>
      </c>
      <c r="Q10" s="383">
        <f t="shared" si="0"/>
        <v>185.07598696749835</v>
      </c>
      <c r="R10" s="115"/>
      <c r="S10" s="115"/>
      <c r="T10" s="115"/>
      <c r="U10" s="116"/>
      <c r="V10" s="117"/>
      <c r="W10" s="117"/>
      <c r="X10" s="118"/>
      <c r="Y10" s="120"/>
      <c r="Z10" s="120"/>
      <c r="AA10" s="120"/>
      <c r="AB10" s="120"/>
      <c r="AC10" s="120"/>
      <c r="AD10" s="120"/>
      <c r="AE10" s="120"/>
      <c r="AF10" s="120"/>
      <c r="AG10" s="120"/>
      <c r="AH10" s="120"/>
      <c r="AI10" s="120"/>
      <c r="AJ10" s="120"/>
    </row>
    <row r="11" spans="1:50">
      <c r="A11" s="458">
        <v>1966</v>
      </c>
      <c r="B11" s="108">
        <f>'T1'!C10/'T1'!$B10*1000000</f>
        <v>3296.0745891150787</v>
      </c>
      <c r="C11" s="108">
        <f>'T1'!D10/'T1'!$B10*1000000</f>
        <v>2458.5903726739489</v>
      </c>
      <c r="D11" s="108">
        <f>'T1'!E10/'T1'!$B10*1000000</f>
        <v>1921.092762961789</v>
      </c>
      <c r="E11" s="109">
        <f>E75</f>
        <v>1.0763131036036364</v>
      </c>
      <c r="F11" s="121">
        <f>K75</f>
        <v>2.528045887880737</v>
      </c>
      <c r="G11" s="111">
        <f t="shared" si="2"/>
        <v>3547.608270719531</v>
      </c>
      <c r="H11" s="112">
        <f t="shared" si="1"/>
        <v>6215.4292816215457</v>
      </c>
      <c r="I11" s="112">
        <f t="shared" si="1"/>
        <v>4856.6106596429945</v>
      </c>
      <c r="J11" s="119">
        <f t="shared" si="3"/>
        <v>78.137976310076382</v>
      </c>
      <c r="K11" s="112">
        <f>'T2'!C10/'T2'!$B10*1000000</f>
        <v>4145.494127640527</v>
      </c>
      <c r="L11" s="112">
        <f>'T2'!D10/'T2'!$B10*1000000</f>
        <v>3156.6793320413635</v>
      </c>
      <c r="M11" s="112">
        <f>'T2'!E10/'T2'!$B10*1000000</f>
        <v>2818.9360067955586</v>
      </c>
      <c r="N11" s="119">
        <f t="shared" si="4"/>
        <v>89.300676764421524</v>
      </c>
      <c r="O11" s="114">
        <f t="shared" si="0"/>
        <v>85.577452566280868</v>
      </c>
      <c r="P11" s="114">
        <f t="shared" si="0"/>
        <v>196.8977088845495</v>
      </c>
      <c r="Q11" s="383">
        <f t="shared" si="0"/>
        <v>172.28523981868514</v>
      </c>
      <c r="R11" s="115"/>
      <c r="S11" s="115"/>
      <c r="T11" s="115"/>
      <c r="U11" s="116"/>
      <c r="V11" s="117"/>
      <c r="W11" s="117"/>
      <c r="X11" s="118"/>
      <c r="Y11" s="120"/>
      <c r="Z11" s="120"/>
      <c r="AA11" s="120"/>
      <c r="AB11" s="120"/>
      <c r="AC11" s="120"/>
      <c r="AD11" s="120"/>
      <c r="AE11" s="120"/>
      <c r="AF11" s="120"/>
      <c r="AG11" s="120"/>
      <c r="AH11" s="120"/>
      <c r="AI11" s="120"/>
      <c r="AJ11" s="120"/>
    </row>
    <row r="12" spans="1:50">
      <c r="A12" s="458">
        <v>1967</v>
      </c>
      <c r="B12" s="108">
        <f>'T1'!C11/'T1'!$B11*1000000</f>
        <v>3480.4842232325955</v>
      </c>
      <c r="C12" s="108">
        <f>'T1'!D11/'T1'!$B11*1000000</f>
        <v>2635.3652572638161</v>
      </c>
      <c r="D12" s="108">
        <f>'T1'!E11/'T1'!$B11*1000000</f>
        <v>2028.9907171215943</v>
      </c>
      <c r="E12" s="109">
        <f>E76</f>
        <v>1.0600783605329658</v>
      </c>
      <c r="F12" s="121">
        <f>K76</f>
        <v>2.2628556891628242</v>
      </c>
      <c r="G12" s="111">
        <f t="shared" si="2"/>
        <v>3689.5860092252628</v>
      </c>
      <c r="H12" s="112">
        <f t="shared" si="1"/>
        <v>5963.4512654214759</v>
      </c>
      <c r="I12" s="112">
        <f t="shared" si="1"/>
        <v>4591.3131874971587</v>
      </c>
      <c r="J12" s="119">
        <f t="shared" si="3"/>
        <v>76.990872955053163</v>
      </c>
      <c r="K12" s="112">
        <f>'T2'!C11/'T2'!$B11*1000000</f>
        <v>4335.5538560618261</v>
      </c>
      <c r="L12" s="112">
        <f>'T2'!D11/'T2'!$B11*1000000</f>
        <v>3349.4002576074708</v>
      </c>
      <c r="M12" s="112">
        <f>'T2'!E11/'T2'!$B11*1000000</f>
        <v>2982.6114957333762</v>
      </c>
      <c r="N12" s="119">
        <f t="shared" si="4"/>
        <v>89.04912122577737</v>
      </c>
      <c r="O12" s="114">
        <f t="shared" si="0"/>
        <v>85.100684519616962</v>
      </c>
      <c r="P12" s="114">
        <f t="shared" si="0"/>
        <v>178.0453456369309</v>
      </c>
      <c r="Q12" s="383">
        <f t="shared" si="0"/>
        <v>153.9360119165714</v>
      </c>
      <c r="R12" s="115"/>
      <c r="S12" s="115"/>
      <c r="T12" s="115"/>
      <c r="U12" s="116"/>
      <c r="V12" s="117"/>
      <c r="W12" s="117"/>
      <c r="X12" s="118"/>
      <c r="Y12" s="120"/>
      <c r="Z12" s="120"/>
      <c r="AA12" s="120"/>
      <c r="AB12" s="120"/>
      <c r="AC12" s="120"/>
      <c r="AD12" s="120"/>
      <c r="AE12" s="120"/>
      <c r="AF12" s="120"/>
      <c r="AG12" s="120"/>
      <c r="AH12" s="120"/>
      <c r="AI12" s="120"/>
      <c r="AJ12" s="120"/>
    </row>
    <row r="13" spans="1:50">
      <c r="A13" s="458">
        <v>1968</v>
      </c>
      <c r="B13" s="108">
        <f>'T1'!C12/'T1'!$B12*1000000</f>
        <v>3741.4175125838678</v>
      </c>
      <c r="C13" s="108">
        <f>'T1'!D12/'T1'!$B12*1000000</f>
        <v>2837.9362508621789</v>
      </c>
      <c r="D13" s="108">
        <f>'T1'!E12/'T1'!$B12*1000000</f>
        <v>2155.4180612081282</v>
      </c>
      <c r="E13" s="109">
        <f>E77</f>
        <v>1.0612085306195838</v>
      </c>
      <c r="F13" s="121">
        <f>K77</f>
        <v>1.9999529095631279</v>
      </c>
      <c r="G13" s="111">
        <f t="shared" si="2"/>
        <v>3970.4241809635046</v>
      </c>
      <c r="H13" s="112">
        <f t="shared" si="1"/>
        <v>5675.7388620664897</v>
      </c>
      <c r="I13" s="112">
        <f t="shared" si="1"/>
        <v>4310.734622838112</v>
      </c>
      <c r="J13" s="119">
        <f t="shared" si="3"/>
        <v>75.950193051493017</v>
      </c>
      <c r="K13" s="112">
        <f>'T2'!C12/'T2'!$B12*1000000</f>
        <v>4695.0110837131679</v>
      </c>
      <c r="L13" s="112">
        <f>'T2'!D12/'T2'!$B12*1000000</f>
        <v>3639.9412189593763</v>
      </c>
      <c r="M13" s="112">
        <f>'T2'!E12/'T2'!$B12*1000000</f>
        <v>3207.0537248748406</v>
      </c>
      <c r="N13" s="119">
        <f t="shared" si="4"/>
        <v>88.107294375256586</v>
      </c>
      <c r="O13" s="114">
        <f t="shared" si="0"/>
        <v>84.5668755657845</v>
      </c>
      <c r="P13" s="114">
        <f t="shared" si="0"/>
        <v>155.92940986253421</v>
      </c>
      <c r="Q13" s="383">
        <f t="shared" si="0"/>
        <v>134.41416928574665</v>
      </c>
      <c r="R13" s="115"/>
      <c r="S13" s="115"/>
      <c r="T13" s="115"/>
      <c r="U13" s="116"/>
      <c r="V13" s="117"/>
      <c r="W13" s="117"/>
      <c r="X13" s="118"/>
      <c r="Y13" s="120"/>
      <c r="Z13" s="120"/>
      <c r="AA13" s="120"/>
      <c r="AB13" s="120"/>
      <c r="AC13" s="120"/>
      <c r="AD13" s="120"/>
      <c r="AE13" s="120"/>
      <c r="AF13" s="120"/>
      <c r="AG13" s="120"/>
      <c r="AH13" s="120"/>
      <c r="AI13" s="120"/>
      <c r="AJ13" s="120"/>
    </row>
    <row r="14" spans="1:50">
      <c r="A14" s="572">
        <v>1969</v>
      </c>
      <c r="B14" s="573">
        <f>'T1'!C13/'T1'!$B13*1000000</f>
        <v>4060.2269327075242</v>
      </c>
      <c r="C14" s="574">
        <f>'T1'!D13/'T1'!$B13*1000000</f>
        <v>3115.1583498430959</v>
      </c>
      <c r="D14" s="575">
        <f>'T1'!E13/'T1'!$B13*1000000</f>
        <v>2319.3455178003096</v>
      </c>
      <c r="E14" s="577">
        <f>E78</f>
        <v>1.0620873542116953</v>
      </c>
      <c r="F14" s="121">
        <f>K78</f>
        <v>1.8245742518627914</v>
      </c>
      <c r="G14" s="579">
        <f t="shared" si="2"/>
        <v>4312.3156804584014</v>
      </c>
      <c r="H14" s="580">
        <f>C14*$F14</f>
        <v>5683.8377155990947</v>
      </c>
      <c r="I14" s="581">
        <f t="shared" si="1"/>
        <v>4231.8181129518189</v>
      </c>
      <c r="J14" s="113">
        <f t="shared" si="3"/>
        <v>74.453535176378125</v>
      </c>
      <c r="K14" s="579">
        <f>'T2'!C13/'T2'!$B13*1000000</f>
        <v>5030.6802935837741</v>
      </c>
      <c r="L14" s="580">
        <f>'T2'!D13/'T2'!$B13*1000000</f>
        <v>3947.498224291689</v>
      </c>
      <c r="M14" s="581">
        <f>'T2'!E13/'T2'!$B13*1000000</f>
        <v>3432.0495619919498</v>
      </c>
      <c r="N14" s="113">
        <f t="shared" si="4"/>
        <v>86.942396601274524</v>
      </c>
      <c r="O14" s="584">
        <f t="shared" si="0"/>
        <v>85.720328639417048</v>
      </c>
      <c r="P14" s="585">
        <f t="shared" si="0"/>
        <v>143.98582070594756</v>
      </c>
      <c r="Q14" s="586">
        <f t="shared" si="0"/>
        <v>123.3029429358149</v>
      </c>
      <c r="R14" s="115"/>
      <c r="S14" s="115"/>
      <c r="T14" s="115"/>
      <c r="U14" s="116"/>
      <c r="V14" s="117"/>
      <c r="W14" s="117"/>
      <c r="X14" s="118"/>
      <c r="Y14" s="120"/>
      <c r="Z14" s="120"/>
      <c r="AA14" s="120"/>
      <c r="AB14" s="120"/>
      <c r="AC14" s="120"/>
      <c r="AD14" s="120"/>
      <c r="AE14" s="120"/>
      <c r="AF14" s="120"/>
      <c r="AG14" s="120"/>
      <c r="AH14" s="120"/>
      <c r="AI14" s="120"/>
      <c r="AJ14" s="120"/>
    </row>
    <row r="15" spans="1:50">
      <c r="A15" s="458">
        <v>1970</v>
      </c>
      <c r="B15" s="571">
        <f>'T1'!C14/'T1'!$B14*1000000</f>
        <v>4307.8231338530622</v>
      </c>
      <c r="C15" s="108">
        <f>'T1'!D14/'T1'!$B14*1000000</f>
        <v>3331.2648069545303</v>
      </c>
      <c r="D15" s="122">
        <f>'T1'!E14/'T1'!$B14*1000000</f>
        <v>2445.7321603045734</v>
      </c>
      <c r="E15" s="109">
        <f>E79</f>
        <v>1.0708618181572256</v>
      </c>
      <c r="F15" s="121">
        <f>K79</f>
        <v>1.7633314819571473</v>
      </c>
      <c r="G15" s="111">
        <f t="shared" si="2"/>
        <v>4613.0833134176473</v>
      </c>
      <c r="H15" s="112">
        <f t="shared" si="1"/>
        <v>5874.1241088388224</v>
      </c>
      <c r="I15" s="582">
        <f t="shared" si="1"/>
        <v>4312.6365147001188</v>
      </c>
      <c r="J15" s="119">
        <f t="shared" si="3"/>
        <v>73.417524635049404</v>
      </c>
      <c r="K15" s="111">
        <f>'T2'!C14/'T2'!$B14*1000000</f>
        <v>5246.0151446445207</v>
      </c>
      <c r="L15" s="112">
        <f>'T2'!D14/'T2'!$B14*1000000</f>
        <v>4215.7307315360649</v>
      </c>
      <c r="M15" s="582">
        <f>'T2'!E14/'T2'!$B14*1000000</f>
        <v>3713.0221513586785</v>
      </c>
      <c r="N15" s="119">
        <f t="shared" si="4"/>
        <v>88.075410594494556</v>
      </c>
      <c r="O15" s="242">
        <f t="shared" si="0"/>
        <v>87.934998017056586</v>
      </c>
      <c r="P15" s="114">
        <f t="shared" si="0"/>
        <v>139.33821875522153</v>
      </c>
      <c r="Q15" s="383">
        <f t="shared" si="0"/>
        <v>116.14895734252563</v>
      </c>
      <c r="R15" s="115"/>
      <c r="S15" s="115"/>
      <c r="T15" s="115"/>
      <c r="U15" s="116"/>
      <c r="V15" s="117"/>
      <c r="W15" s="117"/>
      <c r="X15" s="118"/>
      <c r="Y15" s="120"/>
      <c r="Z15" s="120"/>
      <c r="AA15" s="120"/>
      <c r="AB15" s="120"/>
      <c r="AC15" s="120"/>
      <c r="AD15" s="120"/>
      <c r="AE15" s="120"/>
      <c r="AF15" s="120"/>
      <c r="AG15" s="120"/>
      <c r="AH15" s="120"/>
      <c r="AI15" s="120"/>
      <c r="AJ15" s="120"/>
    </row>
    <row r="16" spans="1:50">
      <c r="A16" s="458">
        <v>1971</v>
      </c>
      <c r="B16" s="571">
        <f>'T1'!C15/'T1'!$B15*1000000</f>
        <v>4602.5070029520175</v>
      </c>
      <c r="C16" s="108">
        <f>'T1'!D15/'T1'!$B15*1000000</f>
        <v>3583.3027584687852</v>
      </c>
      <c r="D16" s="122">
        <f>'T1'!E15/'T1'!$B15*1000000</f>
        <v>2617.8033874166599</v>
      </c>
      <c r="E16" s="109">
        <f>E80</f>
        <v>1.0733885926777549</v>
      </c>
      <c r="F16" s="121">
        <f>K80</f>
        <v>1.7321080722843056</v>
      </c>
      <c r="G16" s="111">
        <f t="shared" si="2"/>
        <v>4940.2785146881779</v>
      </c>
      <c r="H16" s="112">
        <f t="shared" si="1"/>
        <v>6206.6676333824025</v>
      </c>
      <c r="I16" s="582">
        <f t="shared" si="1"/>
        <v>4534.3183789975965</v>
      </c>
      <c r="J16" s="119">
        <f t="shared" si="3"/>
        <v>73.055601601894736</v>
      </c>
      <c r="K16" s="111">
        <f>'T2'!C15/'T2'!$B15*1000000</f>
        <v>5622.7490707393636</v>
      </c>
      <c r="L16" s="112">
        <f>'T2'!D15/'T2'!$B15*1000000</f>
        <v>4487.8955376230188</v>
      </c>
      <c r="M16" s="582">
        <f>'T2'!E15/'T2'!$B15*1000000</f>
        <v>3998.2281455231782</v>
      </c>
      <c r="N16" s="119">
        <f t="shared" si="4"/>
        <v>89.089153524299959</v>
      </c>
      <c r="O16" s="242">
        <f t="shared" si="0"/>
        <v>87.862333042697145</v>
      </c>
      <c r="P16" s="114">
        <f t="shared" si="0"/>
        <v>138.29795237769099</v>
      </c>
      <c r="Q16" s="383">
        <f t="shared" si="0"/>
        <v>113.40819517952418</v>
      </c>
      <c r="R16" s="115"/>
      <c r="S16" s="115"/>
      <c r="T16" s="115"/>
      <c r="U16" s="116"/>
      <c r="V16" s="117"/>
      <c r="W16" s="117"/>
      <c r="X16" s="118"/>
      <c r="Y16" s="120"/>
      <c r="Z16" s="120"/>
      <c r="AA16" s="120"/>
      <c r="AB16" s="120"/>
      <c r="AC16" s="120"/>
      <c r="AD16" s="120"/>
      <c r="AE16" s="120"/>
      <c r="AF16" s="120"/>
      <c r="AG16" s="120"/>
      <c r="AH16" s="120"/>
      <c r="AI16" s="120"/>
      <c r="AJ16" s="120"/>
    </row>
    <row r="17" spans="1:36">
      <c r="A17" s="458">
        <v>1972</v>
      </c>
      <c r="B17" s="571">
        <f>'T1'!C16/'T1'!$B16*1000000</f>
        <v>5037.6237633692626</v>
      </c>
      <c r="C17" s="108">
        <f>'T1'!D16/'T1'!$B16*1000000</f>
        <v>3977.2716615593813</v>
      </c>
      <c r="D17" s="122">
        <f>'T1'!E16/'T1'!$B16*1000000</f>
        <v>2920.5850220278562</v>
      </c>
      <c r="E17" s="109">
        <f>E81</f>
        <v>1.0574028604852832</v>
      </c>
      <c r="F17" s="121">
        <f>K81</f>
        <v>1.6354685850321904</v>
      </c>
      <c r="G17" s="111">
        <f t="shared" si="2"/>
        <v>5326.7977774352958</v>
      </c>
      <c r="H17" s="112">
        <f t="shared" si="1"/>
        <v>6504.7028566191502</v>
      </c>
      <c r="I17" s="582">
        <f t="shared" si="1"/>
        <v>4776.5250534421066</v>
      </c>
      <c r="J17" s="119">
        <f t="shared" si="3"/>
        <v>73.431871658542264</v>
      </c>
      <c r="K17" s="111">
        <f>'T2'!C16/'T2'!$B16*1000000</f>
        <v>6108.8774985232749</v>
      </c>
      <c r="L17" s="112">
        <f>'T2'!D16/'T2'!$B16*1000000</f>
        <v>4876.0503801375744</v>
      </c>
      <c r="M17" s="582">
        <f>'T2'!E16/'T2'!$B16*1000000</f>
        <v>4286.7895047731554</v>
      </c>
      <c r="N17" s="119">
        <f t="shared" si="4"/>
        <v>87.915201250488451</v>
      </c>
      <c r="O17" s="242">
        <f t="shared" si="0"/>
        <v>87.197652575664932</v>
      </c>
      <c r="P17" s="114">
        <f t="shared" si="0"/>
        <v>133.40105924901508</v>
      </c>
      <c r="Q17" s="383">
        <f t="shared" si="0"/>
        <v>111.42429662393387</v>
      </c>
      <c r="R17" s="115"/>
      <c r="S17" s="115"/>
      <c r="T17" s="115"/>
      <c r="U17" s="116"/>
      <c r="V17" s="117"/>
      <c r="W17" s="117"/>
      <c r="X17" s="118"/>
      <c r="Y17" s="120"/>
      <c r="Z17" s="120"/>
      <c r="AA17" s="120"/>
      <c r="AB17" s="120"/>
      <c r="AC17" s="120"/>
      <c r="AD17" s="120"/>
      <c r="AE17" s="120"/>
      <c r="AF17" s="120"/>
      <c r="AG17" s="120"/>
      <c r="AH17" s="120"/>
      <c r="AI17" s="120"/>
      <c r="AJ17" s="120"/>
    </row>
    <row r="18" spans="1:36">
      <c r="A18" s="458">
        <v>1973</v>
      </c>
      <c r="B18" s="571">
        <f>'T1'!C17/'T1'!$B17*1000000</f>
        <v>5840.2297934318885</v>
      </c>
      <c r="C18" s="108">
        <f>'T1'!D17/'T1'!$B17*1000000</f>
        <v>4588.6342363231142</v>
      </c>
      <c r="D18" s="122">
        <f>'T1'!E17/'T1'!$B17*1000000</f>
        <v>3370.6564031920848</v>
      </c>
      <c r="E18" s="109">
        <f>E82</f>
        <v>1.0164750830109783</v>
      </c>
      <c r="F18" s="121">
        <f>K82</f>
        <v>1.5566260097128741</v>
      </c>
      <c r="G18" s="111">
        <f t="shared" si="2"/>
        <v>5936.4480640818674</v>
      </c>
      <c r="H18" s="112">
        <f t="shared" si="1"/>
        <v>7142.7874013195305</v>
      </c>
      <c r="I18" s="582">
        <f t="shared" si="1"/>
        <v>5246.8514270140431</v>
      </c>
      <c r="J18" s="119">
        <f t="shared" si="3"/>
        <v>73.456637195232219</v>
      </c>
      <c r="K18" s="111">
        <f>'T2'!C17/'T2'!$B17*1000000</f>
        <v>6740.1469290692139</v>
      </c>
      <c r="L18" s="112">
        <f>'T2'!D17/'T2'!$B17*1000000</f>
        <v>5371.8286865560376</v>
      </c>
      <c r="M18" s="582">
        <f>'T2'!E17/'T2'!$B17*1000000</f>
        <v>4747.1206337672629</v>
      </c>
      <c r="N18" s="119">
        <f t="shared" si="4"/>
        <v>88.370663153271835</v>
      </c>
      <c r="O18" s="242">
        <f t="shared" si="0"/>
        <v>88.07594443496302</v>
      </c>
      <c r="P18" s="114">
        <f t="shared" si="0"/>
        <v>132.96752033801141</v>
      </c>
      <c r="Q18" s="383">
        <f t="shared" si="0"/>
        <v>110.52702957856371</v>
      </c>
      <c r="R18" s="115"/>
      <c r="S18" s="115"/>
      <c r="T18" s="115"/>
      <c r="U18" s="116"/>
      <c r="V18" s="117"/>
      <c r="W18" s="117"/>
      <c r="X18" s="118"/>
      <c r="Y18" s="120"/>
      <c r="Z18" s="120"/>
      <c r="AA18" s="120"/>
      <c r="AB18" s="120"/>
      <c r="AC18" s="120"/>
      <c r="AD18" s="120"/>
      <c r="AE18" s="120"/>
      <c r="AF18" s="120"/>
      <c r="AG18" s="120"/>
      <c r="AH18" s="120"/>
      <c r="AI18" s="120"/>
      <c r="AJ18" s="120"/>
    </row>
    <row r="19" spans="1:36">
      <c r="A19" s="458">
        <v>1974</v>
      </c>
      <c r="B19" s="571">
        <f>'T1'!C18/'T1'!$B18*1000000</f>
        <v>6878.6464179543173</v>
      </c>
      <c r="C19" s="108">
        <f>'T1'!D18/'T1'!$B18*1000000</f>
        <v>5415.6515309396664</v>
      </c>
      <c r="D19" s="122">
        <f>'T1'!E18/'T1'!$B18*1000000</f>
        <v>3948.6355216459606</v>
      </c>
      <c r="E19" s="109">
        <f>E83</f>
        <v>0.96166159554724462</v>
      </c>
      <c r="F19" s="121">
        <f>K83</f>
        <v>1.5284831689448264</v>
      </c>
      <c r="G19" s="111">
        <f t="shared" si="2"/>
        <v>6614.9300894952876</v>
      </c>
      <c r="H19" s="112">
        <f t="shared" si="1"/>
        <v>8277.7322139115622</v>
      </c>
      <c r="I19" s="582">
        <f t="shared" si="1"/>
        <v>6035.4229351335252</v>
      </c>
      <c r="J19" s="119">
        <f t="shared" si="3"/>
        <v>72.911550883349292</v>
      </c>
      <c r="K19" s="111">
        <f>'T2'!C18/'T2'!$B18*1000000</f>
        <v>7240.83441640408</v>
      </c>
      <c r="L19" s="112">
        <f>'T2'!D18/'T2'!$B18*1000000</f>
        <v>5840.6343210315199</v>
      </c>
      <c r="M19" s="582">
        <f>'T2'!E18/'T2'!$B18*1000000</f>
        <v>5134.690366436339</v>
      </c>
      <c r="N19" s="119">
        <f t="shared" si="4"/>
        <v>87.913231409589372</v>
      </c>
      <c r="O19" s="242">
        <f t="shared" si="0"/>
        <v>91.355908850907994</v>
      </c>
      <c r="P19" s="114">
        <f t="shared" si="0"/>
        <v>141.72659610111705</v>
      </c>
      <c r="Q19" s="383">
        <f t="shared" si="0"/>
        <v>117.54210097233823</v>
      </c>
      <c r="R19" s="115"/>
      <c r="S19" s="115"/>
      <c r="T19" s="115"/>
      <c r="U19" s="116"/>
      <c r="V19" s="117"/>
      <c r="W19" s="117"/>
      <c r="X19" s="118"/>
      <c r="Y19" s="120"/>
      <c r="Z19" s="120"/>
      <c r="AA19" s="120"/>
      <c r="AB19" s="120"/>
      <c r="AC19" s="120"/>
      <c r="AD19" s="120"/>
      <c r="AE19" s="120"/>
      <c r="AF19" s="120"/>
      <c r="AG19" s="120"/>
      <c r="AH19" s="120"/>
      <c r="AI19" s="120"/>
      <c r="AJ19" s="120"/>
    </row>
    <row r="20" spans="1:36">
      <c r="A20" s="458">
        <v>1975</v>
      </c>
      <c r="B20" s="571">
        <f>'T1'!C19/'T1'!$B19*1000000</f>
        <v>7642.066231360528</v>
      </c>
      <c r="C20" s="108">
        <f>'T1'!D19/'T1'!$B19*1000000</f>
        <v>6201.1403394326117</v>
      </c>
      <c r="D20" s="122">
        <f>'T1'!E19/'T1'!$B19*1000000</f>
        <v>4547.5854122436467</v>
      </c>
      <c r="E20" s="109">
        <f>E84</f>
        <v>0.94919673376811309</v>
      </c>
      <c r="F20" s="121">
        <f>K84</f>
        <v>1.4538899462787334</v>
      </c>
      <c r="G20" s="111">
        <f t="shared" si="2"/>
        <v>7253.8243060470068</v>
      </c>
      <c r="H20" s="112">
        <f t="shared" si="1"/>
        <v>9015.7755949645652</v>
      </c>
      <c r="I20" s="582">
        <f t="shared" si="1"/>
        <v>6611.6887107048669</v>
      </c>
      <c r="J20" s="119">
        <f t="shared" si="3"/>
        <v>73.33466367993438</v>
      </c>
      <c r="K20" s="111">
        <f>'T2'!C19/'T2'!$B19*1000000</f>
        <v>7819.6693227645019</v>
      </c>
      <c r="L20" s="112">
        <f>'T2'!D19/'T2'!$B19*1000000</f>
        <v>6328.797440515601</v>
      </c>
      <c r="M20" s="582">
        <f>'T2'!E19/'T2'!$B19*1000000</f>
        <v>5645.4039938698315</v>
      </c>
      <c r="N20" s="119">
        <f t="shared" si="4"/>
        <v>89.201843587680145</v>
      </c>
      <c r="O20" s="242">
        <f t="shared" si="0"/>
        <v>92.763824231413267</v>
      </c>
      <c r="P20" s="114">
        <f t="shared" si="0"/>
        <v>142.4563778459318</v>
      </c>
      <c r="Q20" s="383">
        <f t="shared" si="0"/>
        <v>117.11630767052799</v>
      </c>
      <c r="R20" s="115"/>
      <c r="S20" s="115"/>
      <c r="T20" s="115"/>
      <c r="U20" s="116"/>
      <c r="V20" s="117"/>
      <c r="W20" s="117"/>
      <c r="X20" s="118"/>
      <c r="Y20" s="120"/>
      <c r="Z20" s="120"/>
      <c r="AA20" s="120"/>
      <c r="AB20" s="120"/>
      <c r="AC20" s="120"/>
      <c r="AD20" s="120"/>
      <c r="AE20" s="120"/>
      <c r="AF20" s="120"/>
      <c r="AG20" s="120"/>
      <c r="AH20" s="120"/>
      <c r="AI20" s="120"/>
      <c r="AJ20" s="120"/>
    </row>
    <row r="21" spans="1:36">
      <c r="A21" s="458">
        <v>1976</v>
      </c>
      <c r="B21" s="571">
        <f>'T1'!C20/'T1'!$B20*1000000</f>
        <v>8685.84143021811</v>
      </c>
      <c r="C21" s="108">
        <f>'T1'!D20/'T1'!$B20*1000000</f>
        <v>6986.5068694751208</v>
      </c>
      <c r="D21" s="122">
        <f>'T1'!E20/'T1'!$B20*1000000</f>
        <v>5087.4173076879151</v>
      </c>
      <c r="E21" s="109">
        <f>E85</f>
        <v>0.91448168696600418</v>
      </c>
      <c r="F21" s="121">
        <f>K85</f>
        <v>1.3768693099704925</v>
      </c>
      <c r="G21" s="111">
        <f t="shared" si="2"/>
        <v>7943.0429238250681</v>
      </c>
      <c r="H21" s="112">
        <f t="shared" si="1"/>
        <v>9619.5068924783154</v>
      </c>
      <c r="I21" s="582">
        <f t="shared" si="1"/>
        <v>7004.7087579682002</v>
      </c>
      <c r="J21" s="119">
        <f t="shared" si="3"/>
        <v>72.817752887575992</v>
      </c>
      <c r="K21" s="111">
        <f>'T2'!C20/'T2'!$B20*1000000</f>
        <v>8609.4476490925608</v>
      </c>
      <c r="L21" s="112">
        <f>'T2'!D20/'T2'!$B20*1000000</f>
        <v>6871.1425767816363</v>
      </c>
      <c r="M21" s="582">
        <f>'T2'!E20/'T2'!$B20*1000000</f>
        <v>6079.2531386700657</v>
      </c>
      <c r="N21" s="119">
        <f t="shared" si="4"/>
        <v>88.475141808475144</v>
      </c>
      <c r="O21" s="242">
        <f t="shared" si="0"/>
        <v>92.259611157078908</v>
      </c>
      <c r="P21" s="114">
        <f t="shared" si="0"/>
        <v>139.99865066086258</v>
      </c>
      <c r="Q21" s="383">
        <f t="shared" si="0"/>
        <v>115.22317952860558</v>
      </c>
      <c r="R21" s="115"/>
      <c r="S21" s="115"/>
      <c r="T21" s="115"/>
      <c r="U21" s="116"/>
      <c r="V21" s="117"/>
      <c r="W21" s="117"/>
      <c r="X21" s="118"/>
      <c r="Y21" s="120"/>
      <c r="Z21" s="120"/>
      <c r="AA21" s="120"/>
      <c r="AB21" s="120"/>
      <c r="AC21" s="120"/>
      <c r="AD21" s="120"/>
      <c r="AE21" s="120"/>
      <c r="AF21" s="120"/>
      <c r="AG21" s="120"/>
      <c r="AH21" s="120"/>
      <c r="AI21" s="120"/>
      <c r="AJ21" s="120"/>
    </row>
    <row r="22" spans="1:36">
      <c r="A22" s="458">
        <v>1977</v>
      </c>
      <c r="B22" s="571">
        <f>'T1'!C21/'T1'!$B21*1000000</f>
        <v>9483.7288643659558</v>
      </c>
      <c r="C22" s="108">
        <f>'T1'!D21/'T1'!$B21*1000000</f>
        <v>7651.7281423963404</v>
      </c>
      <c r="D22" s="122">
        <f>'T1'!E21/'T1'!$B21*1000000</f>
        <v>5574.3804706725668</v>
      </c>
      <c r="E22" s="109">
        <f>E86</f>
        <v>0.90940736836970681</v>
      </c>
      <c r="F22" s="121">
        <f>K86</f>
        <v>1.2949030345287165</v>
      </c>
      <c r="G22" s="111">
        <f t="shared" si="2"/>
        <v>8624.5729088748722</v>
      </c>
      <c r="H22" s="112">
        <f t="shared" si="1"/>
        <v>9908.2459909778008</v>
      </c>
      <c r="I22" s="582">
        <f t="shared" si="1"/>
        <v>7218.2821870915213</v>
      </c>
      <c r="J22" s="119">
        <f t="shared" si="3"/>
        <v>72.851261400497194</v>
      </c>
      <c r="K22" s="111">
        <f>'T2'!C21/'T2'!$B21*1000000</f>
        <v>9469.3788614047917</v>
      </c>
      <c r="L22" s="112">
        <f>'T2'!D21/'T2'!$B21*1000000</f>
        <v>7511.0423125984498</v>
      </c>
      <c r="M22" s="582">
        <f>'T2'!E21/'T2'!$B21*1000000</f>
        <v>6612.6769834172392</v>
      </c>
      <c r="N22" s="119">
        <f t="shared" si="4"/>
        <v>88.039405294330976</v>
      </c>
      <c r="O22" s="242">
        <f t="shared" si="0"/>
        <v>91.078549449814801</v>
      </c>
      <c r="P22" s="114">
        <f t="shared" si="0"/>
        <v>131.91572592206629</v>
      </c>
      <c r="Q22" s="383">
        <f t="shared" si="0"/>
        <v>109.15824567256153</v>
      </c>
      <c r="R22" s="115"/>
      <c r="S22" s="115"/>
      <c r="T22" s="115"/>
      <c r="U22" s="116"/>
      <c r="V22" s="117"/>
      <c r="W22" s="117"/>
      <c r="X22" s="118"/>
      <c r="Y22" s="120"/>
      <c r="Z22" s="120"/>
      <c r="AA22" s="120"/>
      <c r="AB22" s="120"/>
      <c r="AC22" s="120"/>
      <c r="AD22" s="120"/>
      <c r="AE22" s="120"/>
      <c r="AF22" s="120"/>
      <c r="AG22" s="120"/>
      <c r="AH22" s="120"/>
      <c r="AI22" s="120"/>
      <c r="AJ22" s="120"/>
    </row>
    <row r="23" spans="1:36">
      <c r="A23" s="458">
        <v>1978</v>
      </c>
      <c r="B23" s="571">
        <f>'T1'!C22/'T1'!$B22*1000000</f>
        <v>10403.592377829025</v>
      </c>
      <c r="C23" s="108">
        <f>'T1'!D22/'T1'!$B22*1000000</f>
        <v>8457.640071009133</v>
      </c>
      <c r="D23" s="122">
        <f>'T1'!E22/'T1'!$B22*1000000</f>
        <v>6235.7472282359404</v>
      </c>
      <c r="E23" s="109">
        <f>E87</f>
        <v>0.91296524682725133</v>
      </c>
      <c r="F23" s="121">
        <f>K87</f>
        <v>1.2134349784630876</v>
      </c>
      <c r="G23" s="111">
        <f t="shared" si="2"/>
        <v>9498.1182831147871</v>
      </c>
      <c r="H23" s="112">
        <f t="shared" si="1"/>
        <v>10262.796297413513</v>
      </c>
      <c r="I23" s="582">
        <f t="shared" si="1"/>
        <v>7566.673803595736</v>
      </c>
      <c r="J23" s="119">
        <f t="shared" si="3"/>
        <v>73.729162932939929</v>
      </c>
      <c r="K23" s="111">
        <f>'T2'!C22/'T2'!$B22*1000000</f>
        <v>10585.323565213876</v>
      </c>
      <c r="L23" s="112">
        <f>'T2'!D22/'T2'!$B22*1000000</f>
        <v>8353.3591760282798</v>
      </c>
      <c r="M23" s="582">
        <f>'T2'!E22/'T2'!$B22*1000000</f>
        <v>7322.0469929793508</v>
      </c>
      <c r="N23" s="119">
        <f t="shared" si="4"/>
        <v>87.653922675700386</v>
      </c>
      <c r="O23" s="242">
        <f t="shared" si="0"/>
        <v>89.729125657793517</v>
      </c>
      <c r="P23" s="114">
        <f t="shared" si="0"/>
        <v>122.8583146150924</v>
      </c>
      <c r="Q23" s="383">
        <f t="shared" si="0"/>
        <v>103.34096204040949</v>
      </c>
      <c r="R23" s="115"/>
      <c r="S23" s="115"/>
      <c r="T23" s="115"/>
      <c r="U23" s="116"/>
      <c r="V23" s="117"/>
      <c r="W23" s="117"/>
      <c r="X23" s="118"/>
      <c r="Y23" s="120"/>
      <c r="Z23" s="120"/>
      <c r="AA23" s="120"/>
      <c r="AB23" s="120"/>
      <c r="AC23" s="120"/>
      <c r="AD23" s="120"/>
      <c r="AE23" s="120"/>
      <c r="AF23" s="120"/>
      <c r="AG23" s="120"/>
      <c r="AH23" s="120"/>
      <c r="AI23" s="120"/>
      <c r="AJ23" s="120"/>
    </row>
    <row r="24" spans="1:36">
      <c r="A24" s="458">
        <v>1979</v>
      </c>
      <c r="B24" s="571">
        <f>'T1'!C23/'T1'!$B23*1000000</f>
        <v>11762.481496320452</v>
      </c>
      <c r="C24" s="108">
        <f>'T1'!D23/'T1'!$B23*1000000</f>
        <v>9429.2968870048335</v>
      </c>
      <c r="D24" s="122">
        <f>'T1'!E23/'T1'!$B23*1000000</f>
        <v>6969.8385308119705</v>
      </c>
      <c r="E24" s="109">
        <f>E88</f>
        <v>0.89858607553211167</v>
      </c>
      <c r="F24" s="121">
        <f>K88</f>
        <v>1.1863835295545169</v>
      </c>
      <c r="G24" s="111">
        <f t="shared" si="2"/>
        <v>10569.602086297675</v>
      </c>
      <c r="H24" s="112">
        <f t="shared" si="1"/>
        <v>11186.762522022213</v>
      </c>
      <c r="I24" s="582">
        <f t="shared" si="1"/>
        <v>8268.901636609773</v>
      </c>
      <c r="J24" s="119">
        <f t="shared" si="3"/>
        <v>73.916842521074784</v>
      </c>
      <c r="K24" s="111">
        <f>'T2'!C23/'T2'!$B23*1000000</f>
        <v>11692.713654900359</v>
      </c>
      <c r="L24" s="112">
        <f>'T2'!D23/'T2'!$B23*1000000</f>
        <v>9232.0951018631222</v>
      </c>
      <c r="M24" s="582">
        <f>'T2'!E23/'T2'!$B23*1000000</f>
        <v>8037.5467557506236</v>
      </c>
      <c r="N24" s="119">
        <f t="shared" si="4"/>
        <v>87.060918102203829</v>
      </c>
      <c r="O24" s="242">
        <f t="shared" si="0"/>
        <v>90.394774029790824</v>
      </c>
      <c r="P24" s="114">
        <f t="shared" si="0"/>
        <v>121.172522581192</v>
      </c>
      <c r="Q24" s="383">
        <f t="shared" si="0"/>
        <v>102.87842656334934</v>
      </c>
      <c r="R24" s="115"/>
      <c r="S24" s="115"/>
      <c r="T24" s="115"/>
      <c r="U24" s="116"/>
      <c r="V24" s="117"/>
      <c r="W24" s="117"/>
      <c r="X24" s="118"/>
      <c r="Y24" s="120"/>
      <c r="Z24" s="120"/>
      <c r="AA24" s="120"/>
      <c r="AB24" s="120"/>
      <c r="AC24" s="120"/>
      <c r="AD24" s="120"/>
      <c r="AE24" s="120"/>
      <c r="AF24" s="120"/>
      <c r="AG24" s="120"/>
      <c r="AH24" s="120"/>
      <c r="AI24" s="120"/>
      <c r="AJ24" s="120"/>
    </row>
    <row r="25" spans="1:36">
      <c r="A25" s="458">
        <v>1980</v>
      </c>
      <c r="B25" s="571">
        <f>'T1'!C24/'T1'!$B24*1000000</f>
        <v>13064.691971988628</v>
      </c>
      <c r="C25" s="108">
        <f>'T1'!D24/'T1'!$B24*1000000</f>
        <v>10608.149828832573</v>
      </c>
      <c r="D25" s="122">
        <f>'T1'!E24/'T1'!$B24*1000000</f>
        <v>7832.3799354030434</v>
      </c>
      <c r="E25" s="109">
        <v>0.89</v>
      </c>
      <c r="F25" s="121">
        <f>K89</f>
        <v>1.1883447481923373</v>
      </c>
      <c r="G25" s="111">
        <f t="shared" si="2"/>
        <v>11627.575855069879</v>
      </c>
      <c r="H25" s="112">
        <f t="shared" si="1"/>
        <v>12606.139137130629</v>
      </c>
      <c r="I25" s="582">
        <f t="shared" si="1"/>
        <v>9307.5675620832444</v>
      </c>
      <c r="J25" s="119">
        <f t="shared" si="3"/>
        <v>73.833609647131055</v>
      </c>
      <c r="K25" s="111">
        <f>'T2'!C24/'T2'!$B24*1000000</f>
        <v>12569.930530549871</v>
      </c>
      <c r="L25" s="112">
        <f>'T2'!D24/'T2'!$B24*1000000</f>
        <v>10176.70358237531</v>
      </c>
      <c r="M25" s="582">
        <f>'T2'!E24/'T2'!$B24*1000000</f>
        <v>8861.5265714059879</v>
      </c>
      <c r="N25" s="119">
        <f t="shared" si="4"/>
        <v>87.076591154261067</v>
      </c>
      <c r="O25" s="242">
        <f t="shared" si="0"/>
        <v>92.503103551847801</v>
      </c>
      <c r="P25" s="114">
        <f>H25/L25*100</f>
        <v>123.87251957463687</v>
      </c>
      <c r="Q25" s="383">
        <f t="shared" si="0"/>
        <v>105.0334554332492</v>
      </c>
      <c r="R25" s="115"/>
      <c r="S25" s="115"/>
      <c r="T25" s="115"/>
      <c r="U25" s="116"/>
      <c r="V25" s="117"/>
      <c r="W25" s="117"/>
      <c r="X25" s="118"/>
      <c r="Y25" s="120"/>
      <c r="Z25" s="120"/>
      <c r="AA25" s="120"/>
      <c r="AB25" s="120"/>
      <c r="AC25" s="120"/>
      <c r="AD25" s="120"/>
      <c r="AE25" s="120"/>
      <c r="AF25" s="120"/>
      <c r="AG25" s="120"/>
      <c r="AH25" s="120"/>
      <c r="AI25" s="120"/>
      <c r="AJ25" s="120"/>
    </row>
    <row r="26" spans="1:36">
      <c r="A26" s="458">
        <v>1981</v>
      </c>
      <c r="B26" s="571">
        <f>'T1'!C25/'T1'!$B25*1000000</f>
        <v>14789.937313376709</v>
      </c>
      <c r="C26" s="108">
        <f>'T1'!D25/'T1'!$B25*1000000</f>
        <v>12247.749142469942</v>
      </c>
      <c r="D26" s="122">
        <f>'T1'!E25/'T1'!$B25*1000000</f>
        <v>8973.8648949419839</v>
      </c>
      <c r="E26" s="109">
        <v>0.879</v>
      </c>
      <c r="F26" s="121">
        <f>K90</f>
        <v>1.1314006507414165</v>
      </c>
      <c r="G26" s="111">
        <f t="shared" si="2"/>
        <v>13000.354898458128</v>
      </c>
      <c r="H26" s="112">
        <f t="shared" si="1"/>
        <v>13857.111349908118</v>
      </c>
      <c r="I26" s="582">
        <f t="shared" si="1"/>
        <v>10153.036581802913</v>
      </c>
      <c r="J26" s="119">
        <f t="shared" si="3"/>
        <v>73.269502751525721</v>
      </c>
      <c r="K26" s="111">
        <f>'T2'!C25/'T2'!$B25*1000000</f>
        <v>13960.383986643943</v>
      </c>
      <c r="L26" s="112">
        <f>'T2'!D25/'T2'!$B25*1000000</f>
        <v>11288.737783033634</v>
      </c>
      <c r="M26" s="582">
        <f>'T2'!E25/'T2'!$B25*1000000</f>
        <v>9785.311815241208</v>
      </c>
      <c r="N26" s="119">
        <f t="shared" si="4"/>
        <v>86.682072020026951</v>
      </c>
      <c r="O26" s="242">
        <f t="shared" si="0"/>
        <v>93.123189955918946</v>
      </c>
      <c r="P26" s="114">
        <f t="shared" si="0"/>
        <v>122.75164519043584</v>
      </c>
      <c r="Q26" s="383">
        <f t="shared" si="0"/>
        <v>103.75792589449171</v>
      </c>
      <c r="R26" s="115"/>
      <c r="S26" s="115"/>
      <c r="T26" s="115"/>
      <c r="U26" s="116"/>
      <c r="V26" s="117"/>
      <c r="W26" s="117"/>
      <c r="X26" s="118"/>
      <c r="Y26" s="120"/>
      <c r="Z26" s="120"/>
      <c r="AA26" s="120"/>
      <c r="AB26" s="120"/>
      <c r="AC26" s="120"/>
      <c r="AD26" s="120"/>
      <c r="AE26" s="120"/>
      <c r="AF26" s="120"/>
      <c r="AG26" s="120"/>
      <c r="AH26" s="120"/>
      <c r="AI26" s="120"/>
      <c r="AJ26" s="120"/>
    </row>
    <row r="27" spans="1:36">
      <c r="A27" s="458">
        <v>1982</v>
      </c>
      <c r="B27" s="571">
        <f>'T1'!C26/'T1'!$B26*1000000</f>
        <v>15417.12904924043</v>
      </c>
      <c r="C27" s="108">
        <f>'T1'!D26/'T1'!$B26*1000000</f>
        <v>13328.698045624229</v>
      </c>
      <c r="D27" s="122">
        <f>'T1'!E26/'T1'!$B26*1000000</f>
        <v>9790.4408667222087</v>
      </c>
      <c r="E27" s="109">
        <v>0.85799999999999998</v>
      </c>
      <c r="F27" s="121">
        <f>K91</f>
        <v>1.0559232492441413</v>
      </c>
      <c r="G27" s="111">
        <f t="shared" si="2"/>
        <v>13227.896724248289</v>
      </c>
      <c r="H27" s="112">
        <f t="shared" si="1"/>
        <v>14074.082148529571</v>
      </c>
      <c r="I27" s="582">
        <f t="shared" si="1"/>
        <v>10337.954131521941</v>
      </c>
      <c r="J27" s="119">
        <f t="shared" si="3"/>
        <v>73.453842477408216</v>
      </c>
      <c r="K27" s="111">
        <f>'T2'!C26/'T2'!$B26*1000000</f>
        <v>14404.568121334263</v>
      </c>
      <c r="L27" s="112">
        <f>'T2'!D26/'T2'!$B26*1000000</f>
        <v>11969.356380642326</v>
      </c>
      <c r="M27" s="582">
        <f>'T2'!E26/'T2'!$B26*1000000</f>
        <v>10441.481711150727</v>
      </c>
      <c r="N27" s="119">
        <f t="shared" si="4"/>
        <v>87.235114229177896</v>
      </c>
      <c r="O27" s="242">
        <f t="shared" si="0"/>
        <v>91.831262227548265</v>
      </c>
      <c r="P27" s="114">
        <f t="shared" si="0"/>
        <v>117.58428524436914</v>
      </c>
      <c r="Q27" s="383">
        <f t="shared" si="0"/>
        <v>99.008497237339157</v>
      </c>
      <c r="R27" s="115"/>
      <c r="S27" s="115"/>
      <c r="T27" s="115"/>
      <c r="U27" s="116"/>
      <c r="V27" s="117"/>
      <c r="W27" s="117"/>
      <c r="X27" s="118"/>
      <c r="Y27" s="120"/>
      <c r="Z27" s="120"/>
      <c r="AA27" s="120"/>
      <c r="AB27" s="120"/>
      <c r="AC27" s="120"/>
      <c r="AD27" s="120"/>
      <c r="AE27" s="120"/>
      <c r="AF27" s="120"/>
      <c r="AG27" s="120"/>
      <c r="AH27" s="120"/>
      <c r="AI27" s="120"/>
      <c r="AJ27" s="120"/>
    </row>
    <row r="28" spans="1:36">
      <c r="A28" s="458">
        <v>1983</v>
      </c>
      <c r="B28" s="571">
        <f>'T1'!C27/'T1'!$B27*1000000</f>
        <v>16553.907923172097</v>
      </c>
      <c r="C28" s="108">
        <f>'T1'!D27/'T1'!$B27*1000000</f>
        <v>13804.73146636572</v>
      </c>
      <c r="D28" s="122">
        <f>'T1'!E27/'T1'!$B27*1000000</f>
        <v>10136.998452861017</v>
      </c>
      <c r="E28" s="109">
        <v>0.84399999999999997</v>
      </c>
      <c r="F28" s="121">
        <f>K92</f>
        <v>1.0014374446499468</v>
      </c>
      <c r="G28" s="111">
        <f t="shared" si="2"/>
        <v>13971.49828715725</v>
      </c>
      <c r="H28" s="112">
        <f t="shared" si="1"/>
        <v>13824.575003755999</v>
      </c>
      <c r="I28" s="582">
        <f t="shared" si="1"/>
        <v>10151.5698270536</v>
      </c>
      <c r="J28" s="119">
        <f t="shared" si="3"/>
        <v>73.431333869544048</v>
      </c>
      <c r="K28" s="111">
        <f>'T2'!C27/'T2'!$B27*1000000</f>
        <v>15525.342141311721</v>
      </c>
      <c r="L28" s="112">
        <f>'T2'!D27/'T2'!$B27*1000000</f>
        <v>12675.551458821423</v>
      </c>
      <c r="M28" s="582">
        <f>'T2'!E27/'T2'!$B27*1000000</f>
        <v>11169.574921159206</v>
      </c>
      <c r="N28" s="119">
        <f t="shared" si="4"/>
        <v>88.119045214288121</v>
      </c>
      <c r="O28" s="242">
        <f t="shared" si="0"/>
        <v>89.991564501372153</v>
      </c>
      <c r="P28" s="114">
        <f t="shared" si="0"/>
        <v>109.06488012507674</v>
      </c>
      <c r="Q28" s="383">
        <f t="shared" si="0"/>
        <v>90.885910150643795</v>
      </c>
      <c r="R28" s="115"/>
      <c r="S28" s="115"/>
      <c r="T28" s="115"/>
      <c r="U28" s="116"/>
      <c r="V28" s="117"/>
      <c r="W28" s="117"/>
      <c r="X28" s="118"/>
      <c r="Y28" s="120"/>
      <c r="Z28" s="120"/>
      <c r="AA28" s="120"/>
      <c r="AB28" s="120"/>
      <c r="AC28" s="120"/>
      <c r="AD28" s="120"/>
      <c r="AE28" s="120"/>
      <c r="AF28" s="120"/>
      <c r="AG28" s="120"/>
      <c r="AH28" s="120"/>
      <c r="AI28" s="120"/>
      <c r="AJ28" s="120"/>
    </row>
    <row r="29" spans="1:36">
      <c r="A29" s="458">
        <v>1984</v>
      </c>
      <c r="B29" s="571">
        <f>'T1'!C28/'T1'!$B28*1000000</f>
        <v>17919.409963781538</v>
      </c>
      <c r="C29" s="108">
        <f>'T1'!D28/'T1'!$B28*1000000</f>
        <v>14822.259369696718</v>
      </c>
      <c r="D29" s="122">
        <f>'T1'!E28/'T1'!$B28*1000000</f>
        <v>10903.119213534825</v>
      </c>
      <c r="E29" s="109">
        <v>0.84399999999999997</v>
      </c>
      <c r="F29" s="121">
        <f>K93</f>
        <v>0.97284929117289087</v>
      </c>
      <c r="G29" s="111">
        <f t="shared" si="2"/>
        <v>15123.982009431618</v>
      </c>
      <c r="H29" s="112">
        <f t="shared" si="1"/>
        <v>14419.824521390192</v>
      </c>
      <c r="I29" s="582">
        <f t="shared" si="1"/>
        <v>10607.091798460882</v>
      </c>
      <c r="J29" s="119">
        <f t="shared" si="3"/>
        <v>73.559090699935027</v>
      </c>
      <c r="K29" s="111">
        <f>'T2'!C28/'T2'!$B28*1000000</f>
        <v>17093.073428259599</v>
      </c>
      <c r="L29" s="112">
        <f>'T2'!D28/'T2'!$B28*1000000</f>
        <v>13882.755061465183</v>
      </c>
      <c r="M29" s="582">
        <f>'T2'!E28/'T2'!$B28*1000000</f>
        <v>12284.152728072624</v>
      </c>
      <c r="N29" s="119">
        <f t="shared" si="4"/>
        <v>88.484977756109444</v>
      </c>
      <c r="O29" s="242">
        <f t="shared" si="0"/>
        <v>88.480179254524671</v>
      </c>
      <c r="P29" s="114">
        <f t="shared" si="0"/>
        <v>103.86860862665344</v>
      </c>
      <c r="Q29" s="383">
        <f t="shared" si="0"/>
        <v>86.347768814537744</v>
      </c>
      <c r="R29" s="115"/>
      <c r="S29" s="115"/>
      <c r="T29" s="115"/>
      <c r="U29" s="116"/>
      <c r="V29" s="117"/>
      <c r="W29" s="117"/>
      <c r="X29" s="118"/>
      <c r="Y29" s="120"/>
      <c r="Z29" s="120"/>
      <c r="AA29" s="120"/>
      <c r="AB29" s="120"/>
      <c r="AC29" s="120"/>
      <c r="AD29" s="120"/>
      <c r="AE29" s="120"/>
      <c r="AF29" s="120"/>
      <c r="AG29" s="120"/>
      <c r="AH29" s="120"/>
      <c r="AI29" s="120"/>
      <c r="AJ29" s="120"/>
    </row>
    <row r="30" spans="1:36">
      <c r="A30" s="458">
        <v>1985</v>
      </c>
      <c r="B30" s="571">
        <f>'T1'!C29/'T1'!$B29*1000000</f>
        <v>19200.331613283128</v>
      </c>
      <c r="C30" s="108">
        <f>'T1'!D29/'T1'!$B29*1000000</f>
        <v>15881.215812065146</v>
      </c>
      <c r="D30" s="122">
        <f>'T1'!E29/'T1'!$B29*1000000</f>
        <v>11663.399732876827</v>
      </c>
      <c r="E30" s="109">
        <v>0.84299999999999997</v>
      </c>
      <c r="F30" s="121">
        <f>K94</f>
        <v>0.94737576799103174</v>
      </c>
      <c r="G30" s="111">
        <f t="shared" si="2"/>
        <v>16185.879549997677</v>
      </c>
      <c r="H30" s="112">
        <f t="shared" si="1"/>
        <v>15045.479026586534</v>
      </c>
      <c r="I30" s="582">
        <f t="shared" si="1"/>
        <v>11049.622279320578</v>
      </c>
      <c r="J30" s="119">
        <f t="shared" si="3"/>
        <v>73.441478731219092</v>
      </c>
      <c r="K30" s="111">
        <f>'T2'!C29/'T2'!$B29*1000000</f>
        <v>18224.698749716987</v>
      </c>
      <c r="L30" s="112">
        <f>'T2'!D29/'T2'!$B29*1000000</f>
        <v>14743.025332696034</v>
      </c>
      <c r="M30" s="582">
        <f>'T2'!E29/'T2'!$B29*1000000</f>
        <v>12991.287430924171</v>
      </c>
      <c r="N30" s="119">
        <f t="shared" si="4"/>
        <v>88.118192418166828</v>
      </c>
      <c r="O30" s="242">
        <f t="shared" si="0"/>
        <v>88.812878458410893</v>
      </c>
      <c r="P30" s="114">
        <f t="shared" si="0"/>
        <v>102.05150358942774</v>
      </c>
      <c r="Q30" s="383">
        <f t="shared" si="0"/>
        <v>85.054097510138249</v>
      </c>
      <c r="R30" s="115"/>
      <c r="S30" s="115"/>
      <c r="T30" s="115"/>
      <c r="U30" s="116"/>
      <c r="V30" s="117"/>
      <c r="W30" s="117"/>
      <c r="X30" s="118"/>
      <c r="Y30" s="120"/>
      <c r="Z30" s="120"/>
      <c r="AA30" s="120"/>
      <c r="AB30" s="120"/>
      <c r="AC30" s="120"/>
      <c r="AD30" s="120"/>
      <c r="AE30" s="120"/>
      <c r="AF30" s="120"/>
      <c r="AG30" s="120"/>
      <c r="AH30" s="120"/>
      <c r="AI30" s="120"/>
      <c r="AJ30" s="120"/>
    </row>
    <row r="31" spans="1:36">
      <c r="A31" s="458">
        <v>1986</v>
      </c>
      <c r="B31" s="571">
        <f>'T1'!C30/'T1'!$B30*1000000</f>
        <v>20023.832753805538</v>
      </c>
      <c r="C31" s="108">
        <f>'T1'!D30/'T1'!$B30*1000000</f>
        <v>16809.100163740371</v>
      </c>
      <c r="D31" s="122">
        <f>'T1'!E30/'T1'!$B30*1000000</f>
        <v>12172.323555586203</v>
      </c>
      <c r="E31" s="109">
        <v>0.83399999999999996</v>
      </c>
      <c r="F31" s="121">
        <f>K95</f>
        <v>0.91252484435321701</v>
      </c>
      <c r="G31" s="111">
        <f t="shared" si="2"/>
        <v>16699.876516673819</v>
      </c>
      <c r="H31" s="112">
        <f t="shared" si="1"/>
        <v>15338.721510634818</v>
      </c>
      <c r="I31" s="582">
        <f t="shared" si="1"/>
        <v>11107.547657978297</v>
      </c>
      <c r="J31" s="119">
        <f t="shared" si="3"/>
        <v>72.415081336975078</v>
      </c>
      <c r="K31" s="111">
        <f>'T2'!C30/'T2'!$B30*1000000</f>
        <v>19071.55885542394</v>
      </c>
      <c r="L31" s="112">
        <f>'T2'!D30/'T2'!$B30*1000000</f>
        <v>15479.697361259416</v>
      </c>
      <c r="M31" s="582">
        <f>'T2'!E30/'T2'!$B30*1000000</f>
        <v>13660.707237320459</v>
      </c>
      <c r="N31" s="119">
        <f t="shared" si="4"/>
        <v>88.249188072040155</v>
      </c>
      <c r="O31" s="242">
        <f t="shared" si="0"/>
        <v>87.564297408884244</v>
      </c>
      <c r="P31" s="114">
        <f t="shared" si="0"/>
        <v>99.089285485791123</v>
      </c>
      <c r="Q31" s="383">
        <f t="shared" si="0"/>
        <v>81.31019474330698</v>
      </c>
      <c r="R31" s="115"/>
      <c r="S31" s="115"/>
      <c r="T31" s="115"/>
      <c r="U31" s="116"/>
      <c r="V31" s="117"/>
      <c r="W31" s="117"/>
      <c r="X31" s="118"/>
      <c r="Y31" s="120"/>
      <c r="Z31" s="120"/>
      <c r="AA31" s="120"/>
      <c r="AB31" s="120"/>
      <c r="AC31" s="120"/>
      <c r="AD31" s="120"/>
      <c r="AE31" s="120"/>
      <c r="AF31" s="120"/>
      <c r="AG31" s="120"/>
      <c r="AH31" s="120"/>
      <c r="AI31" s="120"/>
      <c r="AJ31" s="120"/>
    </row>
    <row r="32" spans="1:36">
      <c r="A32" s="458">
        <v>1987</v>
      </c>
      <c r="B32" s="571">
        <f>'T1'!C31/'T1'!$B31*1000000</f>
        <v>21550.299323392381</v>
      </c>
      <c r="C32" s="108">
        <f>'T1'!D31/'T1'!$B31*1000000</f>
        <v>17851.856986946295</v>
      </c>
      <c r="D32" s="122">
        <f>'T1'!E31/'T1'!$B31*1000000</f>
        <v>12789.125489755823</v>
      </c>
      <c r="E32" s="109">
        <v>0.81699999999999995</v>
      </c>
      <c r="F32" s="121">
        <f>K96</f>
        <v>0.88621347613652168</v>
      </c>
      <c r="G32" s="111">
        <f t="shared" si="2"/>
        <v>17606.594547211575</v>
      </c>
      <c r="H32" s="112">
        <f t="shared" si="1"/>
        <v>15820.556235893728</v>
      </c>
      <c r="I32" s="582">
        <f t="shared" si="1"/>
        <v>11333.895357022702</v>
      </c>
      <c r="J32" s="119">
        <f t="shared" si="3"/>
        <v>71.640308899558946</v>
      </c>
      <c r="K32" s="111">
        <f>'T2'!C31/'T2'!$B31*1000000</f>
        <v>20054.932610781452</v>
      </c>
      <c r="L32" s="112">
        <f>'T2'!D31/'T2'!$B31*1000000</f>
        <v>16289.948649950793</v>
      </c>
      <c r="M32" s="582">
        <f>'T2'!E31/'T2'!$B31*1000000</f>
        <v>14273.831240760492</v>
      </c>
      <c r="N32" s="119">
        <f t="shared" si="4"/>
        <v>87.623549634722806</v>
      </c>
      <c r="O32" s="242">
        <f t="shared" si="0"/>
        <v>87.791840984528363</v>
      </c>
      <c r="P32" s="114">
        <f t="shared" si="0"/>
        <v>97.118515078569729</v>
      </c>
      <c r="Q32" s="383">
        <f t="shared" si="0"/>
        <v>79.403316221488737</v>
      </c>
      <c r="R32" s="115"/>
      <c r="S32" s="115"/>
      <c r="T32" s="115"/>
      <c r="U32" s="116"/>
      <c r="V32" s="117"/>
      <c r="W32" s="117"/>
      <c r="X32" s="118"/>
      <c r="Y32" s="120"/>
      <c r="Z32" s="120"/>
      <c r="AA32" s="120"/>
      <c r="AB32" s="120"/>
      <c r="AC32" s="120"/>
      <c r="AD32" s="120"/>
      <c r="AE32" s="120"/>
      <c r="AF32" s="120"/>
      <c r="AG32" s="120"/>
      <c r="AH32" s="120"/>
      <c r="AI32" s="120"/>
      <c r="AJ32" s="120"/>
    </row>
    <row r="33" spans="1:36">
      <c r="A33" s="458">
        <v>1988</v>
      </c>
      <c r="B33" s="571">
        <f>'T1'!C32/'T1'!$B32*1000000</f>
        <v>23279.315375294835</v>
      </c>
      <c r="C33" s="108">
        <f>'T1'!D32/'T1'!$B32*1000000</f>
        <v>19360.204226503556</v>
      </c>
      <c r="D33" s="122">
        <f>'T1'!E32/'T1'!$B32*1000000</f>
        <v>13771.053811168409</v>
      </c>
      <c r="E33" s="109">
        <v>0.80900000000000005</v>
      </c>
      <c r="F33" s="121">
        <f>K97</f>
        <v>0.85900796520537981</v>
      </c>
      <c r="G33" s="111">
        <f t="shared" si="2"/>
        <v>18832.966138613523</v>
      </c>
      <c r="H33" s="112">
        <f t="shared" si="1"/>
        <v>16630.569638569414</v>
      </c>
      <c r="I33" s="582">
        <f t="shared" si="1"/>
        <v>11829.444913065567</v>
      </c>
      <c r="J33" s="119">
        <f t="shared" si="3"/>
        <v>71.130725947179002</v>
      </c>
      <c r="K33" s="111">
        <f>'T2'!C32/'T2'!$B32*1000000</f>
        <v>21433.84708297118</v>
      </c>
      <c r="L33" s="112">
        <f>'T2'!D32/'T2'!$B32*1000000</f>
        <v>17449.941035089225</v>
      </c>
      <c r="M33" s="582">
        <f>'T2'!E32/'T2'!$B32*1000000</f>
        <v>15385.55706538372</v>
      </c>
      <c r="N33" s="119">
        <f t="shared" si="4"/>
        <v>88.169679395739294</v>
      </c>
      <c r="O33" s="242">
        <f t="shared" si="0"/>
        <v>87.865543062383736</v>
      </c>
      <c r="P33" s="114">
        <f t="shared" si="0"/>
        <v>95.30444604441827</v>
      </c>
      <c r="Q33" s="383">
        <f t="shared" si="0"/>
        <v>76.88668575856039</v>
      </c>
      <c r="R33" s="115"/>
      <c r="S33" s="115"/>
      <c r="T33" s="115"/>
      <c r="U33" s="116"/>
      <c r="V33" s="117"/>
      <c r="W33" s="117"/>
      <c r="X33" s="118"/>
      <c r="Y33" s="120"/>
      <c r="Z33" s="120"/>
      <c r="AA33" s="120"/>
      <c r="AB33" s="120"/>
      <c r="AC33" s="120"/>
      <c r="AD33" s="120"/>
      <c r="AE33" s="120"/>
      <c r="AF33" s="120"/>
      <c r="AG33" s="120"/>
      <c r="AH33" s="120"/>
      <c r="AI33" s="120"/>
      <c r="AJ33" s="120"/>
    </row>
    <row r="34" spans="1:36">
      <c r="A34" s="458">
        <v>1989</v>
      </c>
      <c r="B34" s="571">
        <f>'T1'!C33/'T1'!$B33*1000000</f>
        <v>24521.4551939228</v>
      </c>
      <c r="C34" s="108">
        <f>'T1'!D33/'T1'!$B33*1000000</f>
        <v>20764.726619261757</v>
      </c>
      <c r="D34" s="122">
        <f>'T1'!E33/'T1'!$B33*1000000</f>
        <v>14822.847972651092</v>
      </c>
      <c r="E34" s="109">
        <v>0.80300000000000005</v>
      </c>
      <c r="F34" s="121">
        <f>K98</f>
        <v>0.83334937320852265</v>
      </c>
      <c r="G34" s="111">
        <f t="shared" si="2"/>
        <v>19690.728520720011</v>
      </c>
      <c r="H34" s="112">
        <f t="shared" si="1"/>
        <v>17304.27191300811</v>
      </c>
      <c r="I34" s="582">
        <f t="shared" si="1"/>
        <v>12352.611067174008</v>
      </c>
      <c r="J34" s="119">
        <f t="shared" si="3"/>
        <v>71.384748975703516</v>
      </c>
      <c r="K34" s="111">
        <f>'T2'!C33/'T2'!$B33*1000000</f>
        <v>22869.835520864071</v>
      </c>
      <c r="L34" s="112">
        <f>'T2'!D33/'T2'!$B33*1000000</f>
        <v>18674.788893515015</v>
      </c>
      <c r="M34" s="582">
        <f>'T2'!E33/'T2'!$B33*1000000</f>
        <v>16379.599574755342</v>
      </c>
      <c r="N34" s="119">
        <f t="shared" si="4"/>
        <v>87.709690685945603</v>
      </c>
      <c r="O34" s="242">
        <f t="shared" si="0"/>
        <v>86.099126085783297</v>
      </c>
      <c r="P34" s="114">
        <f t="shared" si="0"/>
        <v>92.661138027735191</v>
      </c>
      <c r="Q34" s="383">
        <f t="shared" si="0"/>
        <v>75.414609562325126</v>
      </c>
      <c r="R34" s="115"/>
      <c r="S34" s="115"/>
      <c r="T34" s="115"/>
      <c r="U34" s="116"/>
      <c r="V34" s="117"/>
      <c r="W34" s="117"/>
      <c r="X34" s="118"/>
      <c r="Y34" s="120"/>
      <c r="Z34" s="120"/>
      <c r="AA34" s="120"/>
      <c r="AB34" s="120"/>
      <c r="AC34" s="120"/>
      <c r="AD34" s="120"/>
      <c r="AE34" s="120"/>
      <c r="AF34" s="120"/>
      <c r="AG34" s="120"/>
      <c r="AH34" s="120"/>
      <c r="AI34" s="120"/>
      <c r="AJ34" s="120"/>
    </row>
    <row r="35" spans="1:36">
      <c r="A35" s="458">
        <v>1990</v>
      </c>
      <c r="B35" s="571">
        <f>'T1'!C34/'T1'!$B34*1000000</f>
        <v>24998.335285151177</v>
      </c>
      <c r="C35" s="108">
        <f>'T1'!D34/'T1'!$B34*1000000</f>
        <v>21957.769803230705</v>
      </c>
      <c r="D35" s="122">
        <f>'T1'!E34/'T1'!$B34*1000000</f>
        <v>15429.699091934239</v>
      </c>
      <c r="E35" s="109">
        <v>0.80500000000000005</v>
      </c>
      <c r="F35" s="121">
        <v>0.82499999999999996</v>
      </c>
      <c r="G35" s="111">
        <f t="shared" si="2"/>
        <v>20123.659904546697</v>
      </c>
      <c r="H35" s="112">
        <f t="shared" si="1"/>
        <v>18115.160087665332</v>
      </c>
      <c r="I35" s="582">
        <f t="shared" si="1"/>
        <v>12729.501750845746</v>
      </c>
      <c r="J35" s="119">
        <f t="shared" si="3"/>
        <v>70.26988273492158</v>
      </c>
      <c r="K35" s="111">
        <f>'T2'!C34/'T2'!$B34*1000000</f>
        <v>23901.095606780691</v>
      </c>
      <c r="L35" s="112">
        <f>'T2'!D34/'T2'!$B34*1000000</f>
        <v>19611.401345425911</v>
      </c>
      <c r="M35" s="582">
        <f>'T2'!E34/'T2'!$B34*1000000</f>
        <v>17234.722061227672</v>
      </c>
      <c r="N35" s="119">
        <f t="shared" si="4"/>
        <v>87.881134844285029</v>
      </c>
      <c r="O35" s="242">
        <f t="shared" si="0"/>
        <v>84.195554193915939</v>
      </c>
      <c r="P35" s="114">
        <f t="shared" si="0"/>
        <v>92.370554090416618</v>
      </c>
      <c r="Q35" s="383">
        <f t="shared" si="0"/>
        <v>73.859628867951656</v>
      </c>
      <c r="R35" s="115"/>
      <c r="S35" s="115"/>
      <c r="T35" s="115"/>
      <c r="U35" s="116"/>
      <c r="V35" s="117"/>
      <c r="W35" s="117"/>
      <c r="X35" s="118"/>
      <c r="Y35" s="120"/>
      <c r="Z35" s="120"/>
      <c r="AA35" s="120"/>
      <c r="AB35" s="120"/>
      <c r="AC35" s="120"/>
      <c r="AD35" s="120"/>
      <c r="AE35" s="120"/>
      <c r="AF35" s="120"/>
      <c r="AG35" s="120"/>
      <c r="AH35" s="120"/>
      <c r="AI35" s="120"/>
      <c r="AJ35" s="120"/>
    </row>
    <row r="36" spans="1:36">
      <c r="A36" s="458">
        <v>1991</v>
      </c>
      <c r="B36" s="571">
        <f>'T1'!C35/'T1'!$B35*1000000</f>
        <v>24900.10490900615</v>
      </c>
      <c r="C36" s="108">
        <f>'T1'!D35/'T1'!$B35*1000000</f>
        <v>22388.019971050246</v>
      </c>
      <c r="D36" s="122">
        <f>'T1'!E35/'T1'!$B35*1000000</f>
        <v>15789.875560932316</v>
      </c>
      <c r="E36" s="109">
        <v>0.80700000000000005</v>
      </c>
      <c r="F36" s="121">
        <v>0.83499999999999996</v>
      </c>
      <c r="G36" s="111">
        <f t="shared" si="2"/>
        <v>20094.384661567965</v>
      </c>
      <c r="H36" s="112">
        <f t="shared" si="1"/>
        <v>18693.996675826955</v>
      </c>
      <c r="I36" s="582">
        <f t="shared" si="1"/>
        <v>13184.546093378483</v>
      </c>
      <c r="J36" s="119">
        <f t="shared" si="3"/>
        <v>70.52823600010214</v>
      </c>
      <c r="K36" s="111">
        <f>'T2'!C35/'T2'!$B35*1000000</f>
        <v>24352.14767483138</v>
      </c>
      <c r="L36" s="112">
        <f>'T2'!D35/'T2'!$B35*1000000</f>
        <v>20011.044057902418</v>
      </c>
      <c r="M36" s="582">
        <f>'T2'!E35/'T2'!$B35*1000000</f>
        <v>17688.242022640319</v>
      </c>
      <c r="N36" s="119">
        <f t="shared" si="4"/>
        <v>88.392399574250007</v>
      </c>
      <c r="O36" s="242">
        <f t="shared" si="0"/>
        <v>82.515862378479525</v>
      </c>
      <c r="P36" s="114">
        <f t="shared" si="0"/>
        <v>93.41839746959451</v>
      </c>
      <c r="Q36" s="383">
        <f t="shared" si="0"/>
        <v>74.538476330789322</v>
      </c>
      <c r="R36" s="115"/>
      <c r="S36" s="115"/>
      <c r="T36" s="115"/>
      <c r="U36" s="116"/>
      <c r="V36" s="117"/>
      <c r="W36" s="117"/>
      <c r="X36" s="118"/>
      <c r="Y36" s="120"/>
      <c r="Z36" s="120"/>
      <c r="AA36" s="120"/>
      <c r="AB36" s="120"/>
      <c r="AC36" s="120"/>
      <c r="AD36" s="120"/>
      <c r="AE36" s="120"/>
      <c r="AF36" s="120"/>
      <c r="AG36" s="120"/>
      <c r="AH36" s="120"/>
      <c r="AI36" s="120"/>
      <c r="AJ36" s="120"/>
    </row>
    <row r="37" spans="1:36">
      <c r="A37" s="458">
        <v>1992</v>
      </c>
      <c r="B37" s="571">
        <f>'T1'!C36/'T1'!$B36*1000000</f>
        <v>25183.876630525308</v>
      </c>
      <c r="C37" s="108">
        <f>'T1'!D36/'T1'!$B36*1000000</f>
        <v>22626.024417181179</v>
      </c>
      <c r="D37" s="122">
        <f>'T1'!E36/'T1'!$B36*1000000</f>
        <v>16053.753979730516</v>
      </c>
      <c r="E37" s="109">
        <v>0.81399999999999995</v>
      </c>
      <c r="F37" s="121">
        <v>0.81200000000000006</v>
      </c>
      <c r="G37" s="111">
        <f t="shared" si="2"/>
        <v>20499.675577247599</v>
      </c>
      <c r="H37" s="112">
        <f t="shared" si="1"/>
        <v>18372.33182675112</v>
      </c>
      <c r="I37" s="582">
        <f t="shared" si="1"/>
        <v>13035.648231541179</v>
      </c>
      <c r="J37" s="119">
        <f t="shared" si="3"/>
        <v>70.952606095218471</v>
      </c>
      <c r="K37" s="111">
        <f>'T2'!C36/'T2'!$B36*1000000</f>
        <v>25452.471956469279</v>
      </c>
      <c r="L37" s="112">
        <f>'T2'!D36/'T2'!$B36*1000000</f>
        <v>21068.651185963055</v>
      </c>
      <c r="M37" s="582">
        <f>'T2'!E36/'T2'!$B36*1000000</f>
        <v>18683.491487688869</v>
      </c>
      <c r="N37" s="119">
        <f t="shared" si="4"/>
        <v>88.679105856271917</v>
      </c>
      <c r="O37" s="242">
        <f t="shared" si="0"/>
        <v>80.541000545281733</v>
      </c>
      <c r="P37" s="114">
        <f t="shared" si="0"/>
        <v>87.202221274571428</v>
      </c>
      <c r="Q37" s="383">
        <f t="shared" si="0"/>
        <v>69.770943188700954</v>
      </c>
      <c r="R37" s="115"/>
      <c r="S37" s="115"/>
      <c r="T37" s="115"/>
      <c r="U37" s="116"/>
      <c r="V37" s="117"/>
      <c r="W37" s="117"/>
      <c r="X37" s="118"/>
      <c r="Y37" s="120"/>
      <c r="Z37" s="120"/>
      <c r="AA37" s="120"/>
      <c r="AB37" s="120"/>
      <c r="AC37" s="120"/>
      <c r="AD37" s="120"/>
      <c r="AE37" s="120"/>
      <c r="AF37" s="120"/>
      <c r="AG37" s="120"/>
      <c r="AH37" s="120"/>
      <c r="AI37" s="120"/>
      <c r="AJ37" s="120"/>
    </row>
    <row r="38" spans="1:36">
      <c r="A38" s="458">
        <v>1993</v>
      </c>
      <c r="B38" s="571">
        <f>'T1'!C37/'T1'!$B37*1000000</f>
        <v>25883.251612081785</v>
      </c>
      <c r="C38" s="108">
        <f>'T1'!D37/'T1'!$B37*1000000</f>
        <v>22824.001092858718</v>
      </c>
      <c r="D38" s="122">
        <f>'T1'!E37/'T1'!$B37*1000000</f>
        <v>16428.969663048956</v>
      </c>
      <c r="E38" s="109">
        <v>0.82199999999999995</v>
      </c>
      <c r="F38" s="121">
        <v>0.82799999999999996</v>
      </c>
      <c r="G38" s="111">
        <f t="shared" si="2"/>
        <v>21276.032825131228</v>
      </c>
      <c r="H38" s="112">
        <f t="shared" si="1"/>
        <v>18898.272904887017</v>
      </c>
      <c r="I38" s="582">
        <f t="shared" si="1"/>
        <v>13603.186881004534</v>
      </c>
      <c r="J38" s="119">
        <f t="shared" si="3"/>
        <v>71.98111144583379</v>
      </c>
      <c r="K38" s="111">
        <f>'T2'!C37/'T2'!$B37*1000000</f>
        <v>26427.874382400627</v>
      </c>
      <c r="L38" s="112">
        <f>'T2'!D37/'T2'!$B37*1000000</f>
        <v>21703.383253548076</v>
      </c>
      <c r="M38" s="582">
        <f>'T2'!E37/'T2'!$B37*1000000</f>
        <v>19210.702238341491</v>
      </c>
      <c r="N38" s="119">
        <f t="shared" si="4"/>
        <v>88.514781377234911</v>
      </c>
      <c r="O38" s="242">
        <f t="shared" si="0"/>
        <v>80.506031311015263</v>
      </c>
      <c r="P38" s="114">
        <f t="shared" si="0"/>
        <v>87.075239303058993</v>
      </c>
      <c r="Q38" s="383">
        <f t="shared" si="0"/>
        <v>70.810461336778971</v>
      </c>
      <c r="R38" s="115"/>
      <c r="S38" s="115"/>
      <c r="T38" s="115"/>
      <c r="U38" s="116"/>
      <c r="V38" s="117"/>
      <c r="W38" s="117"/>
      <c r="X38" s="118"/>
      <c r="Y38" s="120"/>
      <c r="Z38" s="120"/>
      <c r="AA38" s="120"/>
      <c r="AB38" s="120"/>
      <c r="AC38" s="120"/>
      <c r="AD38" s="120"/>
      <c r="AE38" s="120"/>
      <c r="AF38" s="120"/>
      <c r="AG38" s="120"/>
      <c r="AH38" s="120"/>
      <c r="AI38" s="120"/>
      <c r="AJ38" s="120"/>
    </row>
    <row r="39" spans="1:36">
      <c r="A39" s="458">
        <v>1994</v>
      </c>
      <c r="B39" s="571">
        <f>'T1'!C38/'T1'!$B38*1000000</f>
        <v>27160.989699470276</v>
      </c>
      <c r="C39" s="108">
        <f>'T1'!D38/'T1'!$B38*1000000</f>
        <v>23057.580259491137</v>
      </c>
      <c r="D39" s="122">
        <f>'T1'!E38/'T1'!$B38*1000000</f>
        <v>16492.539519249684</v>
      </c>
      <c r="E39" s="109">
        <v>0.82799999999999996</v>
      </c>
      <c r="F39" s="121">
        <v>0.84699999999999998</v>
      </c>
      <c r="G39" s="111">
        <f t="shared" si="2"/>
        <v>22489.299471161386</v>
      </c>
      <c r="H39" s="112">
        <f t="shared" si="1"/>
        <v>19529.770479788993</v>
      </c>
      <c r="I39" s="582">
        <f t="shared" si="1"/>
        <v>13969.180972804481</v>
      </c>
      <c r="J39" s="119">
        <f t="shared" si="3"/>
        <v>71.527624900973279</v>
      </c>
      <c r="K39" s="111">
        <f>'T2'!C38/'T2'!$B38*1000000</f>
        <v>27742.119147482495</v>
      </c>
      <c r="L39" s="112">
        <f>'T2'!D38/'T2'!$B38*1000000</f>
        <v>22536.296521227534</v>
      </c>
      <c r="M39" s="582">
        <f>'T2'!E38/'T2'!$B38*1000000</f>
        <v>19905.48670550948</v>
      </c>
      <c r="N39" s="119">
        <f t="shared" si="4"/>
        <v>88.326343624206288</v>
      </c>
      <c r="O39" s="242">
        <f t="shared" si="0"/>
        <v>81.065542800115225</v>
      </c>
      <c r="P39" s="114">
        <f t="shared" si="0"/>
        <v>86.659183159901119</v>
      </c>
      <c r="Q39" s="383">
        <f t="shared" si="0"/>
        <v>70.177540391102639</v>
      </c>
      <c r="R39" s="115"/>
      <c r="S39" s="115"/>
      <c r="T39" s="115"/>
      <c r="U39" s="116"/>
      <c r="V39" s="117"/>
      <c r="W39" s="117"/>
      <c r="X39" s="118"/>
      <c r="Y39" s="120"/>
      <c r="Z39" s="120"/>
      <c r="AA39" s="120"/>
      <c r="AB39" s="120"/>
      <c r="AC39" s="120"/>
      <c r="AD39" s="120"/>
      <c r="AE39" s="120"/>
      <c r="AF39" s="120"/>
      <c r="AG39" s="120"/>
      <c r="AH39" s="120"/>
      <c r="AI39" s="120"/>
      <c r="AJ39" s="120"/>
    </row>
    <row r="40" spans="1:36">
      <c r="A40" s="458">
        <v>1995</v>
      </c>
      <c r="B40" s="571">
        <f>'T1'!C39/'T1'!$B39*1000000</f>
        <v>28234.077242984633</v>
      </c>
      <c r="C40" s="108">
        <f>'T1'!D39/'T1'!$B39*1000000</f>
        <v>23696.026864224856</v>
      </c>
      <c r="D40" s="122">
        <f>'T1'!E39/'T1'!$B39*1000000</f>
        <v>16765.809474057125</v>
      </c>
      <c r="E40" s="109">
        <v>0.82699999999999996</v>
      </c>
      <c r="F40" s="121">
        <v>0.84299999999999997</v>
      </c>
      <c r="G40" s="111">
        <f t="shared" si="2"/>
        <v>23349.581879948291</v>
      </c>
      <c r="H40" s="112">
        <f t="shared" si="1"/>
        <v>19975.750646541554</v>
      </c>
      <c r="I40" s="582">
        <f t="shared" si="1"/>
        <v>14133.577386630155</v>
      </c>
      <c r="J40" s="119">
        <f t="shared" si="3"/>
        <v>70.753673474979692</v>
      </c>
      <c r="K40" s="111">
        <f>'T2'!C39/'T2'!$B39*1000000</f>
        <v>28748.855912494189</v>
      </c>
      <c r="L40" s="112">
        <f>'T2'!D39/'T2'!$B39*1000000</f>
        <v>23560.700406619955</v>
      </c>
      <c r="M40" s="582">
        <f>'T2'!E39/'T2'!$B39*1000000</f>
        <v>20753.372244812221</v>
      </c>
      <c r="N40" s="119">
        <f t="shared" si="4"/>
        <v>88.084699888552777</v>
      </c>
      <c r="O40" s="242">
        <f t="shared" si="0"/>
        <v>81.219169037612431</v>
      </c>
      <c r="P40" s="114">
        <f t="shared" si="0"/>
        <v>84.784196996660071</v>
      </c>
      <c r="Q40" s="383">
        <f t="shared" si="0"/>
        <v>68.102558080232797</v>
      </c>
      <c r="R40" s="115"/>
      <c r="S40" s="115"/>
      <c r="T40" s="115"/>
      <c r="U40" s="116"/>
      <c r="V40" s="117"/>
      <c r="W40" s="117"/>
      <c r="X40" s="118"/>
      <c r="Y40" s="120"/>
      <c r="Z40" s="120"/>
      <c r="AA40" s="120"/>
      <c r="AB40" s="120"/>
      <c r="AC40" s="120"/>
      <c r="AD40" s="120"/>
      <c r="AE40" s="120"/>
      <c r="AF40" s="120"/>
      <c r="AG40" s="120"/>
      <c r="AH40" s="120"/>
      <c r="AI40" s="120"/>
      <c r="AJ40" s="120"/>
    </row>
    <row r="41" spans="1:36">
      <c r="A41" s="458">
        <v>1996</v>
      </c>
      <c r="B41" s="571">
        <f>'T1'!C40/'T1'!$B40*1000000</f>
        <v>28909.388355547664</v>
      </c>
      <c r="C41" s="108">
        <f>'T1'!D40/'T1'!$B40*1000000</f>
        <v>23929.353776436321</v>
      </c>
      <c r="D41" s="122">
        <f>'T1'!E40/'T1'!$B40*1000000</f>
        <v>16875.823790259514</v>
      </c>
      <c r="E41" s="109">
        <v>0.82699999999999996</v>
      </c>
      <c r="F41" s="121">
        <v>0.81799999999999995</v>
      </c>
      <c r="G41" s="111">
        <f t="shared" si="2"/>
        <v>23908.064170037916</v>
      </c>
      <c r="H41" s="112">
        <f t="shared" si="1"/>
        <v>19574.21138912491</v>
      </c>
      <c r="I41" s="582">
        <f t="shared" si="1"/>
        <v>13804.423860432282</v>
      </c>
      <c r="J41" s="119">
        <f t="shared" si="3"/>
        <v>70.523524989117973</v>
      </c>
      <c r="K41" s="111">
        <f>'T2'!C40/'T2'!$B40*1000000</f>
        <v>30032.553000585805</v>
      </c>
      <c r="L41" s="112">
        <f>'T2'!D40/'T2'!$B40*1000000</f>
        <v>24718.776185144263</v>
      </c>
      <c r="M41" s="582">
        <f>'T2'!E40/'T2'!$B40*1000000</f>
        <v>21615.118236354065</v>
      </c>
      <c r="N41" s="119">
        <f t="shared" si="4"/>
        <v>87.444127793610321</v>
      </c>
      <c r="O41" s="242">
        <f t="shared" si="0"/>
        <v>79.607165496624859</v>
      </c>
      <c r="P41" s="114">
        <f t="shared" si="0"/>
        <v>79.18762337792765</v>
      </c>
      <c r="Q41" s="383">
        <f t="shared" si="0"/>
        <v>63.864669670022337</v>
      </c>
      <c r="R41" s="115"/>
      <c r="S41" s="115"/>
      <c r="T41" s="115"/>
      <c r="U41" s="116"/>
      <c r="V41" s="117"/>
      <c r="W41" s="117"/>
      <c r="X41" s="118"/>
      <c r="Y41" s="120"/>
      <c r="Z41" s="120"/>
      <c r="AA41" s="120"/>
      <c r="AB41" s="120"/>
      <c r="AC41" s="120"/>
      <c r="AD41" s="120"/>
      <c r="AE41" s="120"/>
      <c r="AF41" s="120"/>
      <c r="AG41" s="120"/>
      <c r="AH41" s="120"/>
      <c r="AI41" s="120"/>
      <c r="AJ41" s="120"/>
    </row>
    <row r="42" spans="1:36">
      <c r="A42" s="458">
        <v>1997</v>
      </c>
      <c r="B42" s="571">
        <f>'T1'!C41/'T1'!$B41*1000000</f>
        <v>30179.085196479984</v>
      </c>
      <c r="C42" s="108">
        <f>'T1'!D41/'T1'!$B41*1000000</f>
        <v>24523.888316063993</v>
      </c>
      <c r="D42" s="122">
        <f>'T1'!E41/'T1'!$B41*1000000</f>
        <v>17316.874635809028</v>
      </c>
      <c r="E42" s="109">
        <v>0.83199999999999996</v>
      </c>
      <c r="F42" s="121">
        <v>0.82399999999999995</v>
      </c>
      <c r="G42" s="111">
        <f t="shared" si="2"/>
        <v>25108.998883471344</v>
      </c>
      <c r="H42" s="112">
        <f t="shared" si="1"/>
        <v>20207.683972436727</v>
      </c>
      <c r="I42" s="582">
        <f t="shared" si="1"/>
        <v>14269.104699906638</v>
      </c>
      <c r="J42" s="119">
        <f t="shared" si="3"/>
        <v>70.612271645625952</v>
      </c>
      <c r="K42" s="111">
        <f>'T2'!C41/'T2'!$B41*1000000</f>
        <v>31537.81900512167</v>
      </c>
      <c r="L42" s="112">
        <f>'T2'!D41/'T2'!$B41*1000000</f>
        <v>25940.620901384093</v>
      </c>
      <c r="M42" s="582">
        <f>'T2'!E41/'T2'!$B41*1000000</f>
        <v>22526.542545006923</v>
      </c>
      <c r="N42" s="119">
        <f t="shared" si="4"/>
        <v>86.838871862951407</v>
      </c>
      <c r="O42" s="242">
        <f t="shared" si="0"/>
        <v>79.615520906482786</v>
      </c>
      <c r="P42" s="114">
        <f t="shared" si="0"/>
        <v>77.899769821463778</v>
      </c>
      <c r="Q42" s="383">
        <f t="shared" si="0"/>
        <v>63.343518746375175</v>
      </c>
      <c r="R42" s="115"/>
      <c r="S42" s="115"/>
      <c r="T42" s="115"/>
      <c r="U42" s="116"/>
      <c r="V42" s="117"/>
      <c r="W42" s="117"/>
      <c r="X42" s="118"/>
      <c r="Y42" s="120"/>
      <c r="Z42" s="120"/>
      <c r="AA42" s="120"/>
      <c r="AB42" s="120"/>
      <c r="AC42" s="120"/>
      <c r="AD42" s="120"/>
      <c r="AE42" s="120"/>
      <c r="AF42" s="120"/>
      <c r="AG42" s="120"/>
      <c r="AH42" s="120"/>
      <c r="AI42" s="120"/>
      <c r="AJ42" s="120"/>
    </row>
    <row r="43" spans="1:36">
      <c r="A43" s="458">
        <v>1998</v>
      </c>
      <c r="B43" s="571">
        <f>'T1'!C42/'T1'!$B42*1000000</f>
        <v>31095.93304314269</v>
      </c>
      <c r="C43" s="108">
        <f>'T1'!D42/'T1'!$B42*1000000</f>
        <v>25475.540580353623</v>
      </c>
      <c r="D43" s="122">
        <f>'T1'!E42/'T1'!$B42*1000000</f>
        <v>17902.90923727442</v>
      </c>
      <c r="E43" s="109">
        <v>0.84299999999999997</v>
      </c>
      <c r="F43" s="121">
        <v>0.83099999999999996</v>
      </c>
      <c r="G43" s="111">
        <f t="shared" si="2"/>
        <v>26213.871555369285</v>
      </c>
      <c r="H43" s="112">
        <f t="shared" si="1"/>
        <v>21170.174222273861</v>
      </c>
      <c r="I43" s="582">
        <f t="shared" si="1"/>
        <v>14877.317576175043</v>
      </c>
      <c r="J43" s="119">
        <f t="shared" si="3"/>
        <v>70.27489438666079</v>
      </c>
      <c r="K43" s="111">
        <f>'T2'!C42/'T2'!$B42*1000000</f>
        <v>32913.519268234399</v>
      </c>
      <c r="L43" s="112">
        <f>'T2'!D42/'T2'!$B42*1000000</f>
        <v>27498.062675173998</v>
      </c>
      <c r="M43" s="582">
        <f>'T2'!E42/'T2'!$B42*1000000</f>
        <v>23759.568936173298</v>
      </c>
      <c r="N43" s="119">
        <f t="shared" si="4"/>
        <v>86.404519535931115</v>
      </c>
      <c r="O43" s="242">
        <f t="shared" si="0"/>
        <v>79.64469354290199</v>
      </c>
      <c r="P43" s="114">
        <f t="shared" si="0"/>
        <v>76.987875372714427</v>
      </c>
      <c r="Q43" s="383">
        <f t="shared" si="0"/>
        <v>62.616108971256338</v>
      </c>
      <c r="R43" s="115"/>
      <c r="S43" s="115"/>
      <c r="T43" s="115"/>
      <c r="U43" s="116"/>
      <c r="V43" s="117"/>
      <c r="W43" s="117"/>
      <c r="X43" s="118"/>
      <c r="Y43" s="120"/>
      <c r="Z43" s="120"/>
      <c r="AA43" s="120"/>
      <c r="AB43" s="120"/>
      <c r="AC43" s="120"/>
      <c r="AD43" s="120"/>
      <c r="AE43" s="120"/>
      <c r="AF43" s="120"/>
      <c r="AG43" s="120"/>
      <c r="AH43" s="120"/>
      <c r="AI43" s="120"/>
      <c r="AJ43" s="120"/>
    </row>
    <row r="44" spans="1:36">
      <c r="A44" s="458">
        <v>1999</v>
      </c>
      <c r="B44" s="571">
        <f>'T1'!C43/'T1'!$B43*1000000</f>
        <v>32991.185084122924</v>
      </c>
      <c r="C44" s="108">
        <f>'T1'!D43/'T1'!$B43*1000000</f>
        <v>26443.990231385982</v>
      </c>
      <c r="D44" s="122">
        <f>'T1'!E43/'T1'!$B43*1000000</f>
        <v>18684.26407292562</v>
      </c>
      <c r="E44" s="109">
        <v>0.84</v>
      </c>
      <c r="F44" s="121">
        <v>0.84499999999999997</v>
      </c>
      <c r="G44" s="111">
        <f t="shared" si="2"/>
        <v>27712.595470663255</v>
      </c>
      <c r="H44" s="112">
        <f t="shared" si="1"/>
        <v>22345.171745521155</v>
      </c>
      <c r="I44" s="582">
        <f t="shared" si="1"/>
        <v>15788.203141622149</v>
      </c>
      <c r="J44" s="119">
        <f t="shared" si="3"/>
        <v>70.655993703815341</v>
      </c>
      <c r="K44" s="111">
        <f>'T2'!C43/'T2'!$B43*1000000</f>
        <v>34585.147210447933</v>
      </c>
      <c r="L44" s="112">
        <f>'T2'!D43/'T2'!$B43*1000000</f>
        <v>28598.636728147554</v>
      </c>
      <c r="M44" s="582">
        <f>'T2'!E43/'T2'!$B43*1000000</f>
        <v>24617.295795623784</v>
      </c>
      <c r="N44" s="119">
        <f t="shared" si="4"/>
        <v>86.07856391768064</v>
      </c>
      <c r="O44" s="242">
        <f t="shared" si="0"/>
        <v>80.128603478349433</v>
      </c>
      <c r="P44" s="114">
        <f t="shared" si="0"/>
        <v>78.133695525173167</v>
      </c>
      <c r="Q44" s="383">
        <f t="shared" si="0"/>
        <v>64.134595743976135</v>
      </c>
      <c r="R44" s="115"/>
      <c r="S44" s="115"/>
      <c r="T44" s="115"/>
      <c r="U44" s="116"/>
      <c r="V44" s="117"/>
      <c r="W44" s="117"/>
      <c r="X44" s="118"/>
      <c r="Y44" s="120"/>
      <c r="Z44" s="120"/>
      <c r="AA44" s="120"/>
      <c r="AB44" s="120"/>
      <c r="AC44" s="120"/>
      <c r="AD44" s="120"/>
      <c r="AE44" s="120"/>
      <c r="AF44" s="120"/>
      <c r="AG44" s="120"/>
      <c r="AH44" s="120"/>
      <c r="AI44" s="120"/>
      <c r="AJ44" s="120"/>
    </row>
    <row r="45" spans="1:36">
      <c r="A45" s="458">
        <v>2000</v>
      </c>
      <c r="B45" s="571">
        <f>'T1'!C44/'T1'!$B44*1000000</f>
        <v>35832.272884486119</v>
      </c>
      <c r="C45" s="108">
        <f>'T1'!D44/'T1'!$B44*1000000</f>
        <v>28079.706598275872</v>
      </c>
      <c r="D45" s="122">
        <f>'T1'!E44/'T1'!$B44*1000000</f>
        <v>19732.212194182866</v>
      </c>
      <c r="E45" s="109">
        <v>0.81499999999999995</v>
      </c>
      <c r="F45" s="121">
        <v>0.84399999999999997</v>
      </c>
      <c r="G45" s="111">
        <f t="shared" si="2"/>
        <v>29203.302400856184</v>
      </c>
      <c r="H45" s="112">
        <f t="shared" si="1"/>
        <v>23699.272368944836</v>
      </c>
      <c r="I45" s="582">
        <f t="shared" si="1"/>
        <v>16653.98709189034</v>
      </c>
      <c r="J45" s="119">
        <f t="shared" si="3"/>
        <v>70.272145206084346</v>
      </c>
      <c r="K45" s="111">
        <f>'T2'!C44/'T2'!$B44*1000000</f>
        <v>36419.521384712352</v>
      </c>
      <c r="L45" s="112">
        <f>'T2'!D44/'T2'!$B44*1000000</f>
        <v>30584.848334619935</v>
      </c>
      <c r="M45" s="582">
        <f>'T2'!E44/'T2'!$B44*1000000</f>
        <v>26205.922138258768</v>
      </c>
      <c r="N45" s="119">
        <f t="shared" si="4"/>
        <v>85.68269442289656</v>
      </c>
      <c r="O45" s="242">
        <f t="shared" si="0"/>
        <v>80.185848936265032</v>
      </c>
      <c r="P45" s="114">
        <f t="shared" si="0"/>
        <v>77.48697037715533</v>
      </c>
      <c r="Q45" s="383">
        <f t="shared" si="0"/>
        <v>63.550471546188078</v>
      </c>
      <c r="T45" s="115"/>
      <c r="U45" s="116"/>
      <c r="V45" s="117"/>
      <c r="W45" s="117"/>
      <c r="X45" s="118"/>
    </row>
    <row r="46" spans="1:36">
      <c r="A46" s="458">
        <v>2001</v>
      </c>
      <c r="B46" s="571">
        <f>'T1'!C45/'T1'!$B45*1000000</f>
        <v>36641.151179038185</v>
      </c>
      <c r="C46" s="108">
        <f>'T1'!D45/'T1'!$B45*1000000</f>
        <v>28864.554127734657</v>
      </c>
      <c r="D46" s="122">
        <f>'T1'!E45/'T1'!$B45*1000000</f>
        <v>20389.121410782733</v>
      </c>
      <c r="E46" s="109">
        <v>0.82</v>
      </c>
      <c r="F46" s="121">
        <v>0.83899999999999997</v>
      </c>
      <c r="G46" s="111">
        <f t="shared" si="2"/>
        <v>30045.743966811311</v>
      </c>
      <c r="H46" s="112">
        <f t="shared" si="1"/>
        <v>24217.360913169377</v>
      </c>
      <c r="I46" s="582">
        <f t="shared" si="1"/>
        <v>17106.472863646712</v>
      </c>
      <c r="J46" s="119">
        <f t="shared" si="3"/>
        <v>70.637229733584334</v>
      </c>
      <c r="K46" s="111">
        <f>'T2'!C45/'T2'!$B45*1000000</f>
        <v>37240.073626084668</v>
      </c>
      <c r="L46" s="112">
        <f>'T2'!D45/'T2'!$B45*1000000</f>
        <v>31524.585853273729</v>
      </c>
      <c r="M46" s="582">
        <f>'T2'!E45/'T2'!$B45*1000000</f>
        <v>27179.595056534316</v>
      </c>
      <c r="N46" s="119">
        <f t="shared" si="4"/>
        <v>86.217135993594027</v>
      </c>
      <c r="O46" s="242">
        <f t="shared" si="0"/>
        <v>80.681215264209044</v>
      </c>
      <c r="P46" s="114">
        <f t="shared" si="0"/>
        <v>76.820552142652431</v>
      </c>
      <c r="Q46" s="383">
        <f t="shared" si="0"/>
        <v>62.938659785271902</v>
      </c>
      <c r="T46" s="115"/>
      <c r="U46" s="116"/>
      <c r="V46" s="117"/>
      <c r="W46" s="117"/>
      <c r="X46" s="118"/>
    </row>
    <row r="47" spans="1:36">
      <c r="A47" s="458">
        <v>2002</v>
      </c>
      <c r="B47" s="571">
        <f>'T1'!C46/'T1'!$B46*1000000</f>
        <v>37719.652388995215</v>
      </c>
      <c r="C47" s="108">
        <f>'T1'!D46/'T1'!$B46*1000000</f>
        <v>29277.456388923667</v>
      </c>
      <c r="D47" s="122">
        <f>'T1'!E46/'T1'!$B46*1000000</f>
        <v>21071.457773848433</v>
      </c>
      <c r="E47" s="109">
        <v>0.81299999999999994</v>
      </c>
      <c r="F47" s="121">
        <v>0.83899999999999997</v>
      </c>
      <c r="G47" s="111">
        <f t="shared" si="2"/>
        <v>30666.077392253108</v>
      </c>
      <c r="H47" s="112">
        <f t="shared" ref="H47:H57" si="5">C47*$F47</f>
        <v>24563.785910306957</v>
      </c>
      <c r="I47" s="582">
        <f t="shared" ref="I47:I55" si="6">D47*$F47</f>
        <v>17678.953072258835</v>
      </c>
      <c r="J47" s="119">
        <f t="shared" si="3"/>
        <v>71.971613564832253</v>
      </c>
      <c r="K47" s="111">
        <f>'T2'!C46/'T2'!$B46*1000000</f>
        <v>38122.276050077271</v>
      </c>
      <c r="L47" s="112">
        <f>'T2'!D46/'T2'!$B46*1000000</f>
        <v>31789.342084700729</v>
      </c>
      <c r="M47" s="582">
        <f>'T2'!E46/'T2'!$B46*1000000</f>
        <v>28126.617006129429</v>
      </c>
      <c r="N47" s="119">
        <f t="shared" si="4"/>
        <v>88.478135002567228</v>
      </c>
      <c r="O47" s="242">
        <f t="shared" ref="O47:Q57" si="7">G47/K47*100</f>
        <v>80.441360195729843</v>
      </c>
      <c r="P47" s="114">
        <f t="shared" si="7"/>
        <v>77.270507344437249</v>
      </c>
      <c r="Q47" s="383">
        <f t="shared" si="7"/>
        <v>62.854886061861578</v>
      </c>
      <c r="T47" s="115"/>
      <c r="U47" s="116"/>
      <c r="V47" s="117"/>
      <c r="W47" s="117"/>
      <c r="X47" s="118"/>
    </row>
    <row r="48" spans="1:36">
      <c r="A48" s="458">
        <v>2003</v>
      </c>
      <c r="B48" s="571">
        <f>'T1'!C47/'T1'!$B47*1000000</f>
        <v>39359.691792762103</v>
      </c>
      <c r="C48" s="108">
        <f>'T1'!D47/'T1'!$B47*1000000</f>
        <v>30110.854534742775</v>
      </c>
      <c r="D48" s="122">
        <f>'T1'!E47/'T1'!$B47*1000000</f>
        <v>21739.283151349897</v>
      </c>
      <c r="E48" s="109">
        <v>0.81499999999999995</v>
      </c>
      <c r="F48" s="121">
        <v>0.84299999999999997</v>
      </c>
      <c r="G48" s="111">
        <f t="shared" si="2"/>
        <v>32078.148811101113</v>
      </c>
      <c r="H48" s="112">
        <f t="shared" si="5"/>
        <v>25383.45037278816</v>
      </c>
      <c r="I48" s="582">
        <f t="shared" si="6"/>
        <v>18326.215696587962</v>
      </c>
      <c r="J48" s="119">
        <f t="shared" si="3"/>
        <v>72.197496508332165</v>
      </c>
      <c r="K48" s="111">
        <f>'T2'!C47/'T2'!$B47*1000000</f>
        <v>39606.573396736705</v>
      </c>
      <c r="L48" s="112">
        <f>'T2'!D47/'T2'!$B47*1000000</f>
        <v>32657.436017424458</v>
      </c>
      <c r="M48" s="582">
        <f>'T2'!E47/'T2'!$B47*1000000</f>
        <v>29198.351145458422</v>
      </c>
      <c r="N48" s="119">
        <f t="shared" si="4"/>
        <v>89.40797167873059</v>
      </c>
      <c r="O48" s="242">
        <f t="shared" si="7"/>
        <v>80.991982037365844</v>
      </c>
      <c r="P48" s="114">
        <f t="shared" si="7"/>
        <v>77.726403136010916</v>
      </c>
      <c r="Q48" s="383">
        <f t="shared" si="7"/>
        <v>62.764556824772832</v>
      </c>
      <c r="T48" s="115"/>
      <c r="U48" s="116"/>
      <c r="V48" s="117"/>
      <c r="W48" s="117"/>
      <c r="X48" s="118"/>
    </row>
    <row r="49" spans="1:24">
      <c r="A49" s="458">
        <v>2004</v>
      </c>
      <c r="B49" s="571">
        <f>'T1'!C48/'T1'!$B48*1000000</f>
        <v>41535.546852933243</v>
      </c>
      <c r="C49" s="108">
        <f>'T1'!D48/'T1'!$B48*1000000</f>
        <v>31411.76281018975</v>
      </c>
      <c r="D49" s="122">
        <f>'T1'!E48/'T1'!$B48*1000000</f>
        <v>22636.58148912901</v>
      </c>
      <c r="E49" s="109">
        <v>0.81100000000000005</v>
      </c>
      <c r="F49" s="121">
        <v>0.85799999999999998</v>
      </c>
      <c r="G49" s="111">
        <f t="shared" si="2"/>
        <v>33685.328497728864</v>
      </c>
      <c r="H49" s="112">
        <f t="shared" si="5"/>
        <v>26951.292491142805</v>
      </c>
      <c r="I49" s="582">
        <f t="shared" si="6"/>
        <v>19422.18691767269</v>
      </c>
      <c r="J49" s="119">
        <f t="shared" si="3"/>
        <v>72.06402781631175</v>
      </c>
      <c r="K49" s="111">
        <f>'T2'!C48/'T2'!$B48*1000000</f>
        <v>41856.428722439319</v>
      </c>
      <c r="L49" s="112">
        <f>'T2'!D48/'T2'!$B48*1000000</f>
        <v>34279.586172091847</v>
      </c>
      <c r="M49" s="582">
        <f>'T2'!E48/'T2'!$B48*1000000</f>
        <v>30697.1240733542</v>
      </c>
      <c r="N49" s="119">
        <f t="shared" si="4"/>
        <v>89.549284286126394</v>
      </c>
      <c r="O49" s="242">
        <f t="shared" si="7"/>
        <v>80.47826708079873</v>
      </c>
      <c r="P49" s="114">
        <f t="shared" si="7"/>
        <v>78.621989063230728</v>
      </c>
      <c r="Q49" s="383">
        <f t="shared" si="7"/>
        <v>63.270379568005161</v>
      </c>
      <c r="T49" s="115"/>
      <c r="U49" s="116"/>
      <c r="V49" s="117"/>
      <c r="W49" s="117"/>
      <c r="X49" s="118"/>
    </row>
    <row r="50" spans="1:24">
      <c r="A50" s="458">
        <v>2005</v>
      </c>
      <c r="B50" s="571">
        <f>'T1'!C49/'T1'!$B49*1000000</f>
        <v>43807.106507559009</v>
      </c>
      <c r="C50" s="108">
        <f>'T1'!D49/'T1'!$B49*1000000</f>
        <v>32817.149930537023</v>
      </c>
      <c r="D50" s="122">
        <f>'T1'!E49/'T1'!$B49*1000000</f>
        <v>23469.288321382082</v>
      </c>
      <c r="E50" s="109">
        <v>0.82399999999999995</v>
      </c>
      <c r="F50" s="121">
        <v>0.873</v>
      </c>
      <c r="G50" s="111">
        <f t="shared" si="2"/>
        <v>36097.055762228621</v>
      </c>
      <c r="H50" s="112">
        <f t="shared" si="5"/>
        <v>28649.371889358823</v>
      </c>
      <c r="I50" s="582">
        <f t="shared" si="6"/>
        <v>20488.688704566557</v>
      </c>
      <c r="J50" s="119">
        <f t="shared" si="3"/>
        <v>71.515315531844621</v>
      </c>
      <c r="K50" s="111">
        <f>'T2'!C49/'T2'!$B49*1000000</f>
        <v>44236.519106870772</v>
      </c>
      <c r="L50" s="112">
        <f>'T2'!D49/'T2'!$B49*1000000</f>
        <v>35858.956123962394</v>
      </c>
      <c r="M50" s="582">
        <f>'T2'!E49/'T2'!$B49*1000000</f>
        <v>31760.210545519654</v>
      </c>
      <c r="N50" s="119">
        <f t="shared" si="4"/>
        <v>88.569813453928759</v>
      </c>
      <c r="O50" s="242">
        <f t="shared" si="7"/>
        <v>81.600126978847356</v>
      </c>
      <c r="P50" s="114">
        <f t="shared" si="7"/>
        <v>79.894606497522005</v>
      </c>
      <c r="Q50" s="383">
        <f t="shared" si="7"/>
        <v>64.510556928461085</v>
      </c>
      <c r="T50" s="115"/>
      <c r="U50" s="116"/>
      <c r="V50" s="117"/>
      <c r="W50" s="117"/>
      <c r="X50" s="118"/>
    </row>
    <row r="51" spans="1:24">
      <c r="A51" s="458">
        <v>2006</v>
      </c>
      <c r="B51" s="571">
        <f>'T1'!C50/'T1'!$B50*1000000</f>
        <v>45711.060774592821</v>
      </c>
      <c r="C51" s="108">
        <f>'T1'!D50/'T1'!$B50*1000000</f>
        <v>34950.323447415205</v>
      </c>
      <c r="D51" s="122">
        <f>'T1'!E50/'T1'!$B50*1000000</f>
        <v>25008.864499840849</v>
      </c>
      <c r="E51" s="109">
        <v>0.82799999999999996</v>
      </c>
      <c r="F51" s="121">
        <v>0.87</v>
      </c>
      <c r="G51" s="111">
        <f t="shared" si="2"/>
        <v>37848.758321362853</v>
      </c>
      <c r="H51" s="112">
        <f t="shared" si="5"/>
        <v>30406.781399251227</v>
      </c>
      <c r="I51" s="582">
        <f t="shared" si="6"/>
        <v>21757.712114861537</v>
      </c>
      <c r="J51" s="119">
        <f t="shared" si="3"/>
        <v>71.555459386429249</v>
      </c>
      <c r="K51" s="111">
        <f>'T2'!C50/'T2'!$B50*1000000</f>
        <v>46369.027300898873</v>
      </c>
      <c r="L51" s="112">
        <f>'T2'!D50/'T2'!$B50*1000000</f>
        <v>38129.898466625171</v>
      </c>
      <c r="M51" s="582">
        <f>'T2'!E50/'T2'!$B50*1000000</f>
        <v>33588.672703786251</v>
      </c>
      <c r="N51" s="119">
        <f t="shared" si="4"/>
        <v>88.090118396685952</v>
      </c>
      <c r="O51" s="242">
        <f t="shared" ref="O51:O58" si="8">G51/K51*100</f>
        <v>81.625085805129984</v>
      </c>
      <c r="P51" s="114">
        <f t="shared" si="7"/>
        <v>79.745246177002187</v>
      </c>
      <c r="Q51" s="383">
        <f t="shared" si="7"/>
        <v>64.776933303497046</v>
      </c>
      <c r="T51" s="115"/>
      <c r="U51" s="116"/>
      <c r="V51" s="117"/>
      <c r="W51" s="117"/>
      <c r="X51" s="118"/>
    </row>
    <row r="52" spans="1:24">
      <c r="A52" s="458">
        <v>2007</v>
      </c>
      <c r="B52" s="571">
        <f>'T1'!C51/'T1'!$B51*1000000</f>
        <v>47671.56275139717</v>
      </c>
      <c r="C52" s="108">
        <f>'T1'!D51/'T1'!$B51*1000000</f>
        <v>36811.342050845305</v>
      </c>
      <c r="D52" s="122">
        <f>'T1'!E51/'T1'!$B51*1000000</f>
        <v>26075.117949748343</v>
      </c>
      <c r="E52" s="109">
        <v>0.82399999999999995</v>
      </c>
      <c r="F52" s="121">
        <v>0.86499999999999999</v>
      </c>
      <c r="G52" s="111">
        <f t="shared" si="2"/>
        <v>39281.367707151265</v>
      </c>
      <c r="H52" s="112">
        <f t="shared" si="5"/>
        <v>31841.810873981191</v>
      </c>
      <c r="I52" s="582">
        <f t="shared" si="6"/>
        <v>22554.977026532317</v>
      </c>
      <c r="J52" s="119">
        <f t="shared" si="3"/>
        <v>70.834467033916724</v>
      </c>
      <c r="K52" s="111">
        <f>'T2'!C51/'T2'!$B51*1000000</f>
        <v>47987.378022910481</v>
      </c>
      <c r="L52" s="112">
        <f>'T2'!D51/'T2'!$B51*1000000</f>
        <v>39775.800806109466</v>
      </c>
      <c r="M52" s="582">
        <f>'T2'!E51/'T2'!$B51*1000000</f>
        <v>34826.447815019092</v>
      </c>
      <c r="N52" s="119">
        <f t="shared" si="4"/>
        <v>87.556874052099118</v>
      </c>
      <c r="O52" s="242">
        <f t="shared" si="8"/>
        <v>81.857707850587857</v>
      </c>
      <c r="P52" s="114">
        <f t="shared" si="7"/>
        <v>80.053223891573708</v>
      </c>
      <c r="Q52" s="383">
        <f t="shared" si="7"/>
        <v>64.76393213092885</v>
      </c>
      <c r="T52" s="115"/>
      <c r="U52" s="116"/>
      <c r="V52" s="117"/>
      <c r="W52" s="117"/>
      <c r="X52" s="118"/>
    </row>
    <row r="53" spans="1:24">
      <c r="A53" s="458">
        <v>2008</v>
      </c>
      <c r="B53" s="571">
        <f>'T1'!C52/'T1'!$B52*1000000</f>
        <v>49579.695498749192</v>
      </c>
      <c r="C53" s="108">
        <f>'T1'!D52/'T1'!$B52*1000000</f>
        <v>38007.744314134201</v>
      </c>
      <c r="D53" s="122">
        <f>'T1'!E52/'T1'!$B52*1000000</f>
        <v>27232.333942295674</v>
      </c>
      <c r="E53" s="109">
        <v>0.81</v>
      </c>
      <c r="F53" s="121">
        <v>0.86599999999999999</v>
      </c>
      <c r="G53" s="111">
        <f t="shared" ref="G53:G58" si="9">B53*E53</f>
        <v>40159.553353986848</v>
      </c>
      <c r="H53" s="112">
        <f t="shared" si="5"/>
        <v>32914.706576040218</v>
      </c>
      <c r="I53" s="582">
        <f t="shared" si="6"/>
        <v>23583.201194028054</v>
      </c>
      <c r="J53" s="119">
        <f t="shared" si="3"/>
        <v>71.649434697361386</v>
      </c>
      <c r="K53" s="111">
        <f>'T2'!C52/'T2'!$B52*1000000</f>
        <v>48330.12086963089</v>
      </c>
      <c r="L53" s="112">
        <f>'T2'!D52/'T2'!$B52*1000000</f>
        <v>41052.330869532379</v>
      </c>
      <c r="M53" s="582">
        <f>'T2'!E52/'T2'!$B52*1000000</f>
        <v>36101.305891122109</v>
      </c>
      <c r="N53" s="119">
        <f t="shared" ref="N53:N58" si="10">M53/L53*100</f>
        <v>87.939722608820858</v>
      </c>
      <c r="O53" s="242">
        <f t="shared" si="8"/>
        <v>83.094253917378126</v>
      </c>
      <c r="P53" s="114">
        <f t="shared" si="7"/>
        <v>80.177436649445838</v>
      </c>
      <c r="Q53" s="383">
        <f t="shared" ref="Q53:Q59" si="11">I53/M53*100</f>
        <v>65.325064043812176</v>
      </c>
      <c r="T53" s="115"/>
      <c r="U53" s="116"/>
      <c r="V53" s="117"/>
      <c r="W53" s="117"/>
      <c r="X53" s="118"/>
    </row>
    <row r="54" spans="1:24" s="123" customFormat="1">
      <c r="A54" s="459">
        <v>2009</v>
      </c>
      <c r="B54" s="571">
        <f>'T1'!C53/'T1'!$B53*1000000</f>
        <v>46663.389027392805</v>
      </c>
      <c r="C54" s="108">
        <f>'T1'!D53/'T1'!$B53*1000000</f>
        <v>37572.436622050271</v>
      </c>
      <c r="D54" s="122">
        <f>'T1'!E53/'T1'!$B53*1000000</f>
        <v>27453.405310371199</v>
      </c>
      <c r="E54" s="109">
        <v>0.83099999999999996</v>
      </c>
      <c r="F54" s="121">
        <v>0.85499999999999998</v>
      </c>
      <c r="G54" s="111">
        <f t="shared" si="9"/>
        <v>38777.276281763421</v>
      </c>
      <c r="H54" s="112">
        <f t="shared" si="5"/>
        <v>32124.433311852979</v>
      </c>
      <c r="I54" s="582">
        <f t="shared" si="6"/>
        <v>23472.661540367375</v>
      </c>
      <c r="J54" s="119">
        <f t="shared" si="3"/>
        <v>73.067939634927797</v>
      </c>
      <c r="K54" s="111">
        <f>'T2'!C53/'T2'!$B53*1000000</f>
        <v>46929.761749772166</v>
      </c>
      <c r="L54" s="112">
        <f>'T2'!D53/'T2'!$B53*1000000</f>
        <v>39365.967972920189</v>
      </c>
      <c r="M54" s="582">
        <f>'T2'!E53/'T2'!$B53*1000000</f>
        <v>35615.479755240201</v>
      </c>
      <c r="N54" s="119">
        <f t="shared" si="10"/>
        <v>90.472765155273351</v>
      </c>
      <c r="O54" s="242">
        <f t="shared" si="8"/>
        <v>82.628325471845542</v>
      </c>
      <c r="P54" s="114">
        <f t="shared" si="7"/>
        <v>81.60458123105559</v>
      </c>
      <c r="Q54" s="383">
        <f t="shared" si="11"/>
        <v>65.905785073451881</v>
      </c>
      <c r="T54" s="124"/>
      <c r="U54" s="125"/>
      <c r="V54" s="126"/>
      <c r="W54" s="126"/>
      <c r="X54" s="127"/>
    </row>
    <row r="55" spans="1:24" s="123" customFormat="1">
      <c r="A55" s="459">
        <v>2010</v>
      </c>
      <c r="B55" s="571">
        <f>'T1'!C54/'T1'!$B54*1000000</f>
        <v>48964.256111002025</v>
      </c>
      <c r="C55" s="108">
        <f>'T1'!D54/'T1'!$B54*1000000</f>
        <v>38329.567766480752</v>
      </c>
      <c r="D55" s="122">
        <f>'T1'!E54/'T1'!$B54*1000000</f>
        <v>28161.094330541659</v>
      </c>
      <c r="E55" s="109">
        <v>0.81899999999999995</v>
      </c>
      <c r="F55" s="121">
        <v>0.85499999999999998</v>
      </c>
      <c r="G55" s="111">
        <f t="shared" si="9"/>
        <v>40101.725754910658</v>
      </c>
      <c r="H55" s="112">
        <f t="shared" si="5"/>
        <v>32771.780440341041</v>
      </c>
      <c r="I55" s="582">
        <f t="shared" si="6"/>
        <v>24077.735652613119</v>
      </c>
      <c r="J55" s="119">
        <f t="shared" si="3"/>
        <v>73.470941551207801</v>
      </c>
      <c r="K55" s="111">
        <f>'T2'!C54/'T2'!$B54*1000000</f>
        <v>48302.174249857977</v>
      </c>
      <c r="L55" s="112">
        <f>'T2'!D54/'T2'!$B54*1000000</f>
        <v>40273.65335950008</v>
      </c>
      <c r="M55" s="582">
        <f>'T2'!E54/'T2'!$B54*1000000</f>
        <v>36273.756649279552</v>
      </c>
      <c r="N55" s="119">
        <f t="shared" si="10"/>
        <v>90.068204951471088</v>
      </c>
      <c r="O55" s="242">
        <f t="shared" si="8"/>
        <v>83.022610012278207</v>
      </c>
      <c r="P55" s="114">
        <f t="shared" si="7"/>
        <v>81.372752920640025</v>
      </c>
      <c r="Q55" s="383">
        <f t="shared" si="11"/>
        <v>66.377838627010078</v>
      </c>
      <c r="T55" s="124"/>
      <c r="U55" s="125"/>
      <c r="V55" s="126"/>
      <c r="W55" s="126"/>
      <c r="X55" s="127"/>
    </row>
    <row r="56" spans="1:24" s="123" customFormat="1">
      <c r="A56" s="459">
        <v>2011</v>
      </c>
      <c r="B56" s="571">
        <f>'T1'!C55/'T1'!$B55*1000000</f>
        <v>51599.530523781519</v>
      </c>
      <c r="C56" s="108">
        <f>'T1'!D55/'T1'!$B55*1000000</f>
        <v>39769.74664160407</v>
      </c>
      <c r="D56" s="122">
        <f>'T1'!E55/'T1'!$B55*1000000</f>
        <v>29143.417545141725</v>
      </c>
      <c r="E56" s="109">
        <v>0.80700000000000005</v>
      </c>
      <c r="F56" s="121">
        <v>0.86</v>
      </c>
      <c r="G56" s="111">
        <f t="shared" si="9"/>
        <v>41640.821132691686</v>
      </c>
      <c r="H56" s="112">
        <f t="shared" si="5"/>
        <v>34201.9821117795</v>
      </c>
      <c r="I56" s="582">
        <f>D56*$F56</f>
        <v>25063.339088821882</v>
      </c>
      <c r="J56" s="119">
        <f>I56/H56*100</f>
        <v>73.280370146120333</v>
      </c>
      <c r="K56" s="111">
        <f>'T2'!C55/'T2'!$B55*1000000</f>
        <v>49709.455044014197</v>
      </c>
      <c r="L56" s="112">
        <f>'T2'!D55/'T2'!$B55*1000000</f>
        <v>42458.964929590104</v>
      </c>
      <c r="M56" s="582">
        <f>'T2'!E55/'T2'!$B55*1000000</f>
        <v>37804.15924554412</v>
      </c>
      <c r="N56" s="119">
        <f t="shared" si="10"/>
        <v>89.036930853672331</v>
      </c>
      <c r="O56" s="242">
        <f t="shared" si="8"/>
        <v>83.768412057266957</v>
      </c>
      <c r="P56" s="114">
        <f t="shared" si="7"/>
        <v>80.5530284793725</v>
      </c>
      <c r="Q56" s="383">
        <f t="shared" si="11"/>
        <v>66.297834918193644</v>
      </c>
      <c r="T56" s="124"/>
      <c r="U56" s="125"/>
      <c r="V56" s="126"/>
      <c r="W56" s="126"/>
      <c r="X56" s="127"/>
    </row>
    <row r="57" spans="1:24" s="123" customFormat="1">
      <c r="A57" s="459">
        <v>2012</v>
      </c>
      <c r="B57" s="571">
        <f>'T1'!C56/'T1'!$B56*1000000</f>
        <v>52774.852210626421</v>
      </c>
      <c r="C57" s="108">
        <f>'T1'!D56/'T1'!$B56*1000000</f>
        <v>41047.353840722499</v>
      </c>
      <c r="D57" s="122">
        <f>'T1'!E56/'T1'!$B57*1000000</f>
        <v>29665.190820683729</v>
      </c>
      <c r="E57" s="109">
        <v>0.80200000000000005</v>
      </c>
      <c r="F57" s="121">
        <v>0.86599999999999999</v>
      </c>
      <c r="G57" s="111">
        <f t="shared" si="9"/>
        <v>42325.431472922392</v>
      </c>
      <c r="H57" s="112">
        <f t="shared" si="5"/>
        <v>35547.00842606568</v>
      </c>
      <c r="I57" s="582">
        <f>D57*$F57</f>
        <v>25690.05525071211</v>
      </c>
      <c r="J57" s="119">
        <f>I57/H57*100</f>
        <v>72.270653391676902</v>
      </c>
      <c r="K57" s="111">
        <f>'T2'!C56/'T2'!$B56*1000000</f>
        <v>51368.366831055107</v>
      </c>
      <c r="L57" s="112">
        <f>'T2'!D56/'T2'!$B56*1000000</f>
        <v>44245.291717938693</v>
      </c>
      <c r="M57" s="582">
        <f>'T2'!E56/'T2'!$B56*1000000</f>
        <v>39439.553066941393</v>
      </c>
      <c r="N57" s="119">
        <f t="shared" si="10"/>
        <v>89.138417977592681</v>
      </c>
      <c r="O57" s="242">
        <f t="shared" si="8"/>
        <v>82.395906438151073</v>
      </c>
      <c r="P57" s="114">
        <f t="shared" si="7"/>
        <v>80.340770838795478</v>
      </c>
      <c r="Q57" s="383">
        <f t="shared" si="11"/>
        <v>65.137795063519007</v>
      </c>
      <c r="T57" s="124"/>
      <c r="U57" s="125"/>
      <c r="V57" s="126"/>
      <c r="W57" s="126"/>
      <c r="X57" s="127"/>
    </row>
    <row r="58" spans="1:24" s="123" customFormat="1">
      <c r="A58" s="459">
        <v>2013</v>
      </c>
      <c r="B58" s="571">
        <f>'T1'!C57/'T1'!$B57*1000000</f>
        <v>53949.631239820308</v>
      </c>
      <c r="C58" s="108">
        <f>'T1'!D57/'T1'!$B57*1000000</f>
        <v>42088.574518067209</v>
      </c>
      <c r="D58" s="122">
        <f>'T1'!E57/'T1'!$B57*1000000</f>
        <v>30791.838940255657</v>
      </c>
      <c r="E58" s="109">
        <v>0.79900000000000004</v>
      </c>
      <c r="F58" s="121">
        <v>0.86799999999999999</v>
      </c>
      <c r="G58" s="111">
        <f t="shared" si="9"/>
        <v>43105.755360616429</v>
      </c>
      <c r="H58" s="112">
        <f>C58*$F58</f>
        <v>36532.882681682335</v>
      </c>
      <c r="I58" s="582">
        <f>D58*$F58</f>
        <v>26727.316200141911</v>
      </c>
      <c r="J58" s="119">
        <f>I58/H58*100</f>
        <v>73.159614676514551</v>
      </c>
      <c r="K58" s="111">
        <f>'T2'!C57/'T2'!$B57*1000000</f>
        <v>52592.010453258597</v>
      </c>
      <c r="L58" s="112">
        <f>'T2'!D57/'T2'!$B57*1000000</f>
        <v>44402.362082950647</v>
      </c>
      <c r="M58" s="582">
        <f>'T2'!E57/'T2'!$B57*1000000</f>
        <v>39122.709009938808</v>
      </c>
      <c r="N58" s="119">
        <f t="shared" si="10"/>
        <v>88.109522049415716</v>
      </c>
      <c r="O58" s="242">
        <f t="shared" si="8"/>
        <v>81.962554747601587</v>
      </c>
      <c r="P58" s="114">
        <f>H58/L58*100</f>
        <v>82.276890165061772</v>
      </c>
      <c r="Q58" s="383">
        <f t="shared" si="11"/>
        <v>68.316629590635074</v>
      </c>
      <c r="T58" s="124"/>
      <c r="U58" s="125"/>
      <c r="V58" s="126"/>
      <c r="W58" s="126"/>
      <c r="X58" s="127"/>
    </row>
    <row r="59" spans="1:24" s="123" customFormat="1">
      <c r="A59" s="543">
        <v>2014</v>
      </c>
      <c r="B59" s="514">
        <f>'T1'!C58/'T1'!$B58*1000000</f>
        <v>55634.28465309598</v>
      </c>
      <c r="C59" s="384">
        <f>'T1'!D58/'T1'!$B58*1000000</f>
        <v>43022.77627173144</v>
      </c>
      <c r="D59" s="576">
        <f>'T1'!E58/'T1'!$B58*1000000</f>
        <v>31488.048682594395</v>
      </c>
      <c r="E59" s="385">
        <v>0.79300000000000004</v>
      </c>
      <c r="F59" s="578">
        <v>0.86599999999999999</v>
      </c>
      <c r="G59" s="386">
        <f>B59*E59</f>
        <v>44117.987729905115</v>
      </c>
      <c r="H59" s="460">
        <f>C59*$F59</f>
        <v>37257.724251319429</v>
      </c>
      <c r="I59" s="583">
        <f>D59*$F59</f>
        <v>27268.650159126748</v>
      </c>
      <c r="J59" s="461">
        <f>I59/H59*100</f>
        <v>73.189253254406879</v>
      </c>
      <c r="K59" s="386">
        <f>'T2'!C58/'T2'!$B58*1000000</f>
        <v>54353.281762555096</v>
      </c>
      <c r="L59" s="460">
        <f>'T2'!D58/'T2'!$B58*1000000</f>
        <v>46038.355374671424</v>
      </c>
      <c r="M59" s="583">
        <f>'T2'!E58/'T2'!$B58*1000000</f>
        <v>40460.50261143643</v>
      </c>
      <c r="N59" s="461">
        <f>M59/L59*100</f>
        <v>87.884335315974994</v>
      </c>
      <c r="O59" s="242">
        <f>G59/K59*100</f>
        <v>81.168949324231505</v>
      </c>
      <c r="P59" s="387">
        <f>H59/L59*100</f>
        <v>80.927574297793512</v>
      </c>
      <c r="Q59" s="388">
        <f t="shared" si="11"/>
        <v>67.395727682876299</v>
      </c>
      <c r="T59" s="124"/>
      <c r="U59" s="125"/>
      <c r="V59" s="126"/>
      <c r="W59" s="126"/>
      <c r="X59" s="127"/>
    </row>
    <row r="60" spans="1:24">
      <c r="B60" s="30"/>
      <c r="C60" s="30"/>
      <c r="D60" s="30"/>
      <c r="E60" s="30"/>
      <c r="F60" s="30"/>
      <c r="T60" s="128"/>
      <c r="U60" s="128"/>
    </row>
    <row r="61" spans="1:24">
      <c r="A61" s="30" t="s">
        <v>105</v>
      </c>
    </row>
    <row r="62" spans="1:24">
      <c r="A62" s="2" t="s">
        <v>523</v>
      </c>
    </row>
    <row r="63" spans="1:24">
      <c r="A63" s="2" t="s">
        <v>107</v>
      </c>
    </row>
    <row r="64" spans="1:24">
      <c r="A64" s="2" t="s">
        <v>525</v>
      </c>
    </row>
    <row r="65" spans="1:16">
      <c r="A65" s="94" t="s">
        <v>108</v>
      </c>
    </row>
    <row r="66" spans="1:16">
      <c r="A66" s="94" t="s">
        <v>551</v>
      </c>
    </row>
    <row r="69" spans="1:16" ht="51" hidden="1" outlineLevel="1">
      <c r="B69" s="129" t="s">
        <v>109</v>
      </c>
      <c r="C69" s="129" t="s">
        <v>110</v>
      </c>
      <c r="E69" s="94" t="s">
        <v>527</v>
      </c>
      <c r="F69" s="123"/>
      <c r="H69" s="129" t="s">
        <v>111</v>
      </c>
      <c r="I69" s="129" t="s">
        <v>112</v>
      </c>
      <c r="J69" s="129" t="s">
        <v>524</v>
      </c>
      <c r="K69" s="94" t="s">
        <v>526</v>
      </c>
      <c r="M69" s="132"/>
      <c r="N69" s="132"/>
      <c r="O69" s="128"/>
      <c r="P69" s="94"/>
    </row>
    <row r="70" spans="1:16" hidden="1" outlineLevel="1">
      <c r="A70" s="94">
        <v>1961</v>
      </c>
      <c r="B70" s="128">
        <f>'T2'!G5/'T2'!G$46*100</f>
        <v>20.777354148298762</v>
      </c>
      <c r="C70" s="128">
        <f>B70/'T1'!G5</f>
        <v>1.6080408818950045</v>
      </c>
      <c r="D70" s="128">
        <f>C70/C$89</f>
        <v>1.2856483768301237</v>
      </c>
      <c r="E70" s="128">
        <f>E$89*D70</f>
        <v>1.1442270553788101</v>
      </c>
      <c r="G70" s="94">
        <v>1961</v>
      </c>
      <c r="H70" s="128">
        <f>'T2'!F5/'T2'!F17*100</f>
        <v>67.342342342342334</v>
      </c>
      <c r="I70" s="128">
        <f>H70/'T1'!F5</f>
        <v>4.2893211683020596</v>
      </c>
      <c r="J70" s="128">
        <f>I70/I$99</f>
        <v>4.6287124750665027</v>
      </c>
      <c r="K70" s="128">
        <f>K$99*J70</f>
        <v>3.8186877919298645</v>
      </c>
      <c r="M70" s="36"/>
      <c r="N70" s="110"/>
    </row>
    <row r="71" spans="1:16" hidden="1" outlineLevel="1">
      <c r="A71" s="94">
        <v>1962</v>
      </c>
      <c r="B71" s="128">
        <f>'T2'!G6/'T2'!G$46*100</f>
        <v>21.032686288856539</v>
      </c>
      <c r="C71" s="128">
        <f>B71/'T1'!G6</f>
        <v>1.6054825889787832</v>
      </c>
      <c r="D71" s="128">
        <f>C71/C$89</f>
        <v>1.2836029903152486</v>
      </c>
      <c r="E71" s="128">
        <f>E$89*D71</f>
        <v>1.1424066613805712</v>
      </c>
      <c r="G71" s="94">
        <v>1962</v>
      </c>
      <c r="H71" s="128">
        <f>'T2'!F6/'T2'!F18*100</f>
        <v>61.257606490872206</v>
      </c>
      <c r="I71" s="128">
        <f>H71/'T1'!F6</f>
        <v>3.8526796535139751</v>
      </c>
      <c r="J71" s="128">
        <f>I71/I$99</f>
        <v>4.1575218257005115</v>
      </c>
      <c r="K71" s="128">
        <f>K$99*J71</f>
        <v>3.4299555062029219</v>
      </c>
      <c r="M71" s="36"/>
      <c r="N71" s="110"/>
    </row>
    <row r="72" spans="1:16" ht="14.25" hidden="1" customHeight="1" outlineLevel="1">
      <c r="A72" s="94">
        <v>1963</v>
      </c>
      <c r="B72" s="128">
        <f>'T2'!G7/'T2'!G$46*100</f>
        <v>21.270976421447514</v>
      </c>
      <c r="C72" s="128">
        <f>B72/'T1'!G7</f>
        <v>1.5923339662839848</v>
      </c>
      <c r="D72" s="128">
        <f>C72/C$89</f>
        <v>1.2730905054552879</v>
      </c>
      <c r="E72" s="128">
        <f>E$89*D72</f>
        <v>1.1330505498552061</v>
      </c>
      <c r="G72" s="94">
        <v>1963</v>
      </c>
      <c r="H72" s="128">
        <f>'T2'!F7/'T2'!F19*100</f>
        <v>56.877323420074354</v>
      </c>
      <c r="I72" s="128">
        <f>H72/'T1'!F7</f>
        <v>3.5327530074580342</v>
      </c>
      <c r="J72" s="128">
        <f>I72/I$99</f>
        <v>3.8122810755676606</v>
      </c>
      <c r="K72" s="128">
        <f>K$99*J72</f>
        <v>3.1451318873433198</v>
      </c>
      <c r="M72" s="36"/>
      <c r="N72" s="110"/>
    </row>
    <row r="73" spans="1:16" ht="16.5" hidden="1" customHeight="1" outlineLevel="1">
      <c r="A73" s="94">
        <v>1964</v>
      </c>
      <c r="B73" s="128">
        <f>'T2'!G8/'T2'!G$46*100</f>
        <v>21.597604975947167</v>
      </c>
      <c r="C73" s="128">
        <f>B73/'T1'!G8</f>
        <v>1.5711681650639093</v>
      </c>
      <c r="D73" s="128">
        <f>C73/C$89</f>
        <v>1.256168188187563</v>
      </c>
      <c r="E73" s="128">
        <f>E$89*D73</f>
        <v>1.1179896874869311</v>
      </c>
      <c r="G73" s="94">
        <v>1964</v>
      </c>
      <c r="H73" s="128">
        <f>'T2'!F8/'T2'!F20*100</f>
        <v>54.481546572934967</v>
      </c>
      <c r="I73" s="128">
        <f>H73/'T1'!F8</f>
        <v>3.3220455227399373</v>
      </c>
      <c r="J73" s="128">
        <f>I73/I$99</f>
        <v>3.5849014215767196</v>
      </c>
      <c r="K73" s="128">
        <f>K$99*J73</f>
        <v>2.9575436728007936</v>
      </c>
      <c r="M73" s="36"/>
      <c r="N73" s="110"/>
    </row>
    <row r="74" spans="1:16" hidden="1" outlineLevel="1">
      <c r="A74" s="94">
        <v>1965</v>
      </c>
      <c r="B74" s="128">
        <f>'T2'!G9/'T2'!G$46*100</f>
        <v>21.99162790070654</v>
      </c>
      <c r="C74" s="128">
        <f>B74/'T1'!G9</f>
        <v>1.5436385948736768</v>
      </c>
      <c r="D74" s="128">
        <f>C74/C$89</f>
        <v>1.234157959698724</v>
      </c>
      <c r="E74" s="128">
        <f>E$89*D74</f>
        <v>1.0984005841318645</v>
      </c>
      <c r="G74" s="94">
        <v>1965</v>
      </c>
      <c r="H74" s="128">
        <f>'T2'!F9/'T2'!F21*100</f>
        <v>51.980198019801982</v>
      </c>
      <c r="I74" s="128">
        <f>H74/'T1'!F9</f>
        <v>3.0940594059405941</v>
      </c>
      <c r="J74" s="128">
        <f>I74/I$99</f>
        <v>3.3388759686986305</v>
      </c>
      <c r="K74" s="128">
        <f>K$99*J74</f>
        <v>2.7545726741763699</v>
      </c>
      <c r="M74" s="36"/>
      <c r="N74" s="110"/>
    </row>
    <row r="75" spans="1:16" hidden="1" outlineLevel="1">
      <c r="A75" s="94">
        <v>1966</v>
      </c>
      <c r="B75" s="128">
        <f>'T2'!G10/'T2'!G$46*100</f>
        <v>22.609286851558597</v>
      </c>
      <c r="C75" s="128">
        <f>B75/'T1'!G10</f>
        <v>1.5125979272889623</v>
      </c>
      <c r="D75" s="128">
        <f>C75/C$89</f>
        <v>1.2093405658467824</v>
      </c>
      <c r="E75" s="128">
        <f>E$89*D75</f>
        <v>1.0763131036036364</v>
      </c>
      <c r="G75" s="94">
        <v>1966</v>
      </c>
      <c r="H75" s="128">
        <f>'T2'!F10/'T2'!F22*100</f>
        <v>49.693251533742334</v>
      </c>
      <c r="I75" s="128">
        <f>H75/'T1'!F10</f>
        <v>2.8396143733567047</v>
      </c>
      <c r="J75" s="128">
        <f>I75/I$99</f>
        <v>3.0642980459160452</v>
      </c>
      <c r="K75" s="128">
        <f>K$99*J75</f>
        <v>2.528045887880737</v>
      </c>
      <c r="M75" s="36"/>
      <c r="N75" s="110"/>
    </row>
    <row r="76" spans="1:16" hidden="1" outlineLevel="1">
      <c r="A76" s="94">
        <v>1967</v>
      </c>
      <c r="B76" s="128">
        <f>'T2'!G11/'T2'!G$46*100</f>
        <v>23.266465656573939</v>
      </c>
      <c r="C76" s="128">
        <f>B76/'T1'!G11</f>
        <v>1.4897824113981435</v>
      </c>
      <c r="D76" s="128">
        <f>C76/C$89</f>
        <v>1.1910992814977144</v>
      </c>
      <c r="E76" s="128">
        <f>E$89*D76</f>
        <v>1.0600783605329658</v>
      </c>
      <c r="G76" s="94">
        <v>1967</v>
      </c>
      <c r="H76" s="128">
        <f>'T2'!F11/'T2'!F23*100</f>
        <v>46.005509641873275</v>
      </c>
      <c r="I76" s="128">
        <f>H76/'T1'!F11</f>
        <v>2.5417408641918935</v>
      </c>
      <c r="J76" s="128">
        <f>I76/I$99</f>
        <v>2.7428553808034235</v>
      </c>
      <c r="K76" s="128">
        <f>K$99*J76</f>
        <v>2.2628556891628242</v>
      </c>
      <c r="M76" s="36"/>
      <c r="N76" s="110"/>
    </row>
    <row r="77" spans="1:16" hidden="1" outlineLevel="1">
      <c r="A77" s="94">
        <v>1968</v>
      </c>
      <c r="B77" s="128">
        <f>'T2'!G12/'T2'!G$46*100</f>
        <v>24.257309378367449</v>
      </c>
      <c r="C77" s="128">
        <f>B77/'T1'!G12</f>
        <v>1.491370697301919</v>
      </c>
      <c r="D77" s="128">
        <f>C77/C$89</f>
        <v>1.1923691355276222</v>
      </c>
      <c r="E77" s="128">
        <f>E$89*D77</f>
        <v>1.0612085306195838</v>
      </c>
      <c r="G77" s="94">
        <v>1968</v>
      </c>
      <c r="H77" s="128">
        <f>'T2'!F12/'T2'!F24*100</f>
        <v>42.233009708737853</v>
      </c>
      <c r="I77" s="128">
        <f>H77/'T1'!F12</f>
        <v>2.2464366866349921</v>
      </c>
      <c r="J77" s="128">
        <f>I77/I$99</f>
        <v>2.4241853449250037</v>
      </c>
      <c r="K77" s="128">
        <f>K$99*J77</f>
        <v>1.9999529095631279</v>
      </c>
      <c r="M77" s="36"/>
      <c r="N77" s="110"/>
    </row>
    <row r="78" spans="1:16" hidden="1" outlineLevel="1">
      <c r="A78" s="94">
        <v>1969</v>
      </c>
      <c r="B78" s="128">
        <f>'T2'!G13/'T2'!G$46*100</f>
        <v>25.450050884163229</v>
      </c>
      <c r="C78" s="128">
        <f>B78/'T1'!G13</f>
        <v>1.4926057531043893</v>
      </c>
      <c r="D78" s="128">
        <f>C78/C$89</f>
        <v>1.1933565777659498</v>
      </c>
      <c r="E78" s="128">
        <f>E$89*D78</f>
        <v>1.0620873542116953</v>
      </c>
      <c r="G78" s="94">
        <v>1969</v>
      </c>
      <c r="H78" s="128">
        <f>'T2'!F13/'T2'!F25*100</f>
        <v>40.374037403740374</v>
      </c>
      <c r="I78" s="128">
        <f>H78/'T1'!F13</f>
        <v>2.0494435230325063</v>
      </c>
      <c r="J78" s="128">
        <f>I78/I$99</f>
        <v>2.2116051537730805</v>
      </c>
      <c r="K78" s="128">
        <f>K$99*J78</f>
        <v>1.8245742518627914</v>
      </c>
      <c r="M78" s="36"/>
      <c r="N78" s="110"/>
    </row>
    <row r="79" spans="1:16" hidden="1" outlineLevel="1">
      <c r="A79" s="94">
        <v>1970</v>
      </c>
      <c r="B79" s="128">
        <f>'T2'!G14/'T2'!G$46*100</f>
        <v>26.793432293983184</v>
      </c>
      <c r="C79" s="128">
        <f>B79/'T1'!G14</f>
        <v>1.5049369566664788</v>
      </c>
      <c r="D79" s="128">
        <f>C79/C$89</f>
        <v>1.2032155260193547</v>
      </c>
      <c r="E79" s="128">
        <f>E$89*D79</f>
        <v>1.0708618181572256</v>
      </c>
      <c r="G79" s="94">
        <v>1970</v>
      </c>
      <c r="H79" s="128">
        <f>'T2'!F14/'T2'!F26*100</f>
        <v>40.207253886010349</v>
      </c>
      <c r="I79" s="128">
        <f>H79/'T1'!F14</f>
        <v>1.9806529007886871</v>
      </c>
      <c r="J79" s="128">
        <f>I79/I$99</f>
        <v>2.1373714932813908</v>
      </c>
      <c r="K79" s="128">
        <f>K$99*J79</f>
        <v>1.7633314819571473</v>
      </c>
      <c r="M79" s="36"/>
      <c r="N79" s="110"/>
    </row>
    <row r="80" spans="1:16" hidden="1" outlineLevel="1">
      <c r="A80" s="94">
        <v>1971</v>
      </c>
      <c r="B80" s="128">
        <f>'T2'!G15/'T2'!G$46*100</f>
        <v>28.154298792163889</v>
      </c>
      <c r="C80" s="128">
        <f>B80/'T1'!G15</f>
        <v>1.5084879623075722</v>
      </c>
      <c r="D80" s="128">
        <f>C80/C$89</f>
        <v>1.2060545985143314</v>
      </c>
      <c r="E80" s="128">
        <f>E$89*D80</f>
        <v>1.0733885926777549</v>
      </c>
      <c r="G80" s="94">
        <v>1971</v>
      </c>
      <c r="H80" s="128">
        <f>'T2'!F15/'T2'!F27*100</f>
        <v>40.662650602409641</v>
      </c>
      <c r="I80" s="128">
        <f>H80/'T1'!F15</f>
        <v>1.9455813685363466</v>
      </c>
      <c r="J80" s="128">
        <f>I80/I$99</f>
        <v>2.0995249361021888</v>
      </c>
      <c r="K80" s="128">
        <f>K$99*J80</f>
        <v>1.7321080722843056</v>
      </c>
      <c r="M80" s="36"/>
      <c r="N80" s="110"/>
    </row>
    <row r="81" spans="1:31" hidden="1" outlineLevel="1">
      <c r="A81" s="94">
        <v>1972</v>
      </c>
      <c r="B81" s="128">
        <f>'T2'!G16/'T2'!G$46*100</f>
        <v>29.371403163632436</v>
      </c>
      <c r="C81" s="128">
        <f>B81/'T1'!G16</f>
        <v>1.486022394156844</v>
      </c>
      <c r="D81" s="128">
        <f>C81/C$89</f>
        <v>1.1880931016688574</v>
      </c>
      <c r="E81" s="128">
        <f>E$89*D81</f>
        <v>1.0574028604852832</v>
      </c>
      <c r="G81" s="94">
        <v>1972</v>
      </c>
      <c r="H81" s="128">
        <f>'T2'!F16/'T2'!F28*100</f>
        <v>40.230991337824832</v>
      </c>
      <c r="I81" s="128">
        <f>H81/'T1'!F16</f>
        <v>1.8370315679372071</v>
      </c>
      <c r="J81" s="128">
        <f>I81/I$99</f>
        <v>1.9823861636753823</v>
      </c>
      <c r="K81" s="128">
        <f>K$99*J81</f>
        <v>1.6354685850321904</v>
      </c>
      <c r="M81" s="36"/>
      <c r="N81" s="110"/>
    </row>
    <row r="82" spans="1:31" hidden="1" outlineLevel="1">
      <c r="A82" s="94">
        <v>1973</v>
      </c>
      <c r="B82" s="128">
        <f>'T2'!G17/'T2'!G$46*100</f>
        <v>30.969556312381346</v>
      </c>
      <c r="C82" s="128">
        <f>B82/'T1'!G17</f>
        <v>1.4285044923781667</v>
      </c>
      <c r="D82" s="128">
        <f>C82/C$89</f>
        <v>1.1421068348437959</v>
      </c>
      <c r="E82" s="128">
        <f>E$89*D82</f>
        <v>1.0164750830109783</v>
      </c>
      <c r="G82" s="94">
        <v>1973</v>
      </c>
      <c r="H82" s="128">
        <f>'T2'!F17/'T2'!F29*100</f>
        <v>41.263940520446099</v>
      </c>
      <c r="I82" s="128">
        <f>H82/'T1'!F17</f>
        <v>1.7484720559511058</v>
      </c>
      <c r="J82" s="128">
        <f>I82/I$99</f>
        <v>1.8868194057125749</v>
      </c>
      <c r="K82" s="128">
        <f>K$99*J82</f>
        <v>1.5566260097128741</v>
      </c>
      <c r="M82" s="36"/>
      <c r="N82" s="110"/>
    </row>
    <row r="83" spans="1:31" hidden="1" outlineLevel="1">
      <c r="A83" s="94">
        <v>1974</v>
      </c>
      <c r="B83" s="128">
        <f>'T2'!G18/'T2'!G$46*100</f>
        <v>33.752490630896567</v>
      </c>
      <c r="C83" s="128">
        <f>B83/'T1'!G18</f>
        <v>1.3514722912022012</v>
      </c>
      <c r="D83" s="128">
        <f>C83/C$89</f>
        <v>1.0805186466822974</v>
      </c>
      <c r="E83" s="128">
        <f>E$89*D83</f>
        <v>0.96166159554724462</v>
      </c>
      <c r="G83" s="94">
        <v>1974</v>
      </c>
      <c r="H83" s="128">
        <f>'T2'!F18/'T2'!F30*100</f>
        <v>44.981751824817515</v>
      </c>
      <c r="I83" s="128">
        <f>H83/'T1'!F18</f>
        <v>1.7168607566724243</v>
      </c>
      <c r="J83" s="128">
        <f>I83/I$99</f>
        <v>1.8527068714482744</v>
      </c>
      <c r="K83" s="128">
        <f>K$99*J83</f>
        <v>1.5284831689448264</v>
      </c>
      <c r="M83" s="36"/>
      <c r="N83" s="110"/>
    </row>
    <row r="84" spans="1:31" hidden="1" outlineLevel="1">
      <c r="A84" s="94">
        <v>1975</v>
      </c>
      <c r="B84" s="128">
        <f>'T2'!G19/'T2'!G$46*100</f>
        <v>36.878087982626205</v>
      </c>
      <c r="C84" s="128">
        <f>B84/'T1'!G19</f>
        <v>1.3339547825628182</v>
      </c>
      <c r="D84" s="128">
        <f>C84/C$89</f>
        <v>1.0665131840091158</v>
      </c>
      <c r="E84" s="128">
        <f>E$89*D84</f>
        <v>0.94919673376811309</v>
      </c>
      <c r="G84" s="94">
        <v>1975</v>
      </c>
      <c r="H84" s="128">
        <f>'T2'!F19/'T2'!F31*100</f>
        <v>47.359154929577471</v>
      </c>
      <c r="I84" s="128">
        <f>H84/'T1'!F19</f>
        <v>1.6330743079164645</v>
      </c>
      <c r="J84" s="128">
        <f>I84/I$99</f>
        <v>1.7622908439742224</v>
      </c>
      <c r="K84" s="128">
        <f>K$99*J84</f>
        <v>1.4538899462787334</v>
      </c>
      <c r="M84" s="36"/>
      <c r="N84" s="110"/>
    </row>
    <row r="85" spans="1:31" hidden="1" outlineLevel="1">
      <c r="A85" s="94">
        <v>1976</v>
      </c>
      <c r="B85" s="128">
        <f>'T2'!G20/'T2'!G$46*100</f>
        <v>38.903531554317773</v>
      </c>
      <c r="C85" s="128">
        <f>B85/'T1'!G20</f>
        <v>1.2851679493794264</v>
      </c>
      <c r="D85" s="128">
        <f>C85/C$89</f>
        <v>1.0275075134449485</v>
      </c>
      <c r="E85" s="128">
        <f>E$89*D85</f>
        <v>0.91448168696600418</v>
      </c>
      <c r="G85" s="94">
        <v>1976</v>
      </c>
      <c r="H85" s="128">
        <f>'T2'!F20/'T2'!F32*100</f>
        <v>48.098055790363489</v>
      </c>
      <c r="I85" s="128">
        <f>H85/'T1'!F20</f>
        <v>1.5465612794329096</v>
      </c>
      <c r="J85" s="128">
        <f>I85/I$99</f>
        <v>1.6689324969339305</v>
      </c>
      <c r="K85" s="128">
        <f>K$99*J85</f>
        <v>1.3768693099704925</v>
      </c>
      <c r="M85" s="36"/>
      <c r="N85" s="110"/>
    </row>
    <row r="86" spans="1:31" hidden="1" outlineLevel="1">
      <c r="A86" s="94">
        <v>1977</v>
      </c>
      <c r="B86" s="128">
        <f>'T2'!G21/'T2'!G$46*100</f>
        <v>41.317085758162058</v>
      </c>
      <c r="C86" s="128">
        <f>B86/'T1'!G21</f>
        <v>1.2780367495775611</v>
      </c>
      <c r="D86" s="128">
        <f>C86/C$89</f>
        <v>1.0218060318760751</v>
      </c>
      <c r="E86" s="128">
        <f>E$89*D86</f>
        <v>0.90940736836970681</v>
      </c>
      <c r="G86" s="94">
        <v>1977</v>
      </c>
      <c r="H86" s="128">
        <f>'T2'!F21/'T2'!F33*100</f>
        <v>48.870967741935488</v>
      </c>
      <c r="I86" s="128">
        <f>H86/'T1'!F21</f>
        <v>1.4544930875576036</v>
      </c>
      <c r="J86" s="128">
        <f>I86/I$99</f>
        <v>1.5695794357923838</v>
      </c>
      <c r="K86" s="128">
        <f>K$99*J86</f>
        <v>1.2949030345287165</v>
      </c>
      <c r="M86" s="36"/>
      <c r="N86" s="110"/>
    </row>
    <row r="87" spans="1:31" ht="15.75" hidden="1" customHeight="1" outlineLevel="1">
      <c r="A87" s="94">
        <v>1978</v>
      </c>
      <c r="B87" s="128">
        <f>'T2'!G22/'T2'!G$46*100</f>
        <v>44.217557125196379</v>
      </c>
      <c r="C87" s="128">
        <f>B87/'T1'!G22</f>
        <v>1.2830368183887737</v>
      </c>
      <c r="D87" s="128">
        <f>C87/C$89</f>
        <v>1.0258036481205071</v>
      </c>
      <c r="E87" s="128">
        <f>E$89*D87</f>
        <v>0.91296524682725133</v>
      </c>
      <c r="G87" s="94">
        <v>1978</v>
      </c>
      <c r="H87" s="128">
        <f>'T2'!F22/'T2'!F34*100</f>
        <v>49.885233358837034</v>
      </c>
      <c r="I87" s="128">
        <f>H87/'T1'!F22</f>
        <v>1.3629845180010118</v>
      </c>
      <c r="J87" s="128">
        <f>I87/I$99</f>
        <v>1.4708302769249546</v>
      </c>
      <c r="K87" s="128">
        <f>K$99*J87</f>
        <v>1.2134349784630876</v>
      </c>
      <c r="M87" s="36"/>
      <c r="N87" s="110"/>
      <c r="T87"/>
      <c r="U87"/>
      <c r="V87"/>
      <c r="W87"/>
      <c r="X87"/>
      <c r="Y87"/>
      <c r="Z87"/>
      <c r="AA87"/>
      <c r="AB87"/>
      <c r="AC87"/>
      <c r="AD87"/>
      <c r="AE87"/>
    </row>
    <row r="88" spans="1:31" ht="15.75" hidden="1" customHeight="1" outlineLevel="1">
      <c r="A88" s="94">
        <v>1979</v>
      </c>
      <c r="B88" s="128">
        <f>'T2'!G23/'T2'!G$46*100</f>
        <v>47.866941457525769</v>
      </c>
      <c r="C88" s="128">
        <f>B88/'T1'!G23</f>
        <v>1.2628290325462157</v>
      </c>
      <c r="D88" s="128">
        <f>C88/C$89</f>
        <v>1.0096472758787771</v>
      </c>
      <c r="E88" s="128">
        <f>E$89*D88</f>
        <v>0.89858607553211167</v>
      </c>
      <c r="G88" s="94">
        <v>1979</v>
      </c>
      <c r="H88" s="128">
        <f>'T2'!F23/'T2'!F35*100</f>
        <v>53.303964757709252</v>
      </c>
      <c r="I88" s="128">
        <f>H88/'T1'!F23</f>
        <v>1.3325991189427313</v>
      </c>
      <c r="J88" s="128">
        <f>I88/I$99</f>
        <v>1.4380406418842631</v>
      </c>
      <c r="K88" s="128">
        <f>K$99*J88</f>
        <v>1.1863835295545169</v>
      </c>
      <c r="M88" s="36"/>
      <c r="N88" s="110"/>
      <c r="T88"/>
      <c r="U88"/>
      <c r="V88"/>
      <c r="W88"/>
      <c r="X88"/>
      <c r="Y88"/>
      <c r="Z88"/>
      <c r="AA88"/>
      <c r="AB88"/>
      <c r="AC88"/>
      <c r="AD88"/>
      <c r="AE88"/>
    </row>
    <row r="89" spans="1:31" ht="15.75" hidden="1" customHeight="1" outlineLevel="1">
      <c r="A89" s="94">
        <v>1980</v>
      </c>
      <c r="B89" s="128">
        <f>'T2'!G24/'T2'!G$46*100</f>
        <v>52.184469755695531</v>
      </c>
      <c r="C89" s="128">
        <f>B89/'T1'!G24</f>
        <v>1.2507625808697143</v>
      </c>
      <c r="D89" s="94">
        <f>C89/C$89</f>
        <v>1</v>
      </c>
      <c r="E89" s="128">
        <f>E25</f>
        <v>0.89</v>
      </c>
      <c r="G89" s="94">
        <v>1980</v>
      </c>
      <c r="H89" s="128">
        <f>'T2'!F24/'T2'!F36*100</f>
        <v>58.731290092658597</v>
      </c>
      <c r="I89" s="128">
        <f>H89/'T1'!F24</f>
        <v>1.3348020475604228</v>
      </c>
      <c r="J89" s="128">
        <f>I89/I$99</f>
        <v>1.4404178765967726</v>
      </c>
      <c r="K89" s="128">
        <f>K$99*J89</f>
        <v>1.1883447481923373</v>
      </c>
      <c r="M89" s="36"/>
      <c r="N89" s="110"/>
      <c r="S89"/>
      <c r="T89"/>
      <c r="U89"/>
      <c r="V89"/>
      <c r="W89"/>
      <c r="X89"/>
      <c r="Y89"/>
      <c r="Z89"/>
      <c r="AA89"/>
      <c r="AB89"/>
      <c r="AC89"/>
      <c r="AD89"/>
      <c r="AE89"/>
    </row>
    <row r="90" spans="1:31" ht="15" hidden="1" outlineLevel="1">
      <c r="B90" s="128"/>
      <c r="C90" s="128"/>
      <c r="F90" s="128"/>
      <c r="G90" s="94">
        <v>1981</v>
      </c>
      <c r="H90" s="128">
        <f>'T2'!F25/'T2'!F37*100</f>
        <v>62.906574394463668</v>
      </c>
      <c r="I90" s="128">
        <f>H90/'T1'!F25</f>
        <v>1.2708398867568418</v>
      </c>
      <c r="J90" s="128">
        <f>I90/I$99</f>
        <v>1.3713947281714141</v>
      </c>
      <c r="K90" s="128">
        <f>K$99*J90</f>
        <v>1.1314006507414165</v>
      </c>
      <c r="M90" s="36"/>
      <c r="N90" s="110"/>
      <c r="P90" s="94"/>
      <c r="S90"/>
      <c r="T90"/>
      <c r="U90"/>
      <c r="V90"/>
      <c r="W90"/>
      <c r="X90"/>
      <c r="Y90"/>
      <c r="Z90"/>
      <c r="AA90"/>
      <c r="AB90"/>
      <c r="AC90"/>
      <c r="AD90"/>
      <c r="AE90"/>
    </row>
    <row r="91" spans="1:31" ht="15.75" hidden="1" customHeight="1" outlineLevel="1">
      <c r="B91" s="128"/>
      <c r="C91" s="128"/>
      <c r="F91" s="128"/>
      <c r="G91" s="94">
        <v>1982</v>
      </c>
      <c r="H91" s="128">
        <f>'T2'!F26/'T2'!F38*100</f>
        <v>65.114709851551964</v>
      </c>
      <c r="I91" s="128">
        <f>H91/'T1'!F26</f>
        <v>1.1860602887350085</v>
      </c>
      <c r="J91" s="128">
        <f>I91/I$99</f>
        <v>1.2799069687807774</v>
      </c>
      <c r="K91" s="128">
        <f>K$99*J91</f>
        <v>1.0559232492441413</v>
      </c>
      <c r="M91" s="36"/>
      <c r="N91" s="110"/>
      <c r="P91" s="94"/>
      <c r="S91"/>
      <c r="T91"/>
      <c r="U91"/>
      <c r="V91"/>
      <c r="W91"/>
      <c r="X91"/>
      <c r="Y91"/>
      <c r="Z91"/>
      <c r="AA91"/>
      <c r="AB91"/>
      <c r="AC91"/>
      <c r="AD91"/>
      <c r="AE91"/>
    </row>
    <row r="92" spans="1:31" ht="15" hidden="1" outlineLevel="1">
      <c r="B92" s="128"/>
      <c r="C92" s="128"/>
      <c r="F92" s="128"/>
      <c r="G92" s="94">
        <v>1983</v>
      </c>
      <c r="H92" s="128">
        <f>'T2'!F27/'T2'!F39*100</f>
        <v>65.354330708661422</v>
      </c>
      <c r="I92" s="128">
        <f>H92/'T1'!F27</f>
        <v>1.124859392575928</v>
      </c>
      <c r="J92" s="128">
        <f>I92/I$99</f>
        <v>1.2138635692726629</v>
      </c>
      <c r="K92" s="128">
        <f>K$99*J92</f>
        <v>1.0014374446499468</v>
      </c>
      <c r="M92" s="36"/>
      <c r="N92" s="110"/>
      <c r="P92" s="94"/>
      <c r="T92"/>
      <c r="U92"/>
      <c r="V92"/>
      <c r="W92"/>
      <c r="X92"/>
      <c r="Y92"/>
      <c r="Z92"/>
      <c r="AA92"/>
      <c r="AB92"/>
      <c r="AC92"/>
      <c r="AD92"/>
      <c r="AE92"/>
    </row>
    <row r="93" spans="1:31" ht="12.75" hidden="1" customHeight="1" outlineLevel="1">
      <c r="B93" s="128"/>
      <c r="C93" s="128"/>
      <c r="F93" s="128"/>
      <c r="G93" s="94">
        <v>1984</v>
      </c>
      <c r="H93" s="128">
        <f>'T2'!F28/'T2'!F40*100</f>
        <v>66.220522625876356</v>
      </c>
      <c r="I93" s="128">
        <f>H93/'T1'!F28</f>
        <v>1.0927478981167715</v>
      </c>
      <c r="J93" s="128">
        <f>I93/I$99</f>
        <v>1.1792112620277466</v>
      </c>
      <c r="K93" s="128">
        <f>K$99*J93</f>
        <v>0.97284929117289087</v>
      </c>
      <c r="M93" s="36"/>
      <c r="N93" s="110"/>
      <c r="P93" s="94"/>
    </row>
    <row r="94" spans="1:31" hidden="1" outlineLevel="1">
      <c r="B94" s="128"/>
      <c r="C94" s="128"/>
      <c r="F94" s="128"/>
      <c r="G94" s="94">
        <v>1985</v>
      </c>
      <c r="H94" s="128">
        <f>'T2'!F29/'T2'!F41*100</f>
        <v>67.040498442367593</v>
      </c>
      <c r="I94" s="128">
        <f>H94/'T1'!F29</f>
        <v>1.0641348959105967</v>
      </c>
      <c r="J94" s="128">
        <f>I94/I$99</f>
        <v>1.1483342642315537</v>
      </c>
      <c r="K94" s="128">
        <f>K$99*J94</f>
        <v>0.94737576799103174</v>
      </c>
      <c r="M94" s="36"/>
      <c r="N94" s="110"/>
      <c r="P94" s="94"/>
    </row>
    <row r="95" spans="1:31" hidden="1" outlineLevel="1">
      <c r="B95" s="128"/>
      <c r="C95" s="128"/>
      <c r="F95" s="128"/>
      <c r="G95" s="94">
        <v>1986</v>
      </c>
      <c r="H95" s="128">
        <f>'T2'!F30/'T2'!F42*100</f>
        <v>67.239263803680984</v>
      </c>
      <c r="I95" s="128">
        <f>H95/'T1'!F30</f>
        <v>1.0249887774951369</v>
      </c>
      <c r="J95" s="128">
        <f>I95/I$99</f>
        <v>1.1060907204281418</v>
      </c>
      <c r="K95" s="128">
        <f>K$99*J95</f>
        <v>0.91252484435321701</v>
      </c>
      <c r="M95" s="36"/>
      <c r="N95" s="110"/>
      <c r="P95" s="94"/>
    </row>
    <row r="96" spans="1:31" hidden="1" outlineLevel="1">
      <c r="B96" s="128"/>
      <c r="C96" s="128"/>
      <c r="F96" s="128"/>
      <c r="G96" s="94">
        <v>1987</v>
      </c>
      <c r="H96" s="128">
        <f>'T2'!F31/'T2'!F43*100</f>
        <v>68.187274909963975</v>
      </c>
      <c r="I96" s="128">
        <f>H96/'T1'!F31</f>
        <v>0.99543467021845222</v>
      </c>
      <c r="J96" s="128">
        <f>I96/I$99</f>
        <v>1.0741981528927536</v>
      </c>
      <c r="K96" s="128">
        <f>K$99*J96</f>
        <v>0.88621347613652168</v>
      </c>
      <c r="M96" s="36"/>
      <c r="N96" s="110"/>
      <c r="P96" s="94"/>
    </row>
    <row r="97" spans="2:17" hidden="1" outlineLevel="1">
      <c r="B97" s="128"/>
      <c r="C97" s="128"/>
      <c r="F97" s="128"/>
      <c r="G97" s="94">
        <v>1988</v>
      </c>
      <c r="H97" s="128">
        <f>'T2'!F32/'T2'!F44*100</f>
        <v>68.699186991869922</v>
      </c>
      <c r="I97" s="128">
        <f>H97/'T1'!F32</f>
        <v>0.9648762217959258</v>
      </c>
      <c r="J97" s="128">
        <f>I97/I$99</f>
        <v>1.041221776006521</v>
      </c>
      <c r="K97" s="128">
        <f>K$99*J97</f>
        <v>0.85900796520537981</v>
      </c>
      <c r="M97" s="36"/>
      <c r="N97" s="110"/>
      <c r="P97" s="94"/>
    </row>
    <row r="98" spans="2:17" hidden="1" outlineLevel="1">
      <c r="B98" s="128"/>
      <c r="C98" s="128"/>
      <c r="F98" s="128"/>
      <c r="G98" s="94">
        <v>1989</v>
      </c>
      <c r="H98" s="128">
        <f>'T2'!F33/'T2'!F45*100</f>
        <v>70.016939582156979</v>
      </c>
      <c r="I98" s="128">
        <f>H98/'T1'!F33</f>
        <v>0.93605534200744633</v>
      </c>
      <c r="J98" s="128">
        <f>I98/I$99</f>
        <v>1.0101204523739669</v>
      </c>
      <c r="K98" s="128">
        <f>K$99*J98</f>
        <v>0.83334937320852265</v>
      </c>
      <c r="M98" s="36"/>
      <c r="N98" s="110"/>
      <c r="O98" s="123"/>
      <c r="P98" s="94"/>
    </row>
    <row r="99" spans="2:17" hidden="1" outlineLevel="1">
      <c r="B99" s="128"/>
      <c r="C99" s="128"/>
      <c r="F99" s="128"/>
      <c r="G99" s="94">
        <v>1990</v>
      </c>
      <c r="H99" s="128">
        <f>'T2'!F34/'T2'!F46*100</f>
        <v>72.651473040578082</v>
      </c>
      <c r="I99" s="128">
        <f>H99/'T1'!F34</f>
        <v>0.92667695204818978</v>
      </c>
      <c r="J99" s="128">
        <v>1</v>
      </c>
      <c r="K99" s="128">
        <v>0.82499999999999996</v>
      </c>
      <c r="M99" s="123"/>
      <c r="N99" s="110"/>
      <c r="O99" s="123"/>
      <c r="P99" s="123"/>
      <c r="Q99" s="123"/>
    </row>
    <row r="100" spans="2:17" hidden="1" outlineLevel="1">
      <c r="B100" s="128"/>
      <c r="C100" s="128"/>
      <c r="F100" s="128"/>
      <c r="G100" s="131"/>
      <c r="M100" s="123"/>
      <c r="N100" s="110"/>
      <c r="O100" s="123"/>
      <c r="P100" s="94"/>
    </row>
    <row r="101" spans="2:17" hidden="1" outlineLevel="1">
      <c r="B101" s="128"/>
      <c r="C101" s="128"/>
      <c r="F101" s="128"/>
      <c r="G101" s="131"/>
      <c r="M101" s="558"/>
      <c r="N101" s="110"/>
      <c r="O101" s="123"/>
      <c r="P101" s="94"/>
    </row>
    <row r="102" spans="2:17" hidden="1" outlineLevel="1">
      <c r="B102" s="128"/>
      <c r="C102" s="128"/>
      <c r="F102" s="128"/>
      <c r="M102" s="558"/>
      <c r="N102" s="110"/>
      <c r="O102" s="123"/>
      <c r="P102" s="94"/>
    </row>
    <row r="103" spans="2:17" hidden="1" outlineLevel="1">
      <c r="B103" s="128"/>
      <c r="C103" s="128"/>
      <c r="F103" s="128"/>
      <c r="N103" s="110"/>
      <c r="O103" s="123"/>
      <c r="P103" s="123"/>
    </row>
    <row r="104" spans="2:17" hidden="1" outlineLevel="1">
      <c r="B104" s="128"/>
      <c r="C104" s="128"/>
      <c r="F104" s="128"/>
      <c r="N104" s="110"/>
      <c r="O104" s="123"/>
      <c r="P104" s="94"/>
    </row>
    <row r="105" spans="2:17" hidden="1" outlineLevel="1">
      <c r="B105" s="128"/>
      <c r="C105" s="128"/>
      <c r="F105" s="128"/>
    </row>
    <row r="106" spans="2:17" hidden="1" outlineLevel="1">
      <c r="B106" s="128"/>
      <c r="C106" s="128"/>
      <c r="F106" s="128"/>
    </row>
    <row r="107" spans="2:17" hidden="1" outlineLevel="1">
      <c r="B107" s="128"/>
      <c r="C107" s="128"/>
      <c r="F107" s="128"/>
    </row>
    <row r="108" spans="2:17" hidden="1" outlineLevel="1">
      <c r="B108" s="128"/>
      <c r="C108" s="128"/>
      <c r="F108" s="128"/>
    </row>
    <row r="109" spans="2:17" hidden="1" outlineLevel="1">
      <c r="B109" s="128"/>
      <c r="C109" s="128"/>
      <c r="F109" s="128"/>
    </row>
    <row r="110" spans="2:17" hidden="1" outlineLevel="1">
      <c r="B110" s="128"/>
      <c r="C110" s="128"/>
      <c r="F110" s="128"/>
    </row>
    <row r="111" spans="2:17" hidden="1" outlineLevel="1">
      <c r="B111" s="128"/>
      <c r="C111" s="128"/>
      <c r="F111" s="128"/>
    </row>
    <row r="112" spans="2:17" hidden="1" outlineLevel="1">
      <c r="B112" s="128"/>
      <c r="C112" s="128"/>
      <c r="F112" s="128"/>
      <c r="G112" s="128"/>
    </row>
    <row r="113" spans="1:24" hidden="1" outlineLevel="1">
      <c r="B113" s="128"/>
      <c r="C113" s="128"/>
      <c r="F113" s="128"/>
      <c r="G113" s="128"/>
    </row>
    <row r="114" spans="1:24" hidden="1" outlineLevel="1">
      <c r="B114" s="128"/>
      <c r="C114" s="128"/>
      <c r="F114" s="128"/>
      <c r="G114" s="128"/>
    </row>
    <row r="115" spans="1:24" hidden="1" outlineLevel="1">
      <c r="B115" s="128"/>
      <c r="C115" s="128"/>
      <c r="F115" s="128"/>
      <c r="G115" s="128"/>
    </row>
    <row r="116" spans="1:24" hidden="1" outlineLevel="1">
      <c r="B116" s="128"/>
      <c r="C116" s="128"/>
      <c r="F116" s="128"/>
      <c r="G116" s="128"/>
      <c r="V116" s="489"/>
    </row>
    <row r="117" spans="1:24" hidden="1" outlineLevel="1">
      <c r="B117" s="128"/>
      <c r="C117" s="128"/>
      <c r="F117" s="128"/>
      <c r="G117" s="128"/>
    </row>
    <row r="118" spans="1:24" hidden="1" outlineLevel="1">
      <c r="A118" s="123"/>
      <c r="B118" s="133"/>
      <c r="C118" s="133"/>
      <c r="F118" s="128"/>
      <c r="G118" s="128"/>
      <c r="V118" s="489"/>
    </row>
    <row r="119" spans="1:24" s="123" customFormat="1" hidden="1" outlineLevel="1">
      <c r="B119" s="133"/>
      <c r="C119" s="133"/>
      <c r="F119" s="128"/>
      <c r="G119" s="128"/>
      <c r="H119" s="94"/>
      <c r="J119" s="94"/>
      <c r="K119" s="94"/>
      <c r="T119" s="94"/>
      <c r="U119" s="94"/>
      <c r="V119" s="94"/>
      <c r="W119" s="94"/>
      <c r="X119" s="94"/>
    </row>
    <row r="120" spans="1:24" hidden="1" outlineLevel="1">
      <c r="B120" s="133"/>
      <c r="C120" s="133"/>
      <c r="F120" s="128"/>
      <c r="G120" s="128"/>
      <c r="I120" s="123"/>
      <c r="L120" s="123"/>
      <c r="V120" s="489"/>
    </row>
    <row r="121" spans="1:24" hidden="1" outlineLevel="1">
      <c r="B121" s="133"/>
      <c r="C121" s="133"/>
      <c r="F121" s="128"/>
      <c r="G121" s="128"/>
      <c r="I121" s="123"/>
      <c r="L121" s="123"/>
    </row>
    <row r="122" spans="1:24" hidden="1" outlineLevel="1">
      <c r="A122" s="123"/>
      <c r="B122" s="133"/>
      <c r="C122" s="133"/>
      <c r="F122" s="128"/>
      <c r="G122" s="128"/>
      <c r="I122" s="123"/>
      <c r="L122" s="123"/>
      <c r="T122" s="123"/>
      <c r="U122" s="123"/>
      <c r="V122" s="489"/>
      <c r="W122" s="123"/>
      <c r="X122" s="489"/>
    </row>
    <row r="123" spans="1:24" hidden="1" outlineLevel="1">
      <c r="B123" s="133"/>
      <c r="C123" s="133"/>
      <c r="F123" s="128"/>
      <c r="G123" s="128"/>
      <c r="I123" s="123"/>
      <c r="L123" s="123"/>
    </row>
    <row r="124" spans="1:24" hidden="1" outlineLevel="1">
      <c r="G124" s="128"/>
      <c r="I124" s="123"/>
      <c r="L124" s="123"/>
      <c r="X124" s="489"/>
    </row>
    <row r="125" spans="1:24" hidden="1" outlineLevel="1"/>
    <row r="126" spans="1:24" hidden="1" outlineLevel="1">
      <c r="X126" s="489"/>
    </row>
    <row r="127" spans="1:24" hidden="1" outlineLevel="1"/>
    <row r="128" spans="1:24" hidden="1" outlineLevel="1"/>
    <row r="129" spans="1:16" hidden="1" outlineLevel="1"/>
    <row r="130" spans="1:16" hidden="1" outlineLevel="1"/>
    <row r="131" spans="1:16" hidden="1" outlineLevel="1">
      <c r="G131" s="625"/>
    </row>
    <row r="132" spans="1:16" collapsed="1"/>
    <row r="135" spans="1:16" s="689" customFormat="1" ht="13.5" hidden="1" customHeight="1">
      <c r="A135" s="692" t="s">
        <v>497</v>
      </c>
      <c r="B135" s="692"/>
      <c r="C135" s="692"/>
      <c r="D135" s="692"/>
      <c r="E135" s="692"/>
      <c r="F135" s="693" t="e">
        <f>N102*(C131/D131)</f>
        <v>#DIV/0!</v>
      </c>
      <c r="G135" s="693"/>
      <c r="H135" s="693" t="e">
        <f>N102*((C129-C128)/(D129-D128))</f>
        <v>#DIV/0!</v>
      </c>
      <c r="I135" s="692"/>
      <c r="P135" s="690"/>
    </row>
    <row r="136" spans="1:16" s="689" customFormat="1" ht="15" hidden="1">
      <c r="A136" s="692"/>
      <c r="B136" s="692" t="s">
        <v>490</v>
      </c>
      <c r="C136" s="692" t="s">
        <v>491</v>
      </c>
      <c r="D136" s="692" t="s">
        <v>492</v>
      </c>
      <c r="E136" s="692" t="s">
        <v>493</v>
      </c>
      <c r="F136" s="692" t="s">
        <v>494</v>
      </c>
      <c r="G136" s="694" t="s">
        <v>495</v>
      </c>
      <c r="H136" s="692" t="s">
        <v>496</v>
      </c>
      <c r="I136" s="692"/>
      <c r="P136" s="690"/>
    </row>
    <row r="137" spans="1:16" s="689" customFormat="1" ht="15" hidden="1">
      <c r="A137" s="692">
        <v>1980</v>
      </c>
      <c r="B137" s="692">
        <v>0.86</v>
      </c>
      <c r="C137" s="692"/>
      <c r="D137" s="694">
        <v>52.244903897539771</v>
      </c>
      <c r="E137" s="692"/>
      <c r="F137" s="692">
        <v>41.722122610519101</v>
      </c>
      <c r="G137" s="694">
        <v>48.729947059123312</v>
      </c>
      <c r="H137" s="692"/>
      <c r="I137" s="692"/>
      <c r="P137" s="690"/>
    </row>
    <row r="138" spans="1:16" s="689" customFormat="1" ht="15" hidden="1">
      <c r="A138" s="692">
        <v>1981</v>
      </c>
      <c r="B138" s="692">
        <v>0.85</v>
      </c>
      <c r="C138" s="695">
        <v>-1.1627906976744207E-2</v>
      </c>
      <c r="D138" s="694">
        <v>57.121056845977456</v>
      </c>
      <c r="E138" s="695">
        <v>8.9230467038830419E-2</v>
      </c>
      <c r="F138" s="692">
        <v>46.218363427977749</v>
      </c>
      <c r="G138" s="694">
        <v>53.981395530361652</v>
      </c>
      <c r="H138" s="695">
        <v>0.10234568954319734</v>
      </c>
      <c r="I138" s="692">
        <v>0.98697040726635388</v>
      </c>
      <c r="P138" s="690"/>
    </row>
    <row r="139" spans="1:16" s="689" customFormat="1" ht="15" hidden="1">
      <c r="A139" s="692">
        <v>1982</v>
      </c>
      <c r="B139" s="692">
        <v>0.83</v>
      </c>
      <c r="C139" s="695">
        <v>-2.352941176470591E-2</v>
      </c>
      <c r="D139" s="694">
        <v>60.66572617371061</v>
      </c>
      <c r="E139" s="695">
        <v>6.0206075591722197E-2</v>
      </c>
      <c r="F139" s="692">
        <v>50.276862270933691</v>
      </c>
      <c r="G139" s="694">
        <v>58.721577030784495</v>
      </c>
      <c r="H139" s="695">
        <v>8.4167780751299048E-2</v>
      </c>
      <c r="I139" s="692">
        <v>0.97632309717924004</v>
      </c>
      <c r="P139" s="690"/>
    </row>
    <row r="140" spans="1:16" s="689" customFormat="1" ht="15" hidden="1">
      <c r="A140" s="692">
        <v>1983</v>
      </c>
      <c r="B140" s="692">
        <v>0.82</v>
      </c>
      <c r="C140" s="695">
        <v>-1.2048192771084376E-2</v>
      </c>
      <c r="D140" s="694">
        <v>63.060758456360119</v>
      </c>
      <c r="E140" s="695">
        <v>3.8719785922257444E-2</v>
      </c>
      <c r="F140" s="692">
        <v>53.164311464687188</v>
      </c>
      <c r="G140" s="694">
        <v>62.094014422357695</v>
      </c>
      <c r="H140" s="695">
        <v>5.5842357443678381E-2</v>
      </c>
      <c r="I140" s="692">
        <v>0.98302318660267296</v>
      </c>
      <c r="P140" s="690"/>
    </row>
    <row r="141" spans="1:16" s="689" customFormat="1" ht="15" hidden="1">
      <c r="A141" s="692">
        <v>1984</v>
      </c>
      <c r="B141" s="692">
        <v>0.83</v>
      </c>
      <c r="C141" s="695">
        <v>1.2195121951219523E-2</v>
      </c>
      <c r="D141" s="694">
        <v>65.298962734869278</v>
      </c>
      <c r="E141" s="695">
        <v>3.4877469965095109E-2</v>
      </c>
      <c r="F141" s="692">
        <v>55.030449733925039</v>
      </c>
      <c r="G141" s="694">
        <v>64.273597180259785</v>
      </c>
      <c r="H141" s="695">
        <v>3.4499329455237593E-2</v>
      </c>
      <c r="I141" s="692">
        <v>1.0003782120139928</v>
      </c>
      <c r="P141" s="690"/>
    </row>
    <row r="142" spans="1:16" s="689" customFormat="1" ht="15" hidden="1">
      <c r="A142" s="692">
        <v>1985</v>
      </c>
      <c r="B142" s="692">
        <v>0.82</v>
      </c>
      <c r="C142" s="695">
        <v>-1.2048192771084376E-2</v>
      </c>
      <c r="D142" s="694">
        <v>67.386887135722787</v>
      </c>
      <c r="E142" s="695">
        <v>3.1474294563215821E-2</v>
      </c>
      <c r="F142" s="692">
        <v>56.849185438720646</v>
      </c>
      <c r="G142" s="694">
        <v>66.39781543819862</v>
      </c>
      <c r="H142" s="695">
        <v>3.2515228278213293E-2</v>
      </c>
      <c r="I142" s="692">
        <v>0.99895960786856819</v>
      </c>
      <c r="P142" s="690"/>
    </row>
    <row r="143" spans="1:16" s="689" customFormat="1" ht="15" hidden="1">
      <c r="A143" s="692">
        <v>1986</v>
      </c>
      <c r="B143" s="692">
        <v>0.82</v>
      </c>
      <c r="C143" s="695">
        <v>0</v>
      </c>
      <c r="D143" s="694">
        <v>68.746929255438786</v>
      </c>
      <c r="E143" s="695">
        <v>1.9981624065773751E-2</v>
      </c>
      <c r="F143" s="692">
        <v>58.583721574934657</v>
      </c>
      <c r="G143" s="694">
        <v>68.423691611347465</v>
      </c>
      <c r="H143" s="695">
        <v>3.0054977329663224E-2</v>
      </c>
      <c r="I143" s="692">
        <v>0.98997721302596542</v>
      </c>
      <c r="P143" s="690"/>
    </row>
    <row r="144" spans="1:16" s="689" customFormat="1" ht="15" hidden="1">
      <c r="A144" s="692">
        <v>1987</v>
      </c>
      <c r="B144" s="692">
        <v>0.81</v>
      </c>
      <c r="C144" s="695">
        <v>-1.2195121951219412E-2</v>
      </c>
      <c r="D144" s="694">
        <v>70.500549072784452</v>
      </c>
      <c r="E144" s="695">
        <v>2.5188427880623365E-2</v>
      </c>
      <c r="F144" s="692">
        <v>61.368135240706842</v>
      </c>
      <c r="G144" s="694">
        <v>71.675787191201039</v>
      </c>
      <c r="H144" s="695">
        <v>4.6433861251620634E-2</v>
      </c>
      <c r="I144" s="692">
        <v>0.97897866104849873</v>
      </c>
      <c r="P144" s="690"/>
    </row>
    <row r="145" spans="1:16" s="689" customFormat="1" ht="15" hidden="1">
      <c r="A145" s="692">
        <v>1988</v>
      </c>
      <c r="B145" s="692">
        <v>0.8</v>
      </c>
      <c r="C145" s="695">
        <v>-1.2345679012345734E-2</v>
      </c>
      <c r="D145" s="694">
        <v>72.968271405402504</v>
      </c>
      <c r="E145" s="695">
        <v>3.4404210329296525E-2</v>
      </c>
      <c r="F145" s="692">
        <v>64.141013083507659</v>
      </c>
      <c r="G145" s="694">
        <v>74.91440934239121</v>
      </c>
      <c r="H145" s="695">
        <v>4.4193258598296481E-2</v>
      </c>
      <c r="I145" s="692">
        <v>0.99025870850584485</v>
      </c>
      <c r="P145" s="690"/>
    </row>
    <row r="146" spans="1:16" s="689" customFormat="1" ht="15" hidden="1">
      <c r="A146" s="692">
        <v>1989</v>
      </c>
      <c r="B146" s="692">
        <v>0.79</v>
      </c>
      <c r="C146" s="695">
        <v>-1.2499999999999956E-2</v>
      </c>
      <c r="D146" s="694">
        <v>75.807074156256704</v>
      </c>
      <c r="E146" s="695">
        <v>3.8166906509725429E-2</v>
      </c>
      <c r="F146" s="692">
        <v>67.139009699380566</v>
      </c>
      <c r="G146" s="694">
        <v>78.415962169381956</v>
      </c>
      <c r="H146" s="695">
        <v>4.5681252638516412E-2</v>
      </c>
      <c r="I146" s="692">
        <v>0.99251381598597166</v>
      </c>
      <c r="P146" s="690"/>
    </row>
    <row r="147" spans="1:16" s="689" customFormat="1" ht="15" hidden="1">
      <c r="A147" s="692">
        <v>1990</v>
      </c>
      <c r="B147" s="692">
        <v>0.8</v>
      </c>
      <c r="C147" s="695">
        <v>1.2658227848101333E-2</v>
      </c>
      <c r="D147" s="694">
        <v>78.61060487615984</v>
      </c>
      <c r="E147" s="695">
        <v>3.6314997529180104E-2</v>
      </c>
      <c r="F147" s="692">
        <v>69.405071825236149</v>
      </c>
      <c r="G147" s="694">
        <v>81.062641688937035</v>
      </c>
      <c r="H147" s="695">
        <v>3.3194704240446349E-2</v>
      </c>
      <c r="I147" s="692">
        <v>1.0031251664711054</v>
      </c>
      <c r="J147" s="691"/>
      <c r="P147" s="690"/>
    </row>
    <row r="148" spans="1:16" s="689" customFormat="1" ht="15" hidden="1">
      <c r="A148" s="692">
        <v>1991</v>
      </c>
      <c r="B148" s="692">
        <v>0.8</v>
      </c>
      <c r="C148" s="695">
        <v>0</v>
      </c>
      <c r="D148" s="694">
        <v>81.226499846172345</v>
      </c>
      <c r="E148" s="695">
        <v>3.2734934288976447E-2</v>
      </c>
      <c r="F148" s="692">
        <v>71.536635114729492</v>
      </c>
      <c r="G148" s="694">
        <v>83.552231377837316</v>
      </c>
      <c r="H148" s="695">
        <v>3.0249751807788883E-2</v>
      </c>
      <c r="I148" s="692">
        <v>1.002488273106896</v>
      </c>
      <c r="P148" s="690"/>
    </row>
    <row r="149" spans="1:16" s="689" customFormat="1" ht="15" hidden="1">
      <c r="A149" s="692">
        <v>1992</v>
      </c>
      <c r="B149" s="692">
        <v>0.81</v>
      </c>
      <c r="C149" s="695">
        <v>1.2499999999999956E-2</v>
      </c>
      <c r="D149" s="694">
        <v>83.079045526505951</v>
      </c>
      <c r="E149" s="695">
        <v>2.2550963623102938E-2</v>
      </c>
      <c r="F149" s="692">
        <v>72.602912617406488</v>
      </c>
      <c r="G149" s="694">
        <v>84.79760536661621</v>
      </c>
      <c r="H149" s="695">
        <v>1.4795342017543511E-2</v>
      </c>
      <c r="I149" s="692">
        <v>1.0077857743394627</v>
      </c>
      <c r="P149" s="690"/>
    </row>
    <row r="150" spans="1:16" s="689" customFormat="1" ht="15" hidden="1">
      <c r="A150" s="692">
        <v>1993</v>
      </c>
      <c r="B150" s="692">
        <v>0.82</v>
      </c>
      <c r="C150" s="695">
        <v>1.2345679012345512E-2</v>
      </c>
      <c r="D150" s="694">
        <v>85.05534220225374</v>
      </c>
      <c r="E150" s="695">
        <v>2.3509619024382644E-2</v>
      </c>
      <c r="F150" s="692">
        <v>73.563363194759262</v>
      </c>
      <c r="G150" s="694">
        <v>85.919377291410498</v>
      </c>
      <c r="H150" s="695">
        <v>1.31420793969248E-2</v>
      </c>
      <c r="I150" s="692">
        <v>1.0104214687761548</v>
      </c>
      <c r="P150" s="690"/>
    </row>
    <row r="151" spans="1:16" s="689" customFormat="1" ht="15" hidden="1">
      <c r="A151" s="692">
        <v>1994</v>
      </c>
      <c r="B151" s="692">
        <v>0.82</v>
      </c>
      <c r="C151" s="695">
        <v>0</v>
      </c>
      <c r="D151" s="694">
        <v>86.865552671114983</v>
      </c>
      <c r="E151" s="695">
        <v>2.1059422380881543E-2</v>
      </c>
      <c r="F151" s="692">
        <v>74.627754954886569</v>
      </c>
      <c r="G151" s="694">
        <v>87.162548800333042</v>
      </c>
      <c r="H151" s="695">
        <v>1.4365369229750513E-2</v>
      </c>
      <c r="I151" s="692">
        <v>1.0067165084025116</v>
      </c>
      <c r="P151" s="690"/>
    </row>
    <row r="152" spans="1:16" s="689" customFormat="1" ht="15" hidden="1">
      <c r="A152" s="692">
        <v>1995</v>
      </c>
      <c r="B152" s="692">
        <v>0.82</v>
      </c>
      <c r="C152" s="695">
        <v>0</v>
      </c>
      <c r="D152" s="694">
        <v>88.678491468824134</v>
      </c>
      <c r="E152" s="695">
        <v>2.065582191207227E-2</v>
      </c>
      <c r="F152" s="692">
        <v>76.298258153764891</v>
      </c>
      <c r="G152" s="694">
        <v>89.113636792747727</v>
      </c>
      <c r="H152" s="695">
        <v>2.2137620764805632E-2</v>
      </c>
      <c r="I152" s="692">
        <v>0.99851929846911625</v>
      </c>
      <c r="P152" s="690"/>
    </row>
    <row r="153" spans="1:16" s="689" customFormat="1" ht="15" hidden="1">
      <c r="A153" s="692">
        <v>1996</v>
      </c>
      <c r="B153" s="692">
        <v>0.82</v>
      </c>
      <c r="C153" s="695">
        <v>0</v>
      </c>
      <c r="D153" s="694">
        <v>90.29785137329705</v>
      </c>
      <c r="E153" s="695">
        <v>1.809629217224451E-2</v>
      </c>
      <c r="F153" s="692">
        <v>77.638407283150272</v>
      </c>
      <c r="G153" s="694">
        <v>90.678883046777344</v>
      </c>
      <c r="H153" s="695">
        <v>1.7412134848455274E-2</v>
      </c>
      <c r="I153" s="692">
        <v>1.0006843914127925</v>
      </c>
      <c r="P153" s="690"/>
    </row>
    <row r="154" spans="1:16" s="689" customFormat="1" ht="15" hidden="1">
      <c r="A154" s="692">
        <v>1997</v>
      </c>
      <c r="B154" s="692">
        <v>0.83</v>
      </c>
      <c r="C154" s="695">
        <v>1.2195121951219523E-2</v>
      </c>
      <c r="D154" s="694">
        <v>91.842087438147317</v>
      </c>
      <c r="E154" s="695">
        <v>1.6956995562655841E-2</v>
      </c>
      <c r="F154" s="692">
        <v>78.524323674485615</v>
      </c>
      <c r="G154" s="694">
        <v>91.713601707943852</v>
      </c>
      <c r="H154" s="695">
        <v>1.1346188555910075E-2</v>
      </c>
      <c r="I154" s="692">
        <v>1.0056265770648343</v>
      </c>
      <c r="P154" s="690"/>
    </row>
    <row r="155" spans="1:16" s="689" customFormat="1" ht="15" hidden="1">
      <c r="A155" s="692">
        <v>1998</v>
      </c>
      <c r="B155" s="692">
        <v>0.84</v>
      </c>
      <c r="C155" s="695">
        <v>1.2048192771084265E-2</v>
      </c>
      <c r="D155" s="694">
        <v>92.839403142176053</v>
      </c>
      <c r="E155" s="695">
        <v>1.0800491112198607E-2</v>
      </c>
      <c r="F155" s="692">
        <v>78.361480212414975</v>
      </c>
      <c r="G155" s="694">
        <v>91.523406368178797</v>
      </c>
      <c r="H155" s="695">
        <v>-2.0759497228963752E-3</v>
      </c>
      <c r="I155" s="692">
        <v>1.0129596991726177</v>
      </c>
      <c r="P155" s="690"/>
    </row>
    <row r="156" spans="1:16" s="689" customFormat="1" ht="15" hidden="1">
      <c r="A156" s="692">
        <v>1999</v>
      </c>
      <c r="B156" s="692">
        <v>0.84</v>
      </c>
      <c r="C156" s="695">
        <v>0</v>
      </c>
      <c r="D156" s="694">
        <v>94.114759793624941</v>
      </c>
      <c r="E156" s="695">
        <v>1.3643734009309405E-2</v>
      </c>
      <c r="F156" s="692">
        <v>79.819827858880302</v>
      </c>
      <c r="G156" s="694">
        <v>93.226704262906125</v>
      </c>
      <c r="H156" s="695">
        <v>1.8439460205852853E-2</v>
      </c>
      <c r="I156" s="692">
        <v>0.99521575493754166</v>
      </c>
      <c r="P156" s="690"/>
    </row>
    <row r="157" spans="1:16" s="689" customFormat="1" ht="15" hidden="1">
      <c r="A157" s="692">
        <v>2000</v>
      </c>
      <c r="B157" s="692">
        <v>0.81</v>
      </c>
      <c r="C157" s="695">
        <v>-3.5714285714285587E-2</v>
      </c>
      <c r="D157" s="694">
        <v>96.259197474770374</v>
      </c>
      <c r="E157" s="695">
        <v>2.2529640273567075E-2</v>
      </c>
      <c r="F157" s="692">
        <v>83.230018909609043</v>
      </c>
      <c r="G157" s="694">
        <v>97.209685448087015</v>
      </c>
      <c r="H157" s="695">
        <v>4.1836143953131177E-2</v>
      </c>
      <c r="I157" s="692">
        <v>0.98087867324146294</v>
      </c>
      <c r="P157" s="690"/>
    </row>
    <row r="158" spans="1:16" s="689" customFormat="1" ht="15" hidden="1">
      <c r="A158" s="692">
        <v>2001</v>
      </c>
      <c r="B158" s="692">
        <v>0.82</v>
      </c>
      <c r="C158" s="695">
        <v>1.2345679012345512E-2</v>
      </c>
      <c r="D158" s="694">
        <v>98.477670139697977</v>
      </c>
      <c r="E158" s="695">
        <v>2.2785296606626204E-2</v>
      </c>
      <c r="F158" s="692">
        <v>84.580893664214074</v>
      </c>
      <c r="G158" s="694">
        <v>98.787458848781938</v>
      </c>
      <c r="H158" s="695">
        <v>1.6100310938148787E-2</v>
      </c>
      <c r="I158" s="692">
        <v>1.0067073800594202</v>
      </c>
      <c r="P158" s="690"/>
    </row>
    <row r="159" spans="1:16" s="689" customFormat="1" ht="15" hidden="1">
      <c r="A159" s="692">
        <v>2002</v>
      </c>
      <c r="B159" s="692">
        <v>0.81</v>
      </c>
      <c r="C159" s="695">
        <v>-1.2195121951219412E-2</v>
      </c>
      <c r="D159" s="694">
        <v>100</v>
      </c>
      <c r="E159" s="695">
        <v>1.5340362599531865E-2</v>
      </c>
      <c r="F159" s="692">
        <v>85.619061773864374</v>
      </c>
      <c r="G159" s="694">
        <v>100.00000207180996</v>
      </c>
      <c r="H159" s="695">
        <v>1.2199544738191292E-2</v>
      </c>
      <c r="I159" s="692">
        <v>1.0031457553977072</v>
      </c>
      <c r="P159" s="690"/>
    </row>
    <row r="160" spans="1:16" s="689" customFormat="1" ht="15" hidden="1">
      <c r="A160" s="692">
        <v>2003</v>
      </c>
      <c r="B160" s="692">
        <v>0.82</v>
      </c>
      <c r="C160" s="695">
        <v>1.2345679012345512E-2</v>
      </c>
      <c r="D160" s="694">
        <v>102.01014298902187</v>
      </c>
      <c r="E160" s="695">
        <v>1.9902063421086247E-2</v>
      </c>
      <c r="F160" s="692">
        <v>88.474536245048412</v>
      </c>
      <c r="G160" s="694">
        <v>103.33509413096598</v>
      </c>
      <c r="H160" s="695">
        <v>3.2806841936802833E-2</v>
      </c>
      <c r="I160" s="692">
        <v>0.98717813111188946</v>
      </c>
      <c r="P160" s="690"/>
    </row>
    <row r="161" spans="1:16" s="689" customFormat="1" ht="15" hidden="1">
      <c r="A161" s="692">
        <v>2004</v>
      </c>
      <c r="B161" s="692">
        <v>0.81</v>
      </c>
      <c r="C161" s="695">
        <v>-1.2195121951219412E-2</v>
      </c>
      <c r="D161" s="694">
        <v>104.80181275637899</v>
      </c>
      <c r="E161" s="695">
        <v>2.6998819621860015E-2</v>
      </c>
      <c r="F161" s="692">
        <v>91.375928628374851</v>
      </c>
      <c r="G161" s="694">
        <v>106.72381666929616</v>
      </c>
      <c r="H161" s="695">
        <v>3.2267296277780133E-2</v>
      </c>
      <c r="I161" s="692">
        <v>0.99474537742656877</v>
      </c>
      <c r="P161" s="690"/>
    </row>
    <row r="162" spans="1:16" s="689" customFormat="1" ht="15" hidden="1">
      <c r="A162" s="692">
        <v>2005</v>
      </c>
      <c r="B162" s="692">
        <v>0.82</v>
      </c>
      <c r="C162" s="695">
        <v>1.2345679012345512E-2</v>
      </c>
      <c r="D162" s="694">
        <v>108.16831131070627</v>
      </c>
      <c r="E162" s="695">
        <v>3.1617383050881465E-2</v>
      </c>
      <c r="F162" s="692">
        <v>94.308063693424415</v>
      </c>
      <c r="G162" s="694">
        <v>110.14844556039769</v>
      </c>
      <c r="H162" s="695">
        <v>3.1584616202561477E-2</v>
      </c>
      <c r="I162" s="692">
        <v>1.000032767385159</v>
      </c>
      <c r="P162" s="690"/>
    </row>
    <row r="163" spans="1:16" s="689" customFormat="1" ht="15" hidden="1">
      <c r="A163" s="692">
        <v>2006</v>
      </c>
      <c r="B163" s="692">
        <v>0.83</v>
      </c>
      <c r="C163" s="695">
        <v>1.2195121951219523E-2</v>
      </c>
      <c r="D163" s="694">
        <v>111.49173050766179</v>
      </c>
      <c r="E163" s="695">
        <v>3.0261970217264178E-2</v>
      </c>
      <c r="F163" s="692">
        <v>96.863141835133362</v>
      </c>
      <c r="G163" s="694">
        <v>113.13268545010092</v>
      </c>
      <c r="H163" s="695">
        <v>2.6732376269545277E-2</v>
      </c>
      <c r="I163" s="692">
        <v>1.0035358302995414</v>
      </c>
      <c r="P163" s="690"/>
    </row>
    <row r="164" spans="1:16" s="689" customFormat="1" ht="15" hidden="1">
      <c r="A164" s="692">
        <v>2007</v>
      </c>
      <c r="B164" s="692">
        <v>0.83</v>
      </c>
      <c r="C164" s="695">
        <v>0</v>
      </c>
      <c r="D164" s="694">
        <v>114.44621277791065</v>
      </c>
      <c r="E164" s="695">
        <v>2.6154532926377705E-2</v>
      </c>
      <c r="F164" s="692">
        <v>100</v>
      </c>
      <c r="G164" s="694">
        <v>116.796423600072</v>
      </c>
      <c r="H164" s="695">
        <v>3.1871112670050827E-2</v>
      </c>
      <c r="I164" s="692">
        <v>0.99429972880713413</v>
      </c>
      <c r="P164" s="690"/>
    </row>
    <row r="165" spans="1:16" s="689" customFormat="1" ht="15" hidden="1">
      <c r="A165" s="692">
        <v>2008</v>
      </c>
      <c r="B165" s="692">
        <v>0.81</v>
      </c>
      <c r="C165" s="695">
        <v>-2.409638554216853E-2</v>
      </c>
      <c r="D165" s="694">
        <v>116.68947269133191</v>
      </c>
      <c r="E165" s="695">
        <v>1.9411371697438007E-2</v>
      </c>
      <c r="F165" s="692">
        <v>103.8924298715021</v>
      </c>
      <c r="G165" s="694">
        <v>121.34264248112734</v>
      </c>
      <c r="H165" s="695">
        <v>3.8185849708137987E-2</v>
      </c>
      <c r="I165" s="692">
        <v>0.98140066471778842</v>
      </c>
      <c r="P165" s="690"/>
    </row>
    <row r="166" spans="1:16" s="689" customFormat="1" ht="15" hidden="1">
      <c r="A166" s="692">
        <v>2009</v>
      </c>
      <c r="B166" s="692">
        <v>0.83</v>
      </c>
      <c r="C166" s="695">
        <v>2.4691358024691246E-2</v>
      </c>
      <c r="D166" s="696">
        <v>117.61399357545621</v>
      </c>
      <c r="E166" s="695">
        <v>7.891694450996134E-3</v>
      </c>
      <c r="F166" s="692">
        <v>101.66471166796858</v>
      </c>
      <c r="G166" s="694">
        <v>118.74074729151241</v>
      </c>
      <c r="H166" s="695">
        <v>-2.1675777437207167E-2</v>
      </c>
      <c r="I166" s="692">
        <v>1.0300089297747677</v>
      </c>
      <c r="P166" s="690"/>
    </row>
    <row r="167" spans="1:16" s="689" customFormat="1" ht="15" hidden="1">
      <c r="A167" s="692">
        <v>2010</v>
      </c>
      <c r="B167" s="692">
        <v>0.82</v>
      </c>
      <c r="C167" s="695">
        <v>-1.2048192771084376E-2</v>
      </c>
      <c r="D167" s="696">
        <v>119.04416951161841</v>
      </c>
      <c r="E167" s="695">
        <v>1.2086575236653019E-2</v>
      </c>
      <c r="F167" s="692">
        <v>104.35558383965426</v>
      </c>
      <c r="G167" s="694">
        <v>121.88358975169088</v>
      </c>
      <c r="H167" s="695">
        <v>2.6123884514423601E-2</v>
      </c>
      <c r="I167" s="692">
        <v>0.98606075436198071</v>
      </c>
      <c r="P167" s="690"/>
    </row>
    <row r="168" spans="1:16" s="689" customFormat="1" ht="15" hidden="1">
      <c r="A168" s="692">
        <v>2011</v>
      </c>
      <c r="B168" s="692">
        <v>0.81</v>
      </c>
      <c r="C168" s="695">
        <v>-1.2195121951219412E-2</v>
      </c>
      <c r="D168" s="696">
        <v>121.50120013382164</v>
      </c>
      <c r="E168" s="695">
        <v>2.0429543765793312E-2</v>
      </c>
      <c r="F168" s="692">
        <v>107.89334126576786</v>
      </c>
      <c r="G168" s="694">
        <v>126.01556390103752</v>
      </c>
      <c r="H168" s="695">
        <v>3.3339015498958346E-2</v>
      </c>
      <c r="I168" s="692">
        <v>0.98717349808113175</v>
      </c>
      <c r="P168" s="690"/>
    </row>
    <row r="169" spans="1:16" s="689" customFormat="1" ht="15" hidden="1">
      <c r="A169" s="692">
        <v>2012</v>
      </c>
      <c r="B169" s="692">
        <v>0.81230912864749738</v>
      </c>
      <c r="C169" s="692"/>
      <c r="D169" s="696">
        <v>123.6832773202962</v>
      </c>
      <c r="E169" s="695">
        <v>1.7799942496912635E-2</v>
      </c>
      <c r="F169" s="692">
        <v>109.51881712873946</v>
      </c>
      <c r="G169" s="694">
        <v>127.91406157547075</v>
      </c>
      <c r="H169" s="695">
        <v>1.4953222144893807E-2</v>
      </c>
      <c r="I169" s="692">
        <v>1.0028507761080214</v>
      </c>
      <c r="P169" s="690"/>
    </row>
    <row r="170" spans="1:16" s="689" customFormat="1" ht="15" hidden="1">
      <c r="A170" s="692">
        <v>2013</v>
      </c>
      <c r="B170" s="692">
        <v>0.81316269273813135</v>
      </c>
      <c r="C170" s="692"/>
      <c r="D170" s="696">
        <v>125.52616965604584</v>
      </c>
      <c r="E170" s="695">
        <v>1.4790177116296377E-2</v>
      </c>
      <c r="F170" s="692">
        <v>111.03398459280695</v>
      </c>
      <c r="G170" s="694">
        <v>129.68372298505349</v>
      </c>
      <c r="H170" s="695">
        <v>1.3739941538096545E-2</v>
      </c>
      <c r="I170" s="692">
        <v>1.0010507872687029</v>
      </c>
      <c r="P170" s="690"/>
    </row>
    <row r="171" spans="1:16" s="689" customFormat="1" ht="15" hidden="1">
      <c r="A171" s="692">
        <v>2014</v>
      </c>
      <c r="B171" s="692">
        <v>0.81068592472308443</v>
      </c>
      <c r="C171" s="692"/>
      <c r="D171" s="696">
        <v>127.36888777790026</v>
      </c>
      <c r="E171" s="695">
        <v>1.4573244359871396E-2</v>
      </c>
      <c r="F171" s="692">
        <v>113.00816355472602</v>
      </c>
      <c r="G171" s="694">
        <v>131.98949340804</v>
      </c>
      <c r="H171" s="695">
        <v>1.7623737994618693E-2</v>
      </c>
      <c r="I171" s="692">
        <v>0.9969541543934991</v>
      </c>
      <c r="P171" s="690"/>
    </row>
  </sheetData>
  <mergeCells count="4">
    <mergeCell ref="B3:J3"/>
    <mergeCell ref="K3:N3"/>
    <mergeCell ref="O3:Q3"/>
    <mergeCell ref="A1:H1"/>
  </mergeCells>
  <pageMargins left="0.75" right="0.6" top="0.37" bottom="0.57999999999999996" header="0.27" footer="0.5"/>
  <pageSetup scale="63" orientation="landscape" r:id="rId1"/>
  <headerFooter alignWithMargins="0"/>
  <colBreaks count="1" manualBreakCount="1">
    <brk id="17" max="1048575" man="1"/>
  </colBreaks>
</worksheet>
</file>

<file path=xl/worksheets/sheet7.xml><?xml version="1.0" encoding="utf-8"?>
<worksheet xmlns="http://schemas.openxmlformats.org/spreadsheetml/2006/main" xmlns:r="http://schemas.openxmlformats.org/officeDocument/2006/relationships">
  <sheetPr>
    <pageSetUpPr fitToPage="1"/>
  </sheetPr>
  <dimension ref="A1:AU224"/>
  <sheetViews>
    <sheetView topLeftCell="A46" zoomScaleSheetLayoutView="80" workbookViewId="0">
      <selection activeCell="D87" sqref="D87"/>
    </sheetView>
  </sheetViews>
  <sheetFormatPr defaultRowHeight="12.75" outlineLevelRow="1" outlineLevelCol="1"/>
  <cols>
    <col min="1" max="1" width="5.85546875" style="30" customWidth="1"/>
    <col min="2" max="2" width="12.28515625" style="30" bestFit="1" customWidth="1"/>
    <col min="3" max="3" width="10.85546875" style="30" customWidth="1"/>
    <col min="4" max="4" width="10.42578125" style="30" customWidth="1"/>
    <col min="5" max="5" width="10.140625" style="30" customWidth="1"/>
    <col min="6" max="6" width="13.5703125" style="30" bestFit="1" customWidth="1"/>
    <col min="7" max="7" width="9.85546875" style="30" customWidth="1"/>
    <col min="8" max="9" width="10.28515625" style="30" bestFit="1" customWidth="1"/>
    <col min="10" max="10" width="13.140625" style="30" bestFit="1" customWidth="1"/>
    <col min="11" max="11" width="8.140625" style="30" customWidth="1" outlineLevel="1"/>
    <col min="12" max="12" width="8.140625" style="30" customWidth="1"/>
    <col min="13" max="13" width="10.5703125" style="30" customWidth="1"/>
    <col min="14" max="17" width="8.140625" style="30" customWidth="1"/>
    <col min="18" max="18" width="12.42578125" style="30" customWidth="1"/>
    <col min="19" max="19" width="12" style="30" customWidth="1"/>
    <col min="20" max="20" width="10" style="30" customWidth="1"/>
    <col min="21" max="22" width="8.140625" style="30" customWidth="1"/>
    <col min="23" max="23" width="10.5703125" style="30" hidden="1" customWidth="1"/>
    <col min="24" max="24" width="9.28515625" style="30" hidden="1" customWidth="1"/>
    <col min="25" max="25" width="7.7109375" style="30" hidden="1" customWidth="1"/>
    <col min="26" max="26" width="8.85546875" style="30" hidden="1" customWidth="1"/>
    <col min="27" max="27" width="10.140625" style="30" hidden="1" customWidth="1"/>
    <col min="28" max="28" width="9.140625" style="30" hidden="1" customWidth="1"/>
    <col min="29" max="29" width="8.5703125" style="30" hidden="1" customWidth="1"/>
    <col min="30" max="30" width="7.28515625" style="30" hidden="1" customWidth="1"/>
    <col min="31" max="31" width="5.85546875" style="30" customWidth="1"/>
    <col min="32" max="32" width="15.42578125" style="30" hidden="1" customWidth="1" outlineLevel="1"/>
    <col min="33" max="33" width="8.7109375" style="30" hidden="1" customWidth="1" outlineLevel="1"/>
    <col min="34" max="34" width="8.7109375" style="30" customWidth="1" collapsed="1"/>
    <col min="35" max="35" width="9.7109375" style="30" customWidth="1"/>
    <col min="36" max="36" width="10" style="30" customWidth="1"/>
    <col min="37" max="37" width="9.28515625" style="30" customWidth="1"/>
    <col min="38" max="38" width="8.5703125" style="30" customWidth="1"/>
    <col min="39" max="39" width="8.140625" style="30" customWidth="1"/>
    <col min="40" max="40" width="10.5703125" style="30" customWidth="1"/>
    <col min="41" max="41" width="9.140625" style="30"/>
    <col min="42" max="42" width="8.42578125" style="30" customWidth="1"/>
    <col min="43" max="43" width="8.85546875" style="30" customWidth="1"/>
    <col min="44" max="44" width="10.140625" style="30" customWidth="1"/>
    <col min="45" max="45" width="9.140625" style="30"/>
    <col min="46" max="46" width="8.5703125" style="30" customWidth="1"/>
    <col min="47" max="47" width="7.28515625" style="30" customWidth="1"/>
    <col min="48" max="256" width="9.140625" style="30"/>
    <col min="257" max="257" width="5.85546875" style="30" customWidth="1"/>
    <col min="258" max="258" width="11.85546875" style="30" customWidth="1"/>
    <col min="259" max="259" width="10.85546875" style="30" customWidth="1"/>
    <col min="260" max="260" width="10.42578125" style="30" customWidth="1"/>
    <col min="261" max="261" width="10.140625" style="30" customWidth="1"/>
    <col min="262" max="262" width="11.140625" style="30" customWidth="1"/>
    <col min="263" max="263" width="9.85546875" style="30" customWidth="1"/>
    <col min="264" max="264" width="8.5703125" style="30" customWidth="1"/>
    <col min="265" max="265" width="8" style="30" customWidth="1"/>
    <col min="266" max="266" width="13.7109375" style="30" customWidth="1"/>
    <col min="267" max="268" width="8.140625" style="30" customWidth="1"/>
    <col min="269" max="269" width="10.5703125" style="30" customWidth="1"/>
    <col min="270" max="273" width="8.140625" style="30" customWidth="1"/>
    <col min="274" max="274" width="12.42578125" style="30" customWidth="1"/>
    <col min="275" max="275" width="12" style="30" customWidth="1"/>
    <col min="276" max="276" width="10" style="30" customWidth="1"/>
    <col min="277" max="278" width="8.140625" style="30" customWidth="1"/>
    <col min="279" max="286" width="0" style="30" hidden="1" customWidth="1"/>
    <col min="287" max="287" width="5.85546875" style="30" customWidth="1"/>
    <col min="288" max="288" width="15.42578125" style="30" customWidth="1"/>
    <col min="289" max="290" width="8.7109375" style="30" customWidth="1"/>
    <col min="291" max="291" width="9.7109375" style="30" customWidth="1"/>
    <col min="292" max="292" width="10" style="30" customWidth="1"/>
    <col min="293" max="293" width="9.28515625" style="30" customWidth="1"/>
    <col min="294" max="294" width="8.5703125" style="30" customWidth="1"/>
    <col min="295" max="295" width="8.140625" style="30" customWidth="1"/>
    <col min="296" max="296" width="10.5703125" style="30" customWidth="1"/>
    <col min="297" max="297" width="9.140625" style="30"/>
    <col min="298" max="298" width="8.42578125" style="30" customWidth="1"/>
    <col min="299" max="299" width="8.85546875" style="30" customWidth="1"/>
    <col min="300" max="300" width="10.140625" style="30" customWidth="1"/>
    <col min="301" max="301" width="9.140625" style="30"/>
    <col min="302" max="302" width="8.5703125" style="30" customWidth="1"/>
    <col min="303" max="303" width="7.28515625" style="30" customWidth="1"/>
    <col min="304" max="512" width="9.140625" style="30"/>
    <col min="513" max="513" width="5.85546875" style="30" customWidth="1"/>
    <col min="514" max="514" width="11.85546875" style="30" customWidth="1"/>
    <col min="515" max="515" width="10.85546875" style="30" customWidth="1"/>
    <col min="516" max="516" width="10.42578125" style="30" customWidth="1"/>
    <col min="517" max="517" width="10.140625" style="30" customWidth="1"/>
    <col min="518" max="518" width="11.140625" style="30" customWidth="1"/>
    <col min="519" max="519" width="9.85546875" style="30" customWidth="1"/>
    <col min="520" max="520" width="8.5703125" style="30" customWidth="1"/>
    <col min="521" max="521" width="8" style="30" customWidth="1"/>
    <col min="522" max="522" width="13.7109375" style="30" customWidth="1"/>
    <col min="523" max="524" width="8.140625" style="30" customWidth="1"/>
    <col min="525" max="525" width="10.5703125" style="30" customWidth="1"/>
    <col min="526" max="529" width="8.140625" style="30" customWidth="1"/>
    <col min="530" max="530" width="12.42578125" style="30" customWidth="1"/>
    <col min="531" max="531" width="12" style="30" customWidth="1"/>
    <col min="532" max="532" width="10" style="30" customWidth="1"/>
    <col min="533" max="534" width="8.140625" style="30" customWidth="1"/>
    <col min="535" max="542" width="0" style="30" hidden="1" customWidth="1"/>
    <col min="543" max="543" width="5.85546875" style="30" customWidth="1"/>
    <col min="544" max="544" width="15.42578125" style="30" customWidth="1"/>
    <col min="545" max="546" width="8.7109375" style="30" customWidth="1"/>
    <col min="547" max="547" width="9.7109375" style="30" customWidth="1"/>
    <col min="548" max="548" width="10" style="30" customWidth="1"/>
    <col min="549" max="549" width="9.28515625" style="30" customWidth="1"/>
    <col min="550" max="550" width="8.5703125" style="30" customWidth="1"/>
    <col min="551" max="551" width="8.140625" style="30" customWidth="1"/>
    <col min="552" max="552" width="10.5703125" style="30" customWidth="1"/>
    <col min="553" max="553" width="9.140625" style="30"/>
    <col min="554" max="554" width="8.42578125" style="30" customWidth="1"/>
    <col min="555" max="555" width="8.85546875" style="30" customWidth="1"/>
    <col min="556" max="556" width="10.140625" style="30" customWidth="1"/>
    <col min="557" max="557" width="9.140625" style="30"/>
    <col min="558" max="558" width="8.5703125" style="30" customWidth="1"/>
    <col min="559" max="559" width="7.28515625" style="30" customWidth="1"/>
    <col min="560" max="768" width="9.140625" style="30"/>
    <col min="769" max="769" width="5.85546875" style="30" customWidth="1"/>
    <col min="770" max="770" width="11.85546875" style="30" customWidth="1"/>
    <col min="771" max="771" width="10.85546875" style="30" customWidth="1"/>
    <col min="772" max="772" width="10.42578125" style="30" customWidth="1"/>
    <col min="773" max="773" width="10.140625" style="30" customWidth="1"/>
    <col min="774" max="774" width="11.140625" style="30" customWidth="1"/>
    <col min="775" max="775" width="9.85546875" style="30" customWidth="1"/>
    <col min="776" max="776" width="8.5703125" style="30" customWidth="1"/>
    <col min="777" max="777" width="8" style="30" customWidth="1"/>
    <col min="778" max="778" width="13.7109375" style="30" customWidth="1"/>
    <col min="779" max="780" width="8.140625" style="30" customWidth="1"/>
    <col min="781" max="781" width="10.5703125" style="30" customWidth="1"/>
    <col min="782" max="785" width="8.140625" style="30" customWidth="1"/>
    <col min="786" max="786" width="12.42578125" style="30" customWidth="1"/>
    <col min="787" max="787" width="12" style="30" customWidth="1"/>
    <col min="788" max="788" width="10" style="30" customWidth="1"/>
    <col min="789" max="790" width="8.140625" style="30" customWidth="1"/>
    <col min="791" max="798" width="0" style="30" hidden="1" customWidth="1"/>
    <col min="799" max="799" width="5.85546875" style="30" customWidth="1"/>
    <col min="800" max="800" width="15.42578125" style="30" customWidth="1"/>
    <col min="801" max="802" width="8.7109375" style="30" customWidth="1"/>
    <col min="803" max="803" width="9.7109375" style="30" customWidth="1"/>
    <col min="804" max="804" width="10" style="30" customWidth="1"/>
    <col min="805" max="805" width="9.28515625" style="30" customWidth="1"/>
    <col min="806" max="806" width="8.5703125" style="30" customWidth="1"/>
    <col min="807" max="807" width="8.140625" style="30" customWidth="1"/>
    <col min="808" max="808" width="10.5703125" style="30" customWidth="1"/>
    <col min="809" max="809" width="9.140625" style="30"/>
    <col min="810" max="810" width="8.42578125" style="30" customWidth="1"/>
    <col min="811" max="811" width="8.85546875" style="30" customWidth="1"/>
    <col min="812" max="812" width="10.140625" style="30" customWidth="1"/>
    <col min="813" max="813" width="9.140625" style="30"/>
    <col min="814" max="814" width="8.5703125" style="30" customWidth="1"/>
    <col min="815" max="815" width="7.28515625" style="30" customWidth="1"/>
    <col min="816" max="1024" width="9.140625" style="30"/>
    <col min="1025" max="1025" width="5.85546875" style="30" customWidth="1"/>
    <col min="1026" max="1026" width="11.85546875" style="30" customWidth="1"/>
    <col min="1027" max="1027" width="10.85546875" style="30" customWidth="1"/>
    <col min="1028" max="1028" width="10.42578125" style="30" customWidth="1"/>
    <col min="1029" max="1029" width="10.140625" style="30" customWidth="1"/>
    <col min="1030" max="1030" width="11.140625" style="30" customWidth="1"/>
    <col min="1031" max="1031" width="9.85546875" style="30" customWidth="1"/>
    <col min="1032" max="1032" width="8.5703125" style="30" customWidth="1"/>
    <col min="1033" max="1033" width="8" style="30" customWidth="1"/>
    <col min="1034" max="1034" width="13.7109375" style="30" customWidth="1"/>
    <col min="1035" max="1036" width="8.140625" style="30" customWidth="1"/>
    <col min="1037" max="1037" width="10.5703125" style="30" customWidth="1"/>
    <col min="1038" max="1041" width="8.140625" style="30" customWidth="1"/>
    <col min="1042" max="1042" width="12.42578125" style="30" customWidth="1"/>
    <col min="1043" max="1043" width="12" style="30" customWidth="1"/>
    <col min="1044" max="1044" width="10" style="30" customWidth="1"/>
    <col min="1045" max="1046" width="8.140625" style="30" customWidth="1"/>
    <col min="1047" max="1054" width="0" style="30" hidden="1" customWidth="1"/>
    <col min="1055" max="1055" width="5.85546875" style="30" customWidth="1"/>
    <col min="1056" max="1056" width="15.42578125" style="30" customWidth="1"/>
    <col min="1057" max="1058" width="8.7109375" style="30" customWidth="1"/>
    <col min="1059" max="1059" width="9.7109375" style="30" customWidth="1"/>
    <col min="1060" max="1060" width="10" style="30" customWidth="1"/>
    <col min="1061" max="1061" width="9.28515625" style="30" customWidth="1"/>
    <col min="1062" max="1062" width="8.5703125" style="30" customWidth="1"/>
    <col min="1063" max="1063" width="8.140625" style="30" customWidth="1"/>
    <col min="1064" max="1064" width="10.5703125" style="30" customWidth="1"/>
    <col min="1065" max="1065" width="9.140625" style="30"/>
    <col min="1066" max="1066" width="8.42578125" style="30" customWidth="1"/>
    <col min="1067" max="1067" width="8.85546875" style="30" customWidth="1"/>
    <col min="1068" max="1068" width="10.140625" style="30" customWidth="1"/>
    <col min="1069" max="1069" width="9.140625" style="30"/>
    <col min="1070" max="1070" width="8.5703125" style="30" customWidth="1"/>
    <col min="1071" max="1071" width="7.28515625" style="30" customWidth="1"/>
    <col min="1072" max="1280" width="9.140625" style="30"/>
    <col min="1281" max="1281" width="5.85546875" style="30" customWidth="1"/>
    <col min="1282" max="1282" width="11.85546875" style="30" customWidth="1"/>
    <col min="1283" max="1283" width="10.85546875" style="30" customWidth="1"/>
    <col min="1284" max="1284" width="10.42578125" style="30" customWidth="1"/>
    <col min="1285" max="1285" width="10.140625" style="30" customWidth="1"/>
    <col min="1286" max="1286" width="11.140625" style="30" customWidth="1"/>
    <col min="1287" max="1287" width="9.85546875" style="30" customWidth="1"/>
    <col min="1288" max="1288" width="8.5703125" style="30" customWidth="1"/>
    <col min="1289" max="1289" width="8" style="30" customWidth="1"/>
    <col min="1290" max="1290" width="13.7109375" style="30" customWidth="1"/>
    <col min="1291" max="1292" width="8.140625" style="30" customWidth="1"/>
    <col min="1293" max="1293" width="10.5703125" style="30" customWidth="1"/>
    <col min="1294" max="1297" width="8.140625" style="30" customWidth="1"/>
    <col min="1298" max="1298" width="12.42578125" style="30" customWidth="1"/>
    <col min="1299" max="1299" width="12" style="30" customWidth="1"/>
    <col min="1300" max="1300" width="10" style="30" customWidth="1"/>
    <col min="1301" max="1302" width="8.140625" style="30" customWidth="1"/>
    <col min="1303" max="1310" width="0" style="30" hidden="1" customWidth="1"/>
    <col min="1311" max="1311" width="5.85546875" style="30" customWidth="1"/>
    <col min="1312" max="1312" width="15.42578125" style="30" customWidth="1"/>
    <col min="1313" max="1314" width="8.7109375" style="30" customWidth="1"/>
    <col min="1315" max="1315" width="9.7109375" style="30" customWidth="1"/>
    <col min="1316" max="1316" width="10" style="30" customWidth="1"/>
    <col min="1317" max="1317" width="9.28515625" style="30" customWidth="1"/>
    <col min="1318" max="1318" width="8.5703125" style="30" customWidth="1"/>
    <col min="1319" max="1319" width="8.140625" style="30" customWidth="1"/>
    <col min="1320" max="1320" width="10.5703125" style="30" customWidth="1"/>
    <col min="1321" max="1321" width="9.140625" style="30"/>
    <col min="1322" max="1322" width="8.42578125" style="30" customWidth="1"/>
    <col min="1323" max="1323" width="8.85546875" style="30" customWidth="1"/>
    <col min="1324" max="1324" width="10.140625" style="30" customWidth="1"/>
    <col min="1325" max="1325" width="9.140625" style="30"/>
    <col min="1326" max="1326" width="8.5703125" style="30" customWidth="1"/>
    <col min="1327" max="1327" width="7.28515625" style="30" customWidth="1"/>
    <col min="1328" max="1536" width="9.140625" style="30"/>
    <col min="1537" max="1537" width="5.85546875" style="30" customWidth="1"/>
    <col min="1538" max="1538" width="11.85546875" style="30" customWidth="1"/>
    <col min="1539" max="1539" width="10.85546875" style="30" customWidth="1"/>
    <col min="1540" max="1540" width="10.42578125" style="30" customWidth="1"/>
    <col min="1541" max="1541" width="10.140625" style="30" customWidth="1"/>
    <col min="1542" max="1542" width="11.140625" style="30" customWidth="1"/>
    <col min="1543" max="1543" width="9.85546875" style="30" customWidth="1"/>
    <col min="1544" max="1544" width="8.5703125" style="30" customWidth="1"/>
    <col min="1545" max="1545" width="8" style="30" customWidth="1"/>
    <col min="1546" max="1546" width="13.7109375" style="30" customWidth="1"/>
    <col min="1547" max="1548" width="8.140625" style="30" customWidth="1"/>
    <col min="1549" max="1549" width="10.5703125" style="30" customWidth="1"/>
    <col min="1550" max="1553" width="8.140625" style="30" customWidth="1"/>
    <col min="1554" max="1554" width="12.42578125" style="30" customWidth="1"/>
    <col min="1555" max="1555" width="12" style="30" customWidth="1"/>
    <col min="1556" max="1556" width="10" style="30" customWidth="1"/>
    <col min="1557" max="1558" width="8.140625" style="30" customWidth="1"/>
    <col min="1559" max="1566" width="0" style="30" hidden="1" customWidth="1"/>
    <col min="1567" max="1567" width="5.85546875" style="30" customWidth="1"/>
    <col min="1568" max="1568" width="15.42578125" style="30" customWidth="1"/>
    <col min="1569" max="1570" width="8.7109375" style="30" customWidth="1"/>
    <col min="1571" max="1571" width="9.7109375" style="30" customWidth="1"/>
    <col min="1572" max="1572" width="10" style="30" customWidth="1"/>
    <col min="1573" max="1573" width="9.28515625" style="30" customWidth="1"/>
    <col min="1574" max="1574" width="8.5703125" style="30" customWidth="1"/>
    <col min="1575" max="1575" width="8.140625" style="30" customWidth="1"/>
    <col min="1576" max="1576" width="10.5703125" style="30" customWidth="1"/>
    <col min="1577" max="1577" width="9.140625" style="30"/>
    <col min="1578" max="1578" width="8.42578125" style="30" customWidth="1"/>
    <col min="1579" max="1579" width="8.85546875" style="30" customWidth="1"/>
    <col min="1580" max="1580" width="10.140625" style="30" customWidth="1"/>
    <col min="1581" max="1581" width="9.140625" style="30"/>
    <col min="1582" max="1582" width="8.5703125" style="30" customWidth="1"/>
    <col min="1583" max="1583" width="7.28515625" style="30" customWidth="1"/>
    <col min="1584" max="1792" width="9.140625" style="30"/>
    <col min="1793" max="1793" width="5.85546875" style="30" customWidth="1"/>
    <col min="1794" max="1794" width="11.85546875" style="30" customWidth="1"/>
    <col min="1795" max="1795" width="10.85546875" style="30" customWidth="1"/>
    <col min="1796" max="1796" width="10.42578125" style="30" customWidth="1"/>
    <col min="1797" max="1797" width="10.140625" style="30" customWidth="1"/>
    <col min="1798" max="1798" width="11.140625" style="30" customWidth="1"/>
    <col min="1799" max="1799" width="9.85546875" style="30" customWidth="1"/>
    <col min="1800" max="1800" width="8.5703125" style="30" customWidth="1"/>
    <col min="1801" max="1801" width="8" style="30" customWidth="1"/>
    <col min="1802" max="1802" width="13.7109375" style="30" customWidth="1"/>
    <col min="1803" max="1804" width="8.140625" style="30" customWidth="1"/>
    <col min="1805" max="1805" width="10.5703125" style="30" customWidth="1"/>
    <col min="1806" max="1809" width="8.140625" style="30" customWidth="1"/>
    <col min="1810" max="1810" width="12.42578125" style="30" customWidth="1"/>
    <col min="1811" max="1811" width="12" style="30" customWidth="1"/>
    <col min="1812" max="1812" width="10" style="30" customWidth="1"/>
    <col min="1813" max="1814" width="8.140625" style="30" customWidth="1"/>
    <col min="1815" max="1822" width="0" style="30" hidden="1" customWidth="1"/>
    <col min="1823" max="1823" width="5.85546875" style="30" customWidth="1"/>
    <col min="1824" max="1824" width="15.42578125" style="30" customWidth="1"/>
    <col min="1825" max="1826" width="8.7109375" style="30" customWidth="1"/>
    <col min="1827" max="1827" width="9.7109375" style="30" customWidth="1"/>
    <col min="1828" max="1828" width="10" style="30" customWidth="1"/>
    <col min="1829" max="1829" width="9.28515625" style="30" customWidth="1"/>
    <col min="1830" max="1830" width="8.5703125" style="30" customWidth="1"/>
    <col min="1831" max="1831" width="8.140625" style="30" customWidth="1"/>
    <col min="1832" max="1832" width="10.5703125" style="30" customWidth="1"/>
    <col min="1833" max="1833" width="9.140625" style="30"/>
    <col min="1834" max="1834" width="8.42578125" style="30" customWidth="1"/>
    <col min="1835" max="1835" width="8.85546875" style="30" customWidth="1"/>
    <col min="1836" max="1836" width="10.140625" style="30" customWidth="1"/>
    <col min="1837" max="1837" width="9.140625" style="30"/>
    <col min="1838" max="1838" width="8.5703125" style="30" customWidth="1"/>
    <col min="1839" max="1839" width="7.28515625" style="30" customWidth="1"/>
    <col min="1840" max="2048" width="9.140625" style="30"/>
    <col min="2049" max="2049" width="5.85546875" style="30" customWidth="1"/>
    <col min="2050" max="2050" width="11.85546875" style="30" customWidth="1"/>
    <col min="2051" max="2051" width="10.85546875" style="30" customWidth="1"/>
    <col min="2052" max="2052" width="10.42578125" style="30" customWidth="1"/>
    <col min="2053" max="2053" width="10.140625" style="30" customWidth="1"/>
    <col min="2054" max="2054" width="11.140625" style="30" customWidth="1"/>
    <col min="2055" max="2055" width="9.85546875" style="30" customWidth="1"/>
    <col min="2056" max="2056" width="8.5703125" style="30" customWidth="1"/>
    <col min="2057" max="2057" width="8" style="30" customWidth="1"/>
    <col min="2058" max="2058" width="13.7109375" style="30" customWidth="1"/>
    <col min="2059" max="2060" width="8.140625" style="30" customWidth="1"/>
    <col min="2061" max="2061" width="10.5703125" style="30" customWidth="1"/>
    <col min="2062" max="2065" width="8.140625" style="30" customWidth="1"/>
    <col min="2066" max="2066" width="12.42578125" style="30" customWidth="1"/>
    <col min="2067" max="2067" width="12" style="30" customWidth="1"/>
    <col min="2068" max="2068" width="10" style="30" customWidth="1"/>
    <col min="2069" max="2070" width="8.140625" style="30" customWidth="1"/>
    <col min="2071" max="2078" width="0" style="30" hidden="1" customWidth="1"/>
    <col min="2079" max="2079" width="5.85546875" style="30" customWidth="1"/>
    <col min="2080" max="2080" width="15.42578125" style="30" customWidth="1"/>
    <col min="2081" max="2082" width="8.7109375" style="30" customWidth="1"/>
    <col min="2083" max="2083" width="9.7109375" style="30" customWidth="1"/>
    <col min="2084" max="2084" width="10" style="30" customWidth="1"/>
    <col min="2085" max="2085" width="9.28515625" style="30" customWidth="1"/>
    <col min="2086" max="2086" width="8.5703125" style="30" customWidth="1"/>
    <col min="2087" max="2087" width="8.140625" style="30" customWidth="1"/>
    <col min="2088" max="2088" width="10.5703125" style="30" customWidth="1"/>
    <col min="2089" max="2089" width="9.140625" style="30"/>
    <col min="2090" max="2090" width="8.42578125" style="30" customWidth="1"/>
    <col min="2091" max="2091" width="8.85546875" style="30" customWidth="1"/>
    <col min="2092" max="2092" width="10.140625" style="30" customWidth="1"/>
    <col min="2093" max="2093" width="9.140625" style="30"/>
    <col min="2094" max="2094" width="8.5703125" style="30" customWidth="1"/>
    <col min="2095" max="2095" width="7.28515625" style="30" customWidth="1"/>
    <col min="2096" max="2304" width="9.140625" style="30"/>
    <col min="2305" max="2305" width="5.85546875" style="30" customWidth="1"/>
    <col min="2306" max="2306" width="11.85546875" style="30" customWidth="1"/>
    <col min="2307" max="2307" width="10.85546875" style="30" customWidth="1"/>
    <col min="2308" max="2308" width="10.42578125" style="30" customWidth="1"/>
    <col min="2309" max="2309" width="10.140625" style="30" customWidth="1"/>
    <col min="2310" max="2310" width="11.140625" style="30" customWidth="1"/>
    <col min="2311" max="2311" width="9.85546875" style="30" customWidth="1"/>
    <col min="2312" max="2312" width="8.5703125" style="30" customWidth="1"/>
    <col min="2313" max="2313" width="8" style="30" customWidth="1"/>
    <col min="2314" max="2314" width="13.7109375" style="30" customWidth="1"/>
    <col min="2315" max="2316" width="8.140625" style="30" customWidth="1"/>
    <col min="2317" max="2317" width="10.5703125" style="30" customWidth="1"/>
    <col min="2318" max="2321" width="8.140625" style="30" customWidth="1"/>
    <col min="2322" max="2322" width="12.42578125" style="30" customWidth="1"/>
    <col min="2323" max="2323" width="12" style="30" customWidth="1"/>
    <col min="2324" max="2324" width="10" style="30" customWidth="1"/>
    <col min="2325" max="2326" width="8.140625" style="30" customWidth="1"/>
    <col min="2327" max="2334" width="0" style="30" hidden="1" customWidth="1"/>
    <col min="2335" max="2335" width="5.85546875" style="30" customWidth="1"/>
    <col min="2336" max="2336" width="15.42578125" style="30" customWidth="1"/>
    <col min="2337" max="2338" width="8.7109375" style="30" customWidth="1"/>
    <col min="2339" max="2339" width="9.7109375" style="30" customWidth="1"/>
    <col min="2340" max="2340" width="10" style="30" customWidth="1"/>
    <col min="2341" max="2341" width="9.28515625" style="30" customWidth="1"/>
    <col min="2342" max="2342" width="8.5703125" style="30" customWidth="1"/>
    <col min="2343" max="2343" width="8.140625" style="30" customWidth="1"/>
    <col min="2344" max="2344" width="10.5703125" style="30" customWidth="1"/>
    <col min="2345" max="2345" width="9.140625" style="30"/>
    <col min="2346" max="2346" width="8.42578125" style="30" customWidth="1"/>
    <col min="2347" max="2347" width="8.85546875" style="30" customWidth="1"/>
    <col min="2348" max="2348" width="10.140625" style="30" customWidth="1"/>
    <col min="2349" max="2349" width="9.140625" style="30"/>
    <col min="2350" max="2350" width="8.5703125" style="30" customWidth="1"/>
    <col min="2351" max="2351" width="7.28515625" style="30" customWidth="1"/>
    <col min="2352" max="2560" width="9.140625" style="30"/>
    <col min="2561" max="2561" width="5.85546875" style="30" customWidth="1"/>
    <col min="2562" max="2562" width="11.85546875" style="30" customWidth="1"/>
    <col min="2563" max="2563" width="10.85546875" style="30" customWidth="1"/>
    <col min="2564" max="2564" width="10.42578125" style="30" customWidth="1"/>
    <col min="2565" max="2565" width="10.140625" style="30" customWidth="1"/>
    <col min="2566" max="2566" width="11.140625" style="30" customWidth="1"/>
    <col min="2567" max="2567" width="9.85546875" style="30" customWidth="1"/>
    <col min="2568" max="2568" width="8.5703125" style="30" customWidth="1"/>
    <col min="2569" max="2569" width="8" style="30" customWidth="1"/>
    <col min="2570" max="2570" width="13.7109375" style="30" customWidth="1"/>
    <col min="2571" max="2572" width="8.140625" style="30" customWidth="1"/>
    <col min="2573" max="2573" width="10.5703125" style="30" customWidth="1"/>
    <col min="2574" max="2577" width="8.140625" style="30" customWidth="1"/>
    <col min="2578" max="2578" width="12.42578125" style="30" customWidth="1"/>
    <col min="2579" max="2579" width="12" style="30" customWidth="1"/>
    <col min="2580" max="2580" width="10" style="30" customWidth="1"/>
    <col min="2581" max="2582" width="8.140625" style="30" customWidth="1"/>
    <col min="2583" max="2590" width="0" style="30" hidden="1" customWidth="1"/>
    <col min="2591" max="2591" width="5.85546875" style="30" customWidth="1"/>
    <col min="2592" max="2592" width="15.42578125" style="30" customWidth="1"/>
    <col min="2593" max="2594" width="8.7109375" style="30" customWidth="1"/>
    <col min="2595" max="2595" width="9.7109375" style="30" customWidth="1"/>
    <col min="2596" max="2596" width="10" style="30" customWidth="1"/>
    <col min="2597" max="2597" width="9.28515625" style="30" customWidth="1"/>
    <col min="2598" max="2598" width="8.5703125" style="30" customWidth="1"/>
    <col min="2599" max="2599" width="8.140625" style="30" customWidth="1"/>
    <col min="2600" max="2600" width="10.5703125" style="30" customWidth="1"/>
    <col min="2601" max="2601" width="9.140625" style="30"/>
    <col min="2602" max="2602" width="8.42578125" style="30" customWidth="1"/>
    <col min="2603" max="2603" width="8.85546875" style="30" customWidth="1"/>
    <col min="2604" max="2604" width="10.140625" style="30" customWidth="1"/>
    <col min="2605" max="2605" width="9.140625" style="30"/>
    <col min="2606" max="2606" width="8.5703125" style="30" customWidth="1"/>
    <col min="2607" max="2607" width="7.28515625" style="30" customWidth="1"/>
    <col min="2608" max="2816" width="9.140625" style="30"/>
    <col min="2817" max="2817" width="5.85546875" style="30" customWidth="1"/>
    <col min="2818" max="2818" width="11.85546875" style="30" customWidth="1"/>
    <col min="2819" max="2819" width="10.85546875" style="30" customWidth="1"/>
    <col min="2820" max="2820" width="10.42578125" style="30" customWidth="1"/>
    <col min="2821" max="2821" width="10.140625" style="30" customWidth="1"/>
    <col min="2822" max="2822" width="11.140625" style="30" customWidth="1"/>
    <col min="2823" max="2823" width="9.85546875" style="30" customWidth="1"/>
    <col min="2824" max="2824" width="8.5703125" style="30" customWidth="1"/>
    <col min="2825" max="2825" width="8" style="30" customWidth="1"/>
    <col min="2826" max="2826" width="13.7109375" style="30" customWidth="1"/>
    <col min="2827" max="2828" width="8.140625" style="30" customWidth="1"/>
    <col min="2829" max="2829" width="10.5703125" style="30" customWidth="1"/>
    <col min="2830" max="2833" width="8.140625" style="30" customWidth="1"/>
    <col min="2834" max="2834" width="12.42578125" style="30" customWidth="1"/>
    <col min="2835" max="2835" width="12" style="30" customWidth="1"/>
    <col min="2836" max="2836" width="10" style="30" customWidth="1"/>
    <col min="2837" max="2838" width="8.140625" style="30" customWidth="1"/>
    <col min="2839" max="2846" width="0" style="30" hidden="1" customWidth="1"/>
    <col min="2847" max="2847" width="5.85546875" style="30" customWidth="1"/>
    <col min="2848" max="2848" width="15.42578125" style="30" customWidth="1"/>
    <col min="2849" max="2850" width="8.7109375" style="30" customWidth="1"/>
    <col min="2851" max="2851" width="9.7109375" style="30" customWidth="1"/>
    <col min="2852" max="2852" width="10" style="30" customWidth="1"/>
    <col min="2853" max="2853" width="9.28515625" style="30" customWidth="1"/>
    <col min="2854" max="2854" width="8.5703125" style="30" customWidth="1"/>
    <col min="2855" max="2855" width="8.140625" style="30" customWidth="1"/>
    <col min="2856" max="2856" width="10.5703125" style="30" customWidth="1"/>
    <col min="2857" max="2857" width="9.140625" style="30"/>
    <col min="2858" max="2858" width="8.42578125" style="30" customWidth="1"/>
    <col min="2859" max="2859" width="8.85546875" style="30" customWidth="1"/>
    <col min="2860" max="2860" width="10.140625" style="30" customWidth="1"/>
    <col min="2861" max="2861" width="9.140625" style="30"/>
    <col min="2862" max="2862" width="8.5703125" style="30" customWidth="1"/>
    <col min="2863" max="2863" width="7.28515625" style="30" customWidth="1"/>
    <col min="2864" max="3072" width="9.140625" style="30"/>
    <col min="3073" max="3073" width="5.85546875" style="30" customWidth="1"/>
    <col min="3074" max="3074" width="11.85546875" style="30" customWidth="1"/>
    <col min="3075" max="3075" width="10.85546875" style="30" customWidth="1"/>
    <col min="3076" max="3076" width="10.42578125" style="30" customWidth="1"/>
    <col min="3077" max="3077" width="10.140625" style="30" customWidth="1"/>
    <col min="3078" max="3078" width="11.140625" style="30" customWidth="1"/>
    <col min="3079" max="3079" width="9.85546875" style="30" customWidth="1"/>
    <col min="3080" max="3080" width="8.5703125" style="30" customWidth="1"/>
    <col min="3081" max="3081" width="8" style="30" customWidth="1"/>
    <col min="3082" max="3082" width="13.7109375" style="30" customWidth="1"/>
    <col min="3083" max="3084" width="8.140625" style="30" customWidth="1"/>
    <col min="3085" max="3085" width="10.5703125" style="30" customWidth="1"/>
    <col min="3086" max="3089" width="8.140625" style="30" customWidth="1"/>
    <col min="3090" max="3090" width="12.42578125" style="30" customWidth="1"/>
    <col min="3091" max="3091" width="12" style="30" customWidth="1"/>
    <col min="3092" max="3092" width="10" style="30" customWidth="1"/>
    <col min="3093" max="3094" width="8.140625" style="30" customWidth="1"/>
    <col min="3095" max="3102" width="0" style="30" hidden="1" customWidth="1"/>
    <col min="3103" max="3103" width="5.85546875" style="30" customWidth="1"/>
    <col min="3104" max="3104" width="15.42578125" style="30" customWidth="1"/>
    <col min="3105" max="3106" width="8.7109375" style="30" customWidth="1"/>
    <col min="3107" max="3107" width="9.7109375" style="30" customWidth="1"/>
    <col min="3108" max="3108" width="10" style="30" customWidth="1"/>
    <col min="3109" max="3109" width="9.28515625" style="30" customWidth="1"/>
    <col min="3110" max="3110" width="8.5703125" style="30" customWidth="1"/>
    <col min="3111" max="3111" width="8.140625" style="30" customWidth="1"/>
    <col min="3112" max="3112" width="10.5703125" style="30" customWidth="1"/>
    <col min="3113" max="3113" width="9.140625" style="30"/>
    <col min="3114" max="3114" width="8.42578125" style="30" customWidth="1"/>
    <col min="3115" max="3115" width="8.85546875" style="30" customWidth="1"/>
    <col min="3116" max="3116" width="10.140625" style="30" customWidth="1"/>
    <col min="3117" max="3117" width="9.140625" style="30"/>
    <col min="3118" max="3118" width="8.5703125" style="30" customWidth="1"/>
    <col min="3119" max="3119" width="7.28515625" style="30" customWidth="1"/>
    <col min="3120" max="3328" width="9.140625" style="30"/>
    <col min="3329" max="3329" width="5.85546875" style="30" customWidth="1"/>
    <col min="3330" max="3330" width="11.85546875" style="30" customWidth="1"/>
    <col min="3331" max="3331" width="10.85546875" style="30" customWidth="1"/>
    <col min="3332" max="3332" width="10.42578125" style="30" customWidth="1"/>
    <col min="3333" max="3333" width="10.140625" style="30" customWidth="1"/>
    <col min="3334" max="3334" width="11.140625" style="30" customWidth="1"/>
    <col min="3335" max="3335" width="9.85546875" style="30" customWidth="1"/>
    <col min="3336" max="3336" width="8.5703125" style="30" customWidth="1"/>
    <col min="3337" max="3337" width="8" style="30" customWidth="1"/>
    <col min="3338" max="3338" width="13.7109375" style="30" customWidth="1"/>
    <col min="3339" max="3340" width="8.140625" style="30" customWidth="1"/>
    <col min="3341" max="3341" width="10.5703125" style="30" customWidth="1"/>
    <col min="3342" max="3345" width="8.140625" style="30" customWidth="1"/>
    <col min="3346" max="3346" width="12.42578125" style="30" customWidth="1"/>
    <col min="3347" max="3347" width="12" style="30" customWidth="1"/>
    <col min="3348" max="3348" width="10" style="30" customWidth="1"/>
    <col min="3349" max="3350" width="8.140625" style="30" customWidth="1"/>
    <col min="3351" max="3358" width="0" style="30" hidden="1" customWidth="1"/>
    <col min="3359" max="3359" width="5.85546875" style="30" customWidth="1"/>
    <col min="3360" max="3360" width="15.42578125" style="30" customWidth="1"/>
    <col min="3361" max="3362" width="8.7109375" style="30" customWidth="1"/>
    <col min="3363" max="3363" width="9.7109375" style="30" customWidth="1"/>
    <col min="3364" max="3364" width="10" style="30" customWidth="1"/>
    <col min="3365" max="3365" width="9.28515625" style="30" customWidth="1"/>
    <col min="3366" max="3366" width="8.5703125" style="30" customWidth="1"/>
    <col min="3367" max="3367" width="8.140625" style="30" customWidth="1"/>
    <col min="3368" max="3368" width="10.5703125" style="30" customWidth="1"/>
    <col min="3369" max="3369" width="9.140625" style="30"/>
    <col min="3370" max="3370" width="8.42578125" style="30" customWidth="1"/>
    <col min="3371" max="3371" width="8.85546875" style="30" customWidth="1"/>
    <col min="3372" max="3372" width="10.140625" style="30" customWidth="1"/>
    <col min="3373" max="3373" width="9.140625" style="30"/>
    <col min="3374" max="3374" width="8.5703125" style="30" customWidth="1"/>
    <col min="3375" max="3375" width="7.28515625" style="30" customWidth="1"/>
    <col min="3376" max="3584" width="9.140625" style="30"/>
    <col min="3585" max="3585" width="5.85546875" style="30" customWidth="1"/>
    <col min="3586" max="3586" width="11.85546875" style="30" customWidth="1"/>
    <col min="3587" max="3587" width="10.85546875" style="30" customWidth="1"/>
    <col min="3588" max="3588" width="10.42578125" style="30" customWidth="1"/>
    <col min="3589" max="3589" width="10.140625" style="30" customWidth="1"/>
    <col min="3590" max="3590" width="11.140625" style="30" customWidth="1"/>
    <col min="3591" max="3591" width="9.85546875" style="30" customWidth="1"/>
    <col min="3592" max="3592" width="8.5703125" style="30" customWidth="1"/>
    <col min="3593" max="3593" width="8" style="30" customWidth="1"/>
    <col min="3594" max="3594" width="13.7109375" style="30" customWidth="1"/>
    <col min="3595" max="3596" width="8.140625" style="30" customWidth="1"/>
    <col min="3597" max="3597" width="10.5703125" style="30" customWidth="1"/>
    <col min="3598" max="3601" width="8.140625" style="30" customWidth="1"/>
    <col min="3602" max="3602" width="12.42578125" style="30" customWidth="1"/>
    <col min="3603" max="3603" width="12" style="30" customWidth="1"/>
    <col min="3604" max="3604" width="10" style="30" customWidth="1"/>
    <col min="3605" max="3606" width="8.140625" style="30" customWidth="1"/>
    <col min="3607" max="3614" width="0" style="30" hidden="1" customWidth="1"/>
    <col min="3615" max="3615" width="5.85546875" style="30" customWidth="1"/>
    <col min="3616" max="3616" width="15.42578125" style="30" customWidth="1"/>
    <col min="3617" max="3618" width="8.7109375" style="30" customWidth="1"/>
    <col min="3619" max="3619" width="9.7109375" style="30" customWidth="1"/>
    <col min="3620" max="3620" width="10" style="30" customWidth="1"/>
    <col min="3621" max="3621" width="9.28515625" style="30" customWidth="1"/>
    <col min="3622" max="3622" width="8.5703125" style="30" customWidth="1"/>
    <col min="3623" max="3623" width="8.140625" style="30" customWidth="1"/>
    <col min="3624" max="3624" width="10.5703125" style="30" customWidth="1"/>
    <col min="3625" max="3625" width="9.140625" style="30"/>
    <col min="3626" max="3626" width="8.42578125" style="30" customWidth="1"/>
    <col min="3627" max="3627" width="8.85546875" style="30" customWidth="1"/>
    <col min="3628" max="3628" width="10.140625" style="30" customWidth="1"/>
    <col min="3629" max="3629" width="9.140625" style="30"/>
    <col min="3630" max="3630" width="8.5703125" style="30" customWidth="1"/>
    <col min="3631" max="3631" width="7.28515625" style="30" customWidth="1"/>
    <col min="3632" max="3840" width="9.140625" style="30"/>
    <col min="3841" max="3841" width="5.85546875" style="30" customWidth="1"/>
    <col min="3842" max="3842" width="11.85546875" style="30" customWidth="1"/>
    <col min="3843" max="3843" width="10.85546875" style="30" customWidth="1"/>
    <col min="3844" max="3844" width="10.42578125" style="30" customWidth="1"/>
    <col min="3845" max="3845" width="10.140625" style="30" customWidth="1"/>
    <col min="3846" max="3846" width="11.140625" style="30" customWidth="1"/>
    <col min="3847" max="3847" width="9.85546875" style="30" customWidth="1"/>
    <col min="3848" max="3848" width="8.5703125" style="30" customWidth="1"/>
    <col min="3849" max="3849" width="8" style="30" customWidth="1"/>
    <col min="3850" max="3850" width="13.7109375" style="30" customWidth="1"/>
    <col min="3851" max="3852" width="8.140625" style="30" customWidth="1"/>
    <col min="3853" max="3853" width="10.5703125" style="30" customWidth="1"/>
    <col min="3854" max="3857" width="8.140625" style="30" customWidth="1"/>
    <col min="3858" max="3858" width="12.42578125" style="30" customWidth="1"/>
    <col min="3859" max="3859" width="12" style="30" customWidth="1"/>
    <col min="3860" max="3860" width="10" style="30" customWidth="1"/>
    <col min="3861" max="3862" width="8.140625" style="30" customWidth="1"/>
    <col min="3863" max="3870" width="0" style="30" hidden="1" customWidth="1"/>
    <col min="3871" max="3871" width="5.85546875" style="30" customWidth="1"/>
    <col min="3872" max="3872" width="15.42578125" style="30" customWidth="1"/>
    <col min="3873" max="3874" width="8.7109375" style="30" customWidth="1"/>
    <col min="3875" max="3875" width="9.7109375" style="30" customWidth="1"/>
    <col min="3876" max="3876" width="10" style="30" customWidth="1"/>
    <col min="3877" max="3877" width="9.28515625" style="30" customWidth="1"/>
    <col min="3878" max="3878" width="8.5703125" style="30" customWidth="1"/>
    <col min="3879" max="3879" width="8.140625" style="30" customWidth="1"/>
    <col min="3880" max="3880" width="10.5703125" style="30" customWidth="1"/>
    <col min="3881" max="3881" width="9.140625" style="30"/>
    <col min="3882" max="3882" width="8.42578125" style="30" customWidth="1"/>
    <col min="3883" max="3883" width="8.85546875" style="30" customWidth="1"/>
    <col min="3884" max="3884" width="10.140625" style="30" customWidth="1"/>
    <col min="3885" max="3885" width="9.140625" style="30"/>
    <col min="3886" max="3886" width="8.5703125" style="30" customWidth="1"/>
    <col min="3887" max="3887" width="7.28515625" style="30" customWidth="1"/>
    <col min="3888" max="4096" width="9.140625" style="30"/>
    <col min="4097" max="4097" width="5.85546875" style="30" customWidth="1"/>
    <col min="4098" max="4098" width="11.85546875" style="30" customWidth="1"/>
    <col min="4099" max="4099" width="10.85546875" style="30" customWidth="1"/>
    <col min="4100" max="4100" width="10.42578125" style="30" customWidth="1"/>
    <col min="4101" max="4101" width="10.140625" style="30" customWidth="1"/>
    <col min="4102" max="4102" width="11.140625" style="30" customWidth="1"/>
    <col min="4103" max="4103" width="9.85546875" style="30" customWidth="1"/>
    <col min="4104" max="4104" width="8.5703125" style="30" customWidth="1"/>
    <col min="4105" max="4105" width="8" style="30" customWidth="1"/>
    <col min="4106" max="4106" width="13.7109375" style="30" customWidth="1"/>
    <col min="4107" max="4108" width="8.140625" style="30" customWidth="1"/>
    <col min="4109" max="4109" width="10.5703125" style="30" customWidth="1"/>
    <col min="4110" max="4113" width="8.140625" style="30" customWidth="1"/>
    <col min="4114" max="4114" width="12.42578125" style="30" customWidth="1"/>
    <col min="4115" max="4115" width="12" style="30" customWidth="1"/>
    <col min="4116" max="4116" width="10" style="30" customWidth="1"/>
    <col min="4117" max="4118" width="8.140625" style="30" customWidth="1"/>
    <col min="4119" max="4126" width="0" style="30" hidden="1" customWidth="1"/>
    <col min="4127" max="4127" width="5.85546875" style="30" customWidth="1"/>
    <col min="4128" max="4128" width="15.42578125" style="30" customWidth="1"/>
    <col min="4129" max="4130" width="8.7109375" style="30" customWidth="1"/>
    <col min="4131" max="4131" width="9.7109375" style="30" customWidth="1"/>
    <col min="4132" max="4132" width="10" style="30" customWidth="1"/>
    <col min="4133" max="4133" width="9.28515625" style="30" customWidth="1"/>
    <col min="4134" max="4134" width="8.5703125" style="30" customWidth="1"/>
    <col min="4135" max="4135" width="8.140625" style="30" customWidth="1"/>
    <col min="4136" max="4136" width="10.5703125" style="30" customWidth="1"/>
    <col min="4137" max="4137" width="9.140625" style="30"/>
    <col min="4138" max="4138" width="8.42578125" style="30" customWidth="1"/>
    <col min="4139" max="4139" width="8.85546875" style="30" customWidth="1"/>
    <col min="4140" max="4140" width="10.140625" style="30" customWidth="1"/>
    <col min="4141" max="4141" width="9.140625" style="30"/>
    <col min="4142" max="4142" width="8.5703125" style="30" customWidth="1"/>
    <col min="4143" max="4143" width="7.28515625" style="30" customWidth="1"/>
    <col min="4144" max="4352" width="9.140625" style="30"/>
    <col min="4353" max="4353" width="5.85546875" style="30" customWidth="1"/>
    <col min="4354" max="4354" width="11.85546875" style="30" customWidth="1"/>
    <col min="4355" max="4355" width="10.85546875" style="30" customWidth="1"/>
    <col min="4356" max="4356" width="10.42578125" style="30" customWidth="1"/>
    <col min="4357" max="4357" width="10.140625" style="30" customWidth="1"/>
    <col min="4358" max="4358" width="11.140625" style="30" customWidth="1"/>
    <col min="4359" max="4359" width="9.85546875" style="30" customWidth="1"/>
    <col min="4360" max="4360" width="8.5703125" style="30" customWidth="1"/>
    <col min="4361" max="4361" width="8" style="30" customWidth="1"/>
    <col min="4362" max="4362" width="13.7109375" style="30" customWidth="1"/>
    <col min="4363" max="4364" width="8.140625" style="30" customWidth="1"/>
    <col min="4365" max="4365" width="10.5703125" style="30" customWidth="1"/>
    <col min="4366" max="4369" width="8.140625" style="30" customWidth="1"/>
    <col min="4370" max="4370" width="12.42578125" style="30" customWidth="1"/>
    <col min="4371" max="4371" width="12" style="30" customWidth="1"/>
    <col min="4372" max="4372" width="10" style="30" customWidth="1"/>
    <col min="4373" max="4374" width="8.140625" style="30" customWidth="1"/>
    <col min="4375" max="4382" width="0" style="30" hidden="1" customWidth="1"/>
    <col min="4383" max="4383" width="5.85546875" style="30" customWidth="1"/>
    <col min="4384" max="4384" width="15.42578125" style="30" customWidth="1"/>
    <col min="4385" max="4386" width="8.7109375" style="30" customWidth="1"/>
    <col min="4387" max="4387" width="9.7109375" style="30" customWidth="1"/>
    <col min="4388" max="4388" width="10" style="30" customWidth="1"/>
    <col min="4389" max="4389" width="9.28515625" style="30" customWidth="1"/>
    <col min="4390" max="4390" width="8.5703125" style="30" customWidth="1"/>
    <col min="4391" max="4391" width="8.140625" style="30" customWidth="1"/>
    <col min="4392" max="4392" width="10.5703125" style="30" customWidth="1"/>
    <col min="4393" max="4393" width="9.140625" style="30"/>
    <col min="4394" max="4394" width="8.42578125" style="30" customWidth="1"/>
    <col min="4395" max="4395" width="8.85546875" style="30" customWidth="1"/>
    <col min="4396" max="4396" width="10.140625" style="30" customWidth="1"/>
    <col min="4397" max="4397" width="9.140625" style="30"/>
    <col min="4398" max="4398" width="8.5703125" style="30" customWidth="1"/>
    <col min="4399" max="4399" width="7.28515625" style="30" customWidth="1"/>
    <col min="4400" max="4608" width="9.140625" style="30"/>
    <col min="4609" max="4609" width="5.85546875" style="30" customWidth="1"/>
    <col min="4610" max="4610" width="11.85546875" style="30" customWidth="1"/>
    <col min="4611" max="4611" width="10.85546875" style="30" customWidth="1"/>
    <col min="4612" max="4612" width="10.42578125" style="30" customWidth="1"/>
    <col min="4613" max="4613" width="10.140625" style="30" customWidth="1"/>
    <col min="4614" max="4614" width="11.140625" style="30" customWidth="1"/>
    <col min="4615" max="4615" width="9.85546875" style="30" customWidth="1"/>
    <col min="4616" max="4616" width="8.5703125" style="30" customWidth="1"/>
    <col min="4617" max="4617" width="8" style="30" customWidth="1"/>
    <col min="4618" max="4618" width="13.7109375" style="30" customWidth="1"/>
    <col min="4619" max="4620" width="8.140625" style="30" customWidth="1"/>
    <col min="4621" max="4621" width="10.5703125" style="30" customWidth="1"/>
    <col min="4622" max="4625" width="8.140625" style="30" customWidth="1"/>
    <col min="4626" max="4626" width="12.42578125" style="30" customWidth="1"/>
    <col min="4627" max="4627" width="12" style="30" customWidth="1"/>
    <col min="4628" max="4628" width="10" style="30" customWidth="1"/>
    <col min="4629" max="4630" width="8.140625" style="30" customWidth="1"/>
    <col min="4631" max="4638" width="0" style="30" hidden="1" customWidth="1"/>
    <col min="4639" max="4639" width="5.85546875" style="30" customWidth="1"/>
    <col min="4640" max="4640" width="15.42578125" style="30" customWidth="1"/>
    <col min="4641" max="4642" width="8.7109375" style="30" customWidth="1"/>
    <col min="4643" max="4643" width="9.7109375" style="30" customWidth="1"/>
    <col min="4644" max="4644" width="10" style="30" customWidth="1"/>
    <col min="4645" max="4645" width="9.28515625" style="30" customWidth="1"/>
    <col min="4646" max="4646" width="8.5703125" style="30" customWidth="1"/>
    <col min="4647" max="4647" width="8.140625" style="30" customWidth="1"/>
    <col min="4648" max="4648" width="10.5703125" style="30" customWidth="1"/>
    <col min="4649" max="4649" width="9.140625" style="30"/>
    <col min="4650" max="4650" width="8.42578125" style="30" customWidth="1"/>
    <col min="4651" max="4651" width="8.85546875" style="30" customWidth="1"/>
    <col min="4652" max="4652" width="10.140625" style="30" customWidth="1"/>
    <col min="4653" max="4653" width="9.140625" style="30"/>
    <col min="4654" max="4654" width="8.5703125" style="30" customWidth="1"/>
    <col min="4655" max="4655" width="7.28515625" style="30" customWidth="1"/>
    <col min="4656" max="4864" width="9.140625" style="30"/>
    <col min="4865" max="4865" width="5.85546875" style="30" customWidth="1"/>
    <col min="4866" max="4866" width="11.85546875" style="30" customWidth="1"/>
    <col min="4867" max="4867" width="10.85546875" style="30" customWidth="1"/>
    <col min="4868" max="4868" width="10.42578125" style="30" customWidth="1"/>
    <col min="4869" max="4869" width="10.140625" style="30" customWidth="1"/>
    <col min="4870" max="4870" width="11.140625" style="30" customWidth="1"/>
    <col min="4871" max="4871" width="9.85546875" style="30" customWidth="1"/>
    <col min="4872" max="4872" width="8.5703125" style="30" customWidth="1"/>
    <col min="4873" max="4873" width="8" style="30" customWidth="1"/>
    <col min="4874" max="4874" width="13.7109375" style="30" customWidth="1"/>
    <col min="4875" max="4876" width="8.140625" style="30" customWidth="1"/>
    <col min="4877" max="4877" width="10.5703125" style="30" customWidth="1"/>
    <col min="4878" max="4881" width="8.140625" style="30" customWidth="1"/>
    <col min="4882" max="4882" width="12.42578125" style="30" customWidth="1"/>
    <col min="4883" max="4883" width="12" style="30" customWidth="1"/>
    <col min="4884" max="4884" width="10" style="30" customWidth="1"/>
    <col min="4885" max="4886" width="8.140625" style="30" customWidth="1"/>
    <col min="4887" max="4894" width="0" style="30" hidden="1" customWidth="1"/>
    <col min="4895" max="4895" width="5.85546875" style="30" customWidth="1"/>
    <col min="4896" max="4896" width="15.42578125" style="30" customWidth="1"/>
    <col min="4897" max="4898" width="8.7109375" style="30" customWidth="1"/>
    <col min="4899" max="4899" width="9.7109375" style="30" customWidth="1"/>
    <col min="4900" max="4900" width="10" style="30" customWidth="1"/>
    <col min="4901" max="4901" width="9.28515625" style="30" customWidth="1"/>
    <col min="4902" max="4902" width="8.5703125" style="30" customWidth="1"/>
    <col min="4903" max="4903" width="8.140625" style="30" customWidth="1"/>
    <col min="4904" max="4904" width="10.5703125" style="30" customWidth="1"/>
    <col min="4905" max="4905" width="9.140625" style="30"/>
    <col min="4906" max="4906" width="8.42578125" style="30" customWidth="1"/>
    <col min="4907" max="4907" width="8.85546875" style="30" customWidth="1"/>
    <col min="4908" max="4908" width="10.140625" style="30" customWidth="1"/>
    <col min="4909" max="4909" width="9.140625" style="30"/>
    <col min="4910" max="4910" width="8.5703125" style="30" customWidth="1"/>
    <col min="4911" max="4911" width="7.28515625" style="30" customWidth="1"/>
    <col min="4912" max="5120" width="9.140625" style="30"/>
    <col min="5121" max="5121" width="5.85546875" style="30" customWidth="1"/>
    <col min="5122" max="5122" width="11.85546875" style="30" customWidth="1"/>
    <col min="5123" max="5123" width="10.85546875" style="30" customWidth="1"/>
    <col min="5124" max="5124" width="10.42578125" style="30" customWidth="1"/>
    <col min="5125" max="5125" width="10.140625" style="30" customWidth="1"/>
    <col min="5126" max="5126" width="11.140625" style="30" customWidth="1"/>
    <col min="5127" max="5127" width="9.85546875" style="30" customWidth="1"/>
    <col min="5128" max="5128" width="8.5703125" style="30" customWidth="1"/>
    <col min="5129" max="5129" width="8" style="30" customWidth="1"/>
    <col min="5130" max="5130" width="13.7109375" style="30" customWidth="1"/>
    <col min="5131" max="5132" width="8.140625" style="30" customWidth="1"/>
    <col min="5133" max="5133" width="10.5703125" style="30" customWidth="1"/>
    <col min="5134" max="5137" width="8.140625" style="30" customWidth="1"/>
    <col min="5138" max="5138" width="12.42578125" style="30" customWidth="1"/>
    <col min="5139" max="5139" width="12" style="30" customWidth="1"/>
    <col min="5140" max="5140" width="10" style="30" customWidth="1"/>
    <col min="5141" max="5142" width="8.140625" style="30" customWidth="1"/>
    <col min="5143" max="5150" width="0" style="30" hidden="1" customWidth="1"/>
    <col min="5151" max="5151" width="5.85546875" style="30" customWidth="1"/>
    <col min="5152" max="5152" width="15.42578125" style="30" customWidth="1"/>
    <col min="5153" max="5154" width="8.7109375" style="30" customWidth="1"/>
    <col min="5155" max="5155" width="9.7109375" style="30" customWidth="1"/>
    <col min="5156" max="5156" width="10" style="30" customWidth="1"/>
    <col min="5157" max="5157" width="9.28515625" style="30" customWidth="1"/>
    <col min="5158" max="5158" width="8.5703125" style="30" customWidth="1"/>
    <col min="5159" max="5159" width="8.140625" style="30" customWidth="1"/>
    <col min="5160" max="5160" width="10.5703125" style="30" customWidth="1"/>
    <col min="5161" max="5161" width="9.140625" style="30"/>
    <col min="5162" max="5162" width="8.42578125" style="30" customWidth="1"/>
    <col min="5163" max="5163" width="8.85546875" style="30" customWidth="1"/>
    <col min="5164" max="5164" width="10.140625" style="30" customWidth="1"/>
    <col min="5165" max="5165" width="9.140625" style="30"/>
    <col min="5166" max="5166" width="8.5703125" style="30" customWidth="1"/>
    <col min="5167" max="5167" width="7.28515625" style="30" customWidth="1"/>
    <col min="5168" max="5376" width="9.140625" style="30"/>
    <col min="5377" max="5377" width="5.85546875" style="30" customWidth="1"/>
    <col min="5378" max="5378" width="11.85546875" style="30" customWidth="1"/>
    <col min="5379" max="5379" width="10.85546875" style="30" customWidth="1"/>
    <col min="5380" max="5380" width="10.42578125" style="30" customWidth="1"/>
    <col min="5381" max="5381" width="10.140625" style="30" customWidth="1"/>
    <col min="5382" max="5382" width="11.140625" style="30" customWidth="1"/>
    <col min="5383" max="5383" width="9.85546875" style="30" customWidth="1"/>
    <col min="5384" max="5384" width="8.5703125" style="30" customWidth="1"/>
    <col min="5385" max="5385" width="8" style="30" customWidth="1"/>
    <col min="5386" max="5386" width="13.7109375" style="30" customWidth="1"/>
    <col min="5387" max="5388" width="8.140625" style="30" customWidth="1"/>
    <col min="5389" max="5389" width="10.5703125" style="30" customWidth="1"/>
    <col min="5390" max="5393" width="8.140625" style="30" customWidth="1"/>
    <col min="5394" max="5394" width="12.42578125" style="30" customWidth="1"/>
    <col min="5395" max="5395" width="12" style="30" customWidth="1"/>
    <col min="5396" max="5396" width="10" style="30" customWidth="1"/>
    <col min="5397" max="5398" width="8.140625" style="30" customWidth="1"/>
    <col min="5399" max="5406" width="0" style="30" hidden="1" customWidth="1"/>
    <col min="5407" max="5407" width="5.85546875" style="30" customWidth="1"/>
    <col min="5408" max="5408" width="15.42578125" style="30" customWidth="1"/>
    <col min="5409" max="5410" width="8.7109375" style="30" customWidth="1"/>
    <col min="5411" max="5411" width="9.7109375" style="30" customWidth="1"/>
    <col min="5412" max="5412" width="10" style="30" customWidth="1"/>
    <col min="5413" max="5413" width="9.28515625" style="30" customWidth="1"/>
    <col min="5414" max="5414" width="8.5703125" style="30" customWidth="1"/>
    <col min="5415" max="5415" width="8.140625" style="30" customWidth="1"/>
    <col min="5416" max="5416" width="10.5703125" style="30" customWidth="1"/>
    <col min="5417" max="5417" width="9.140625" style="30"/>
    <col min="5418" max="5418" width="8.42578125" style="30" customWidth="1"/>
    <col min="5419" max="5419" width="8.85546875" style="30" customWidth="1"/>
    <col min="5420" max="5420" width="10.140625" style="30" customWidth="1"/>
    <col min="5421" max="5421" width="9.140625" style="30"/>
    <col min="5422" max="5422" width="8.5703125" style="30" customWidth="1"/>
    <col min="5423" max="5423" width="7.28515625" style="30" customWidth="1"/>
    <col min="5424" max="5632" width="9.140625" style="30"/>
    <col min="5633" max="5633" width="5.85546875" style="30" customWidth="1"/>
    <col min="5634" max="5634" width="11.85546875" style="30" customWidth="1"/>
    <col min="5635" max="5635" width="10.85546875" style="30" customWidth="1"/>
    <col min="5636" max="5636" width="10.42578125" style="30" customWidth="1"/>
    <col min="5637" max="5637" width="10.140625" style="30" customWidth="1"/>
    <col min="5638" max="5638" width="11.140625" style="30" customWidth="1"/>
    <col min="5639" max="5639" width="9.85546875" style="30" customWidth="1"/>
    <col min="5640" max="5640" width="8.5703125" style="30" customWidth="1"/>
    <col min="5641" max="5641" width="8" style="30" customWidth="1"/>
    <col min="5642" max="5642" width="13.7109375" style="30" customWidth="1"/>
    <col min="5643" max="5644" width="8.140625" style="30" customWidth="1"/>
    <col min="5645" max="5645" width="10.5703125" style="30" customWidth="1"/>
    <col min="5646" max="5649" width="8.140625" style="30" customWidth="1"/>
    <col min="5650" max="5650" width="12.42578125" style="30" customWidth="1"/>
    <col min="5651" max="5651" width="12" style="30" customWidth="1"/>
    <col min="5652" max="5652" width="10" style="30" customWidth="1"/>
    <col min="5653" max="5654" width="8.140625" style="30" customWidth="1"/>
    <col min="5655" max="5662" width="0" style="30" hidden="1" customWidth="1"/>
    <col min="5663" max="5663" width="5.85546875" style="30" customWidth="1"/>
    <col min="5664" max="5664" width="15.42578125" style="30" customWidth="1"/>
    <col min="5665" max="5666" width="8.7109375" style="30" customWidth="1"/>
    <col min="5667" max="5667" width="9.7109375" style="30" customWidth="1"/>
    <col min="5668" max="5668" width="10" style="30" customWidth="1"/>
    <col min="5669" max="5669" width="9.28515625" style="30" customWidth="1"/>
    <col min="5670" max="5670" width="8.5703125" style="30" customWidth="1"/>
    <col min="5671" max="5671" width="8.140625" style="30" customWidth="1"/>
    <col min="5672" max="5672" width="10.5703125" style="30" customWidth="1"/>
    <col min="5673" max="5673" width="9.140625" style="30"/>
    <col min="5674" max="5674" width="8.42578125" style="30" customWidth="1"/>
    <col min="5675" max="5675" width="8.85546875" style="30" customWidth="1"/>
    <col min="5676" max="5676" width="10.140625" style="30" customWidth="1"/>
    <col min="5677" max="5677" width="9.140625" style="30"/>
    <col min="5678" max="5678" width="8.5703125" style="30" customWidth="1"/>
    <col min="5679" max="5679" width="7.28515625" style="30" customWidth="1"/>
    <col min="5680" max="5888" width="9.140625" style="30"/>
    <col min="5889" max="5889" width="5.85546875" style="30" customWidth="1"/>
    <col min="5890" max="5890" width="11.85546875" style="30" customWidth="1"/>
    <col min="5891" max="5891" width="10.85546875" style="30" customWidth="1"/>
    <col min="5892" max="5892" width="10.42578125" style="30" customWidth="1"/>
    <col min="5893" max="5893" width="10.140625" style="30" customWidth="1"/>
    <col min="5894" max="5894" width="11.140625" style="30" customWidth="1"/>
    <col min="5895" max="5895" width="9.85546875" style="30" customWidth="1"/>
    <col min="5896" max="5896" width="8.5703125" style="30" customWidth="1"/>
    <col min="5897" max="5897" width="8" style="30" customWidth="1"/>
    <col min="5898" max="5898" width="13.7109375" style="30" customWidth="1"/>
    <col min="5899" max="5900" width="8.140625" style="30" customWidth="1"/>
    <col min="5901" max="5901" width="10.5703125" style="30" customWidth="1"/>
    <col min="5902" max="5905" width="8.140625" style="30" customWidth="1"/>
    <col min="5906" max="5906" width="12.42578125" style="30" customWidth="1"/>
    <col min="5907" max="5907" width="12" style="30" customWidth="1"/>
    <col min="5908" max="5908" width="10" style="30" customWidth="1"/>
    <col min="5909" max="5910" width="8.140625" style="30" customWidth="1"/>
    <col min="5911" max="5918" width="0" style="30" hidden="1" customWidth="1"/>
    <col min="5919" max="5919" width="5.85546875" style="30" customWidth="1"/>
    <col min="5920" max="5920" width="15.42578125" style="30" customWidth="1"/>
    <col min="5921" max="5922" width="8.7109375" style="30" customWidth="1"/>
    <col min="5923" max="5923" width="9.7109375" style="30" customWidth="1"/>
    <col min="5924" max="5924" width="10" style="30" customWidth="1"/>
    <col min="5925" max="5925" width="9.28515625" style="30" customWidth="1"/>
    <col min="5926" max="5926" width="8.5703125" style="30" customWidth="1"/>
    <col min="5927" max="5927" width="8.140625" style="30" customWidth="1"/>
    <col min="5928" max="5928" width="10.5703125" style="30" customWidth="1"/>
    <col min="5929" max="5929" width="9.140625" style="30"/>
    <col min="5930" max="5930" width="8.42578125" style="30" customWidth="1"/>
    <col min="5931" max="5931" width="8.85546875" style="30" customWidth="1"/>
    <col min="5932" max="5932" width="10.140625" style="30" customWidth="1"/>
    <col min="5933" max="5933" width="9.140625" style="30"/>
    <col min="5934" max="5934" width="8.5703125" style="30" customWidth="1"/>
    <col min="5935" max="5935" width="7.28515625" style="30" customWidth="1"/>
    <col min="5936" max="6144" width="9.140625" style="30"/>
    <col min="6145" max="6145" width="5.85546875" style="30" customWidth="1"/>
    <col min="6146" max="6146" width="11.85546875" style="30" customWidth="1"/>
    <col min="6147" max="6147" width="10.85546875" style="30" customWidth="1"/>
    <col min="6148" max="6148" width="10.42578125" style="30" customWidth="1"/>
    <col min="6149" max="6149" width="10.140625" style="30" customWidth="1"/>
    <col min="6150" max="6150" width="11.140625" style="30" customWidth="1"/>
    <col min="6151" max="6151" width="9.85546875" style="30" customWidth="1"/>
    <col min="6152" max="6152" width="8.5703125" style="30" customWidth="1"/>
    <col min="6153" max="6153" width="8" style="30" customWidth="1"/>
    <col min="6154" max="6154" width="13.7109375" style="30" customWidth="1"/>
    <col min="6155" max="6156" width="8.140625" style="30" customWidth="1"/>
    <col min="6157" max="6157" width="10.5703125" style="30" customWidth="1"/>
    <col min="6158" max="6161" width="8.140625" style="30" customWidth="1"/>
    <col min="6162" max="6162" width="12.42578125" style="30" customWidth="1"/>
    <col min="6163" max="6163" width="12" style="30" customWidth="1"/>
    <col min="6164" max="6164" width="10" style="30" customWidth="1"/>
    <col min="6165" max="6166" width="8.140625" style="30" customWidth="1"/>
    <col min="6167" max="6174" width="0" style="30" hidden="1" customWidth="1"/>
    <col min="6175" max="6175" width="5.85546875" style="30" customWidth="1"/>
    <col min="6176" max="6176" width="15.42578125" style="30" customWidth="1"/>
    <col min="6177" max="6178" width="8.7109375" style="30" customWidth="1"/>
    <col min="6179" max="6179" width="9.7109375" style="30" customWidth="1"/>
    <col min="6180" max="6180" width="10" style="30" customWidth="1"/>
    <col min="6181" max="6181" width="9.28515625" style="30" customWidth="1"/>
    <col min="6182" max="6182" width="8.5703125" style="30" customWidth="1"/>
    <col min="6183" max="6183" width="8.140625" style="30" customWidth="1"/>
    <col min="6184" max="6184" width="10.5703125" style="30" customWidth="1"/>
    <col min="6185" max="6185" width="9.140625" style="30"/>
    <col min="6186" max="6186" width="8.42578125" style="30" customWidth="1"/>
    <col min="6187" max="6187" width="8.85546875" style="30" customWidth="1"/>
    <col min="6188" max="6188" width="10.140625" style="30" customWidth="1"/>
    <col min="6189" max="6189" width="9.140625" style="30"/>
    <col min="6190" max="6190" width="8.5703125" style="30" customWidth="1"/>
    <col min="6191" max="6191" width="7.28515625" style="30" customWidth="1"/>
    <col min="6192" max="6400" width="9.140625" style="30"/>
    <col min="6401" max="6401" width="5.85546875" style="30" customWidth="1"/>
    <col min="6402" max="6402" width="11.85546875" style="30" customWidth="1"/>
    <col min="6403" max="6403" width="10.85546875" style="30" customWidth="1"/>
    <col min="6404" max="6404" width="10.42578125" style="30" customWidth="1"/>
    <col min="6405" max="6405" width="10.140625" style="30" customWidth="1"/>
    <col min="6406" max="6406" width="11.140625" style="30" customWidth="1"/>
    <col min="6407" max="6407" width="9.85546875" style="30" customWidth="1"/>
    <col min="6408" max="6408" width="8.5703125" style="30" customWidth="1"/>
    <col min="6409" max="6409" width="8" style="30" customWidth="1"/>
    <col min="6410" max="6410" width="13.7109375" style="30" customWidth="1"/>
    <col min="6411" max="6412" width="8.140625" style="30" customWidth="1"/>
    <col min="6413" max="6413" width="10.5703125" style="30" customWidth="1"/>
    <col min="6414" max="6417" width="8.140625" style="30" customWidth="1"/>
    <col min="6418" max="6418" width="12.42578125" style="30" customWidth="1"/>
    <col min="6419" max="6419" width="12" style="30" customWidth="1"/>
    <col min="6420" max="6420" width="10" style="30" customWidth="1"/>
    <col min="6421" max="6422" width="8.140625" style="30" customWidth="1"/>
    <col min="6423" max="6430" width="0" style="30" hidden="1" customWidth="1"/>
    <col min="6431" max="6431" width="5.85546875" style="30" customWidth="1"/>
    <col min="6432" max="6432" width="15.42578125" style="30" customWidth="1"/>
    <col min="6433" max="6434" width="8.7109375" style="30" customWidth="1"/>
    <col min="6435" max="6435" width="9.7109375" style="30" customWidth="1"/>
    <col min="6436" max="6436" width="10" style="30" customWidth="1"/>
    <col min="6437" max="6437" width="9.28515625" style="30" customWidth="1"/>
    <col min="6438" max="6438" width="8.5703125" style="30" customWidth="1"/>
    <col min="6439" max="6439" width="8.140625" style="30" customWidth="1"/>
    <col min="6440" max="6440" width="10.5703125" style="30" customWidth="1"/>
    <col min="6441" max="6441" width="9.140625" style="30"/>
    <col min="6442" max="6442" width="8.42578125" style="30" customWidth="1"/>
    <col min="6443" max="6443" width="8.85546875" style="30" customWidth="1"/>
    <col min="6444" max="6444" width="10.140625" style="30" customWidth="1"/>
    <col min="6445" max="6445" width="9.140625" style="30"/>
    <col min="6446" max="6446" width="8.5703125" style="30" customWidth="1"/>
    <col min="6447" max="6447" width="7.28515625" style="30" customWidth="1"/>
    <col min="6448" max="6656" width="9.140625" style="30"/>
    <col min="6657" max="6657" width="5.85546875" style="30" customWidth="1"/>
    <col min="6658" max="6658" width="11.85546875" style="30" customWidth="1"/>
    <col min="6659" max="6659" width="10.85546875" style="30" customWidth="1"/>
    <col min="6660" max="6660" width="10.42578125" style="30" customWidth="1"/>
    <col min="6661" max="6661" width="10.140625" style="30" customWidth="1"/>
    <col min="6662" max="6662" width="11.140625" style="30" customWidth="1"/>
    <col min="6663" max="6663" width="9.85546875" style="30" customWidth="1"/>
    <col min="6664" max="6664" width="8.5703125" style="30" customWidth="1"/>
    <col min="6665" max="6665" width="8" style="30" customWidth="1"/>
    <col min="6666" max="6666" width="13.7109375" style="30" customWidth="1"/>
    <col min="6667" max="6668" width="8.140625" style="30" customWidth="1"/>
    <col min="6669" max="6669" width="10.5703125" style="30" customWidth="1"/>
    <col min="6670" max="6673" width="8.140625" style="30" customWidth="1"/>
    <col min="6674" max="6674" width="12.42578125" style="30" customWidth="1"/>
    <col min="6675" max="6675" width="12" style="30" customWidth="1"/>
    <col min="6676" max="6676" width="10" style="30" customWidth="1"/>
    <col min="6677" max="6678" width="8.140625" style="30" customWidth="1"/>
    <col min="6679" max="6686" width="0" style="30" hidden="1" customWidth="1"/>
    <col min="6687" max="6687" width="5.85546875" style="30" customWidth="1"/>
    <col min="6688" max="6688" width="15.42578125" style="30" customWidth="1"/>
    <col min="6689" max="6690" width="8.7109375" style="30" customWidth="1"/>
    <col min="6691" max="6691" width="9.7109375" style="30" customWidth="1"/>
    <col min="6692" max="6692" width="10" style="30" customWidth="1"/>
    <col min="6693" max="6693" width="9.28515625" style="30" customWidth="1"/>
    <col min="6694" max="6694" width="8.5703125" style="30" customWidth="1"/>
    <col min="6695" max="6695" width="8.140625" style="30" customWidth="1"/>
    <col min="6696" max="6696" width="10.5703125" style="30" customWidth="1"/>
    <col min="6697" max="6697" width="9.140625" style="30"/>
    <col min="6698" max="6698" width="8.42578125" style="30" customWidth="1"/>
    <col min="6699" max="6699" width="8.85546875" style="30" customWidth="1"/>
    <col min="6700" max="6700" width="10.140625" style="30" customWidth="1"/>
    <col min="6701" max="6701" width="9.140625" style="30"/>
    <col min="6702" max="6702" width="8.5703125" style="30" customWidth="1"/>
    <col min="6703" max="6703" width="7.28515625" style="30" customWidth="1"/>
    <col min="6704" max="6912" width="9.140625" style="30"/>
    <col min="6913" max="6913" width="5.85546875" style="30" customWidth="1"/>
    <col min="6914" max="6914" width="11.85546875" style="30" customWidth="1"/>
    <col min="6915" max="6915" width="10.85546875" style="30" customWidth="1"/>
    <col min="6916" max="6916" width="10.42578125" style="30" customWidth="1"/>
    <col min="6917" max="6917" width="10.140625" style="30" customWidth="1"/>
    <col min="6918" max="6918" width="11.140625" style="30" customWidth="1"/>
    <col min="6919" max="6919" width="9.85546875" style="30" customWidth="1"/>
    <col min="6920" max="6920" width="8.5703125" style="30" customWidth="1"/>
    <col min="6921" max="6921" width="8" style="30" customWidth="1"/>
    <col min="6922" max="6922" width="13.7109375" style="30" customWidth="1"/>
    <col min="6923" max="6924" width="8.140625" style="30" customWidth="1"/>
    <col min="6925" max="6925" width="10.5703125" style="30" customWidth="1"/>
    <col min="6926" max="6929" width="8.140625" style="30" customWidth="1"/>
    <col min="6930" max="6930" width="12.42578125" style="30" customWidth="1"/>
    <col min="6931" max="6931" width="12" style="30" customWidth="1"/>
    <col min="6932" max="6932" width="10" style="30" customWidth="1"/>
    <col min="6933" max="6934" width="8.140625" style="30" customWidth="1"/>
    <col min="6935" max="6942" width="0" style="30" hidden="1" customWidth="1"/>
    <col min="6943" max="6943" width="5.85546875" style="30" customWidth="1"/>
    <col min="6944" max="6944" width="15.42578125" style="30" customWidth="1"/>
    <col min="6945" max="6946" width="8.7109375" style="30" customWidth="1"/>
    <col min="6947" max="6947" width="9.7109375" style="30" customWidth="1"/>
    <col min="6948" max="6948" width="10" style="30" customWidth="1"/>
    <col min="6949" max="6949" width="9.28515625" style="30" customWidth="1"/>
    <col min="6950" max="6950" width="8.5703125" style="30" customWidth="1"/>
    <col min="6951" max="6951" width="8.140625" style="30" customWidth="1"/>
    <col min="6952" max="6952" width="10.5703125" style="30" customWidth="1"/>
    <col min="6953" max="6953" width="9.140625" style="30"/>
    <col min="6954" max="6954" width="8.42578125" style="30" customWidth="1"/>
    <col min="6955" max="6955" width="8.85546875" style="30" customWidth="1"/>
    <col min="6956" max="6956" width="10.140625" style="30" customWidth="1"/>
    <col min="6957" max="6957" width="9.140625" style="30"/>
    <col min="6958" max="6958" width="8.5703125" style="30" customWidth="1"/>
    <col min="6959" max="6959" width="7.28515625" style="30" customWidth="1"/>
    <col min="6960" max="7168" width="9.140625" style="30"/>
    <col min="7169" max="7169" width="5.85546875" style="30" customWidth="1"/>
    <col min="7170" max="7170" width="11.85546875" style="30" customWidth="1"/>
    <col min="7171" max="7171" width="10.85546875" style="30" customWidth="1"/>
    <col min="7172" max="7172" width="10.42578125" style="30" customWidth="1"/>
    <col min="7173" max="7173" width="10.140625" style="30" customWidth="1"/>
    <col min="7174" max="7174" width="11.140625" style="30" customWidth="1"/>
    <col min="7175" max="7175" width="9.85546875" style="30" customWidth="1"/>
    <col min="7176" max="7176" width="8.5703125" style="30" customWidth="1"/>
    <col min="7177" max="7177" width="8" style="30" customWidth="1"/>
    <col min="7178" max="7178" width="13.7109375" style="30" customWidth="1"/>
    <col min="7179" max="7180" width="8.140625" style="30" customWidth="1"/>
    <col min="7181" max="7181" width="10.5703125" style="30" customWidth="1"/>
    <col min="7182" max="7185" width="8.140625" style="30" customWidth="1"/>
    <col min="7186" max="7186" width="12.42578125" style="30" customWidth="1"/>
    <col min="7187" max="7187" width="12" style="30" customWidth="1"/>
    <col min="7188" max="7188" width="10" style="30" customWidth="1"/>
    <col min="7189" max="7190" width="8.140625" style="30" customWidth="1"/>
    <col min="7191" max="7198" width="0" style="30" hidden="1" customWidth="1"/>
    <col min="7199" max="7199" width="5.85546875" style="30" customWidth="1"/>
    <col min="7200" max="7200" width="15.42578125" style="30" customWidth="1"/>
    <col min="7201" max="7202" width="8.7109375" style="30" customWidth="1"/>
    <col min="7203" max="7203" width="9.7109375" style="30" customWidth="1"/>
    <col min="7204" max="7204" width="10" style="30" customWidth="1"/>
    <col min="7205" max="7205" width="9.28515625" style="30" customWidth="1"/>
    <col min="7206" max="7206" width="8.5703125" style="30" customWidth="1"/>
    <col min="7207" max="7207" width="8.140625" style="30" customWidth="1"/>
    <col min="7208" max="7208" width="10.5703125" style="30" customWidth="1"/>
    <col min="7209" max="7209" width="9.140625" style="30"/>
    <col min="7210" max="7210" width="8.42578125" style="30" customWidth="1"/>
    <col min="7211" max="7211" width="8.85546875" style="30" customWidth="1"/>
    <col min="7212" max="7212" width="10.140625" style="30" customWidth="1"/>
    <col min="7213" max="7213" width="9.140625" style="30"/>
    <col min="7214" max="7214" width="8.5703125" style="30" customWidth="1"/>
    <col min="7215" max="7215" width="7.28515625" style="30" customWidth="1"/>
    <col min="7216" max="7424" width="9.140625" style="30"/>
    <col min="7425" max="7425" width="5.85546875" style="30" customWidth="1"/>
    <col min="7426" max="7426" width="11.85546875" style="30" customWidth="1"/>
    <col min="7427" max="7427" width="10.85546875" style="30" customWidth="1"/>
    <col min="7428" max="7428" width="10.42578125" style="30" customWidth="1"/>
    <col min="7429" max="7429" width="10.140625" style="30" customWidth="1"/>
    <col min="7430" max="7430" width="11.140625" style="30" customWidth="1"/>
    <col min="7431" max="7431" width="9.85546875" style="30" customWidth="1"/>
    <col min="7432" max="7432" width="8.5703125" style="30" customWidth="1"/>
    <col min="7433" max="7433" width="8" style="30" customWidth="1"/>
    <col min="7434" max="7434" width="13.7109375" style="30" customWidth="1"/>
    <col min="7435" max="7436" width="8.140625" style="30" customWidth="1"/>
    <col min="7437" max="7437" width="10.5703125" style="30" customWidth="1"/>
    <col min="7438" max="7441" width="8.140625" style="30" customWidth="1"/>
    <col min="7442" max="7442" width="12.42578125" style="30" customWidth="1"/>
    <col min="7443" max="7443" width="12" style="30" customWidth="1"/>
    <col min="7444" max="7444" width="10" style="30" customWidth="1"/>
    <col min="7445" max="7446" width="8.140625" style="30" customWidth="1"/>
    <col min="7447" max="7454" width="0" style="30" hidden="1" customWidth="1"/>
    <col min="7455" max="7455" width="5.85546875" style="30" customWidth="1"/>
    <col min="7456" max="7456" width="15.42578125" style="30" customWidth="1"/>
    <col min="7457" max="7458" width="8.7109375" style="30" customWidth="1"/>
    <col min="7459" max="7459" width="9.7109375" style="30" customWidth="1"/>
    <col min="7460" max="7460" width="10" style="30" customWidth="1"/>
    <col min="7461" max="7461" width="9.28515625" style="30" customWidth="1"/>
    <col min="7462" max="7462" width="8.5703125" style="30" customWidth="1"/>
    <col min="7463" max="7463" width="8.140625" style="30" customWidth="1"/>
    <col min="7464" max="7464" width="10.5703125" style="30" customWidth="1"/>
    <col min="7465" max="7465" width="9.140625" style="30"/>
    <col min="7466" max="7466" width="8.42578125" style="30" customWidth="1"/>
    <col min="7467" max="7467" width="8.85546875" style="30" customWidth="1"/>
    <col min="7468" max="7468" width="10.140625" style="30" customWidth="1"/>
    <col min="7469" max="7469" width="9.140625" style="30"/>
    <col min="7470" max="7470" width="8.5703125" style="30" customWidth="1"/>
    <col min="7471" max="7471" width="7.28515625" style="30" customWidth="1"/>
    <col min="7472" max="7680" width="9.140625" style="30"/>
    <col min="7681" max="7681" width="5.85546875" style="30" customWidth="1"/>
    <col min="7682" max="7682" width="11.85546875" style="30" customWidth="1"/>
    <col min="7683" max="7683" width="10.85546875" style="30" customWidth="1"/>
    <col min="7684" max="7684" width="10.42578125" style="30" customWidth="1"/>
    <col min="7685" max="7685" width="10.140625" style="30" customWidth="1"/>
    <col min="7686" max="7686" width="11.140625" style="30" customWidth="1"/>
    <col min="7687" max="7687" width="9.85546875" style="30" customWidth="1"/>
    <col min="7688" max="7688" width="8.5703125" style="30" customWidth="1"/>
    <col min="7689" max="7689" width="8" style="30" customWidth="1"/>
    <col min="7690" max="7690" width="13.7109375" style="30" customWidth="1"/>
    <col min="7691" max="7692" width="8.140625" style="30" customWidth="1"/>
    <col min="7693" max="7693" width="10.5703125" style="30" customWidth="1"/>
    <col min="7694" max="7697" width="8.140625" style="30" customWidth="1"/>
    <col min="7698" max="7698" width="12.42578125" style="30" customWidth="1"/>
    <col min="7699" max="7699" width="12" style="30" customWidth="1"/>
    <col min="7700" max="7700" width="10" style="30" customWidth="1"/>
    <col min="7701" max="7702" width="8.140625" style="30" customWidth="1"/>
    <col min="7703" max="7710" width="0" style="30" hidden="1" customWidth="1"/>
    <col min="7711" max="7711" width="5.85546875" style="30" customWidth="1"/>
    <col min="7712" max="7712" width="15.42578125" style="30" customWidth="1"/>
    <col min="7713" max="7714" width="8.7109375" style="30" customWidth="1"/>
    <col min="7715" max="7715" width="9.7109375" style="30" customWidth="1"/>
    <col min="7716" max="7716" width="10" style="30" customWidth="1"/>
    <col min="7717" max="7717" width="9.28515625" style="30" customWidth="1"/>
    <col min="7718" max="7718" width="8.5703125" style="30" customWidth="1"/>
    <col min="7719" max="7719" width="8.140625" style="30" customWidth="1"/>
    <col min="7720" max="7720" width="10.5703125" style="30" customWidth="1"/>
    <col min="7721" max="7721" width="9.140625" style="30"/>
    <col min="7722" max="7722" width="8.42578125" style="30" customWidth="1"/>
    <col min="7723" max="7723" width="8.85546875" style="30" customWidth="1"/>
    <col min="7724" max="7724" width="10.140625" style="30" customWidth="1"/>
    <col min="7725" max="7725" width="9.140625" style="30"/>
    <col min="7726" max="7726" width="8.5703125" style="30" customWidth="1"/>
    <col min="7727" max="7727" width="7.28515625" style="30" customWidth="1"/>
    <col min="7728" max="7936" width="9.140625" style="30"/>
    <col min="7937" max="7937" width="5.85546875" style="30" customWidth="1"/>
    <col min="7938" max="7938" width="11.85546875" style="30" customWidth="1"/>
    <col min="7939" max="7939" width="10.85546875" style="30" customWidth="1"/>
    <col min="7940" max="7940" width="10.42578125" style="30" customWidth="1"/>
    <col min="7941" max="7941" width="10.140625" style="30" customWidth="1"/>
    <col min="7942" max="7942" width="11.140625" style="30" customWidth="1"/>
    <col min="7943" max="7943" width="9.85546875" style="30" customWidth="1"/>
    <col min="7944" max="7944" width="8.5703125" style="30" customWidth="1"/>
    <col min="7945" max="7945" width="8" style="30" customWidth="1"/>
    <col min="7946" max="7946" width="13.7109375" style="30" customWidth="1"/>
    <col min="7947" max="7948" width="8.140625" style="30" customWidth="1"/>
    <col min="7949" max="7949" width="10.5703125" style="30" customWidth="1"/>
    <col min="7950" max="7953" width="8.140625" style="30" customWidth="1"/>
    <col min="7954" max="7954" width="12.42578125" style="30" customWidth="1"/>
    <col min="7955" max="7955" width="12" style="30" customWidth="1"/>
    <col min="7956" max="7956" width="10" style="30" customWidth="1"/>
    <col min="7957" max="7958" width="8.140625" style="30" customWidth="1"/>
    <col min="7959" max="7966" width="0" style="30" hidden="1" customWidth="1"/>
    <col min="7967" max="7967" width="5.85546875" style="30" customWidth="1"/>
    <col min="7968" max="7968" width="15.42578125" style="30" customWidth="1"/>
    <col min="7969" max="7970" width="8.7109375" style="30" customWidth="1"/>
    <col min="7971" max="7971" width="9.7109375" style="30" customWidth="1"/>
    <col min="7972" max="7972" width="10" style="30" customWidth="1"/>
    <col min="7973" max="7973" width="9.28515625" style="30" customWidth="1"/>
    <col min="7974" max="7974" width="8.5703125" style="30" customWidth="1"/>
    <col min="7975" max="7975" width="8.140625" style="30" customWidth="1"/>
    <col min="7976" max="7976" width="10.5703125" style="30" customWidth="1"/>
    <col min="7977" max="7977" width="9.140625" style="30"/>
    <col min="7978" max="7978" width="8.42578125" style="30" customWidth="1"/>
    <col min="7979" max="7979" width="8.85546875" style="30" customWidth="1"/>
    <col min="7980" max="7980" width="10.140625" style="30" customWidth="1"/>
    <col min="7981" max="7981" width="9.140625" style="30"/>
    <col min="7982" max="7982" width="8.5703125" style="30" customWidth="1"/>
    <col min="7983" max="7983" width="7.28515625" style="30" customWidth="1"/>
    <col min="7984" max="8192" width="9.140625" style="30"/>
    <col min="8193" max="8193" width="5.85546875" style="30" customWidth="1"/>
    <col min="8194" max="8194" width="11.85546875" style="30" customWidth="1"/>
    <col min="8195" max="8195" width="10.85546875" style="30" customWidth="1"/>
    <col min="8196" max="8196" width="10.42578125" style="30" customWidth="1"/>
    <col min="8197" max="8197" width="10.140625" style="30" customWidth="1"/>
    <col min="8198" max="8198" width="11.140625" style="30" customWidth="1"/>
    <col min="8199" max="8199" width="9.85546875" style="30" customWidth="1"/>
    <col min="8200" max="8200" width="8.5703125" style="30" customWidth="1"/>
    <col min="8201" max="8201" width="8" style="30" customWidth="1"/>
    <col min="8202" max="8202" width="13.7109375" style="30" customWidth="1"/>
    <col min="8203" max="8204" width="8.140625" style="30" customWidth="1"/>
    <col min="8205" max="8205" width="10.5703125" style="30" customWidth="1"/>
    <col min="8206" max="8209" width="8.140625" style="30" customWidth="1"/>
    <col min="8210" max="8210" width="12.42578125" style="30" customWidth="1"/>
    <col min="8211" max="8211" width="12" style="30" customWidth="1"/>
    <col min="8212" max="8212" width="10" style="30" customWidth="1"/>
    <col min="8213" max="8214" width="8.140625" style="30" customWidth="1"/>
    <col min="8215" max="8222" width="0" style="30" hidden="1" customWidth="1"/>
    <col min="8223" max="8223" width="5.85546875" style="30" customWidth="1"/>
    <col min="8224" max="8224" width="15.42578125" style="30" customWidth="1"/>
    <col min="8225" max="8226" width="8.7109375" style="30" customWidth="1"/>
    <col min="8227" max="8227" width="9.7109375" style="30" customWidth="1"/>
    <col min="8228" max="8228" width="10" style="30" customWidth="1"/>
    <col min="8229" max="8229" width="9.28515625" style="30" customWidth="1"/>
    <col min="8230" max="8230" width="8.5703125" style="30" customWidth="1"/>
    <col min="8231" max="8231" width="8.140625" style="30" customWidth="1"/>
    <col min="8232" max="8232" width="10.5703125" style="30" customWidth="1"/>
    <col min="8233" max="8233" width="9.140625" style="30"/>
    <col min="8234" max="8234" width="8.42578125" style="30" customWidth="1"/>
    <col min="8235" max="8235" width="8.85546875" style="30" customWidth="1"/>
    <col min="8236" max="8236" width="10.140625" style="30" customWidth="1"/>
    <col min="8237" max="8237" width="9.140625" style="30"/>
    <col min="8238" max="8238" width="8.5703125" style="30" customWidth="1"/>
    <col min="8239" max="8239" width="7.28515625" style="30" customWidth="1"/>
    <col min="8240" max="8448" width="9.140625" style="30"/>
    <col min="8449" max="8449" width="5.85546875" style="30" customWidth="1"/>
    <col min="8450" max="8450" width="11.85546875" style="30" customWidth="1"/>
    <col min="8451" max="8451" width="10.85546875" style="30" customWidth="1"/>
    <col min="8452" max="8452" width="10.42578125" style="30" customWidth="1"/>
    <col min="8453" max="8453" width="10.140625" style="30" customWidth="1"/>
    <col min="8454" max="8454" width="11.140625" style="30" customWidth="1"/>
    <col min="8455" max="8455" width="9.85546875" style="30" customWidth="1"/>
    <col min="8456" max="8456" width="8.5703125" style="30" customWidth="1"/>
    <col min="8457" max="8457" width="8" style="30" customWidth="1"/>
    <col min="8458" max="8458" width="13.7109375" style="30" customWidth="1"/>
    <col min="8459" max="8460" width="8.140625" style="30" customWidth="1"/>
    <col min="8461" max="8461" width="10.5703125" style="30" customWidth="1"/>
    <col min="8462" max="8465" width="8.140625" style="30" customWidth="1"/>
    <col min="8466" max="8466" width="12.42578125" style="30" customWidth="1"/>
    <col min="8467" max="8467" width="12" style="30" customWidth="1"/>
    <col min="8468" max="8468" width="10" style="30" customWidth="1"/>
    <col min="8469" max="8470" width="8.140625" style="30" customWidth="1"/>
    <col min="8471" max="8478" width="0" style="30" hidden="1" customWidth="1"/>
    <col min="8479" max="8479" width="5.85546875" style="30" customWidth="1"/>
    <col min="8480" max="8480" width="15.42578125" style="30" customWidth="1"/>
    <col min="8481" max="8482" width="8.7109375" style="30" customWidth="1"/>
    <col min="8483" max="8483" width="9.7109375" style="30" customWidth="1"/>
    <col min="8484" max="8484" width="10" style="30" customWidth="1"/>
    <col min="8485" max="8485" width="9.28515625" style="30" customWidth="1"/>
    <col min="8486" max="8486" width="8.5703125" style="30" customWidth="1"/>
    <col min="8487" max="8487" width="8.140625" style="30" customWidth="1"/>
    <col min="8488" max="8488" width="10.5703125" style="30" customWidth="1"/>
    <col min="8489" max="8489" width="9.140625" style="30"/>
    <col min="8490" max="8490" width="8.42578125" style="30" customWidth="1"/>
    <col min="8491" max="8491" width="8.85546875" style="30" customWidth="1"/>
    <col min="8492" max="8492" width="10.140625" style="30" customWidth="1"/>
    <col min="8493" max="8493" width="9.140625" style="30"/>
    <col min="8494" max="8494" width="8.5703125" style="30" customWidth="1"/>
    <col min="8495" max="8495" width="7.28515625" style="30" customWidth="1"/>
    <col min="8496" max="8704" width="9.140625" style="30"/>
    <col min="8705" max="8705" width="5.85546875" style="30" customWidth="1"/>
    <col min="8706" max="8706" width="11.85546875" style="30" customWidth="1"/>
    <col min="8707" max="8707" width="10.85546875" style="30" customWidth="1"/>
    <col min="8708" max="8708" width="10.42578125" style="30" customWidth="1"/>
    <col min="8709" max="8709" width="10.140625" style="30" customWidth="1"/>
    <col min="8710" max="8710" width="11.140625" style="30" customWidth="1"/>
    <col min="8711" max="8711" width="9.85546875" style="30" customWidth="1"/>
    <col min="8712" max="8712" width="8.5703125" style="30" customWidth="1"/>
    <col min="8713" max="8713" width="8" style="30" customWidth="1"/>
    <col min="8714" max="8714" width="13.7109375" style="30" customWidth="1"/>
    <col min="8715" max="8716" width="8.140625" style="30" customWidth="1"/>
    <col min="8717" max="8717" width="10.5703125" style="30" customWidth="1"/>
    <col min="8718" max="8721" width="8.140625" style="30" customWidth="1"/>
    <col min="8722" max="8722" width="12.42578125" style="30" customWidth="1"/>
    <col min="8723" max="8723" width="12" style="30" customWidth="1"/>
    <col min="8724" max="8724" width="10" style="30" customWidth="1"/>
    <col min="8725" max="8726" width="8.140625" style="30" customWidth="1"/>
    <col min="8727" max="8734" width="0" style="30" hidden="1" customWidth="1"/>
    <col min="8735" max="8735" width="5.85546875" style="30" customWidth="1"/>
    <col min="8736" max="8736" width="15.42578125" style="30" customWidth="1"/>
    <col min="8737" max="8738" width="8.7109375" style="30" customWidth="1"/>
    <col min="8739" max="8739" width="9.7109375" style="30" customWidth="1"/>
    <col min="8740" max="8740" width="10" style="30" customWidth="1"/>
    <col min="8741" max="8741" width="9.28515625" style="30" customWidth="1"/>
    <col min="8742" max="8742" width="8.5703125" style="30" customWidth="1"/>
    <col min="8743" max="8743" width="8.140625" style="30" customWidth="1"/>
    <col min="8744" max="8744" width="10.5703125" style="30" customWidth="1"/>
    <col min="8745" max="8745" width="9.140625" style="30"/>
    <col min="8746" max="8746" width="8.42578125" style="30" customWidth="1"/>
    <col min="8747" max="8747" width="8.85546875" style="30" customWidth="1"/>
    <col min="8748" max="8748" width="10.140625" style="30" customWidth="1"/>
    <col min="8749" max="8749" width="9.140625" style="30"/>
    <col min="8750" max="8750" width="8.5703125" style="30" customWidth="1"/>
    <col min="8751" max="8751" width="7.28515625" style="30" customWidth="1"/>
    <col min="8752" max="8960" width="9.140625" style="30"/>
    <col min="8961" max="8961" width="5.85546875" style="30" customWidth="1"/>
    <col min="8962" max="8962" width="11.85546875" style="30" customWidth="1"/>
    <col min="8963" max="8963" width="10.85546875" style="30" customWidth="1"/>
    <col min="8964" max="8964" width="10.42578125" style="30" customWidth="1"/>
    <col min="8965" max="8965" width="10.140625" style="30" customWidth="1"/>
    <col min="8966" max="8966" width="11.140625" style="30" customWidth="1"/>
    <col min="8967" max="8967" width="9.85546875" style="30" customWidth="1"/>
    <col min="8968" max="8968" width="8.5703125" style="30" customWidth="1"/>
    <col min="8969" max="8969" width="8" style="30" customWidth="1"/>
    <col min="8970" max="8970" width="13.7109375" style="30" customWidth="1"/>
    <col min="8971" max="8972" width="8.140625" style="30" customWidth="1"/>
    <col min="8973" max="8973" width="10.5703125" style="30" customWidth="1"/>
    <col min="8974" max="8977" width="8.140625" style="30" customWidth="1"/>
    <col min="8978" max="8978" width="12.42578125" style="30" customWidth="1"/>
    <col min="8979" max="8979" width="12" style="30" customWidth="1"/>
    <col min="8980" max="8980" width="10" style="30" customWidth="1"/>
    <col min="8981" max="8982" width="8.140625" style="30" customWidth="1"/>
    <col min="8983" max="8990" width="0" style="30" hidden="1" customWidth="1"/>
    <col min="8991" max="8991" width="5.85546875" style="30" customWidth="1"/>
    <col min="8992" max="8992" width="15.42578125" style="30" customWidth="1"/>
    <col min="8993" max="8994" width="8.7109375" style="30" customWidth="1"/>
    <col min="8995" max="8995" width="9.7109375" style="30" customWidth="1"/>
    <col min="8996" max="8996" width="10" style="30" customWidth="1"/>
    <col min="8997" max="8997" width="9.28515625" style="30" customWidth="1"/>
    <col min="8998" max="8998" width="8.5703125" style="30" customWidth="1"/>
    <col min="8999" max="8999" width="8.140625" style="30" customWidth="1"/>
    <col min="9000" max="9000" width="10.5703125" style="30" customWidth="1"/>
    <col min="9001" max="9001" width="9.140625" style="30"/>
    <col min="9002" max="9002" width="8.42578125" style="30" customWidth="1"/>
    <col min="9003" max="9003" width="8.85546875" style="30" customWidth="1"/>
    <col min="9004" max="9004" width="10.140625" style="30" customWidth="1"/>
    <col min="9005" max="9005" width="9.140625" style="30"/>
    <col min="9006" max="9006" width="8.5703125" style="30" customWidth="1"/>
    <col min="9007" max="9007" width="7.28515625" style="30" customWidth="1"/>
    <col min="9008" max="9216" width="9.140625" style="30"/>
    <col min="9217" max="9217" width="5.85546875" style="30" customWidth="1"/>
    <col min="9218" max="9218" width="11.85546875" style="30" customWidth="1"/>
    <col min="9219" max="9219" width="10.85546875" style="30" customWidth="1"/>
    <col min="9220" max="9220" width="10.42578125" style="30" customWidth="1"/>
    <col min="9221" max="9221" width="10.140625" style="30" customWidth="1"/>
    <col min="9222" max="9222" width="11.140625" style="30" customWidth="1"/>
    <col min="9223" max="9223" width="9.85546875" style="30" customWidth="1"/>
    <col min="9224" max="9224" width="8.5703125" style="30" customWidth="1"/>
    <col min="9225" max="9225" width="8" style="30" customWidth="1"/>
    <col min="9226" max="9226" width="13.7109375" style="30" customWidth="1"/>
    <col min="9227" max="9228" width="8.140625" style="30" customWidth="1"/>
    <col min="9229" max="9229" width="10.5703125" style="30" customWidth="1"/>
    <col min="9230" max="9233" width="8.140625" style="30" customWidth="1"/>
    <col min="9234" max="9234" width="12.42578125" style="30" customWidth="1"/>
    <col min="9235" max="9235" width="12" style="30" customWidth="1"/>
    <col min="9236" max="9236" width="10" style="30" customWidth="1"/>
    <col min="9237" max="9238" width="8.140625" style="30" customWidth="1"/>
    <col min="9239" max="9246" width="0" style="30" hidden="1" customWidth="1"/>
    <col min="9247" max="9247" width="5.85546875" style="30" customWidth="1"/>
    <col min="9248" max="9248" width="15.42578125" style="30" customWidth="1"/>
    <col min="9249" max="9250" width="8.7109375" style="30" customWidth="1"/>
    <col min="9251" max="9251" width="9.7109375" style="30" customWidth="1"/>
    <col min="9252" max="9252" width="10" style="30" customWidth="1"/>
    <col min="9253" max="9253" width="9.28515625" style="30" customWidth="1"/>
    <col min="9254" max="9254" width="8.5703125" style="30" customWidth="1"/>
    <col min="9255" max="9255" width="8.140625" style="30" customWidth="1"/>
    <col min="9256" max="9256" width="10.5703125" style="30" customWidth="1"/>
    <col min="9257" max="9257" width="9.140625" style="30"/>
    <col min="9258" max="9258" width="8.42578125" style="30" customWidth="1"/>
    <col min="9259" max="9259" width="8.85546875" style="30" customWidth="1"/>
    <col min="9260" max="9260" width="10.140625" style="30" customWidth="1"/>
    <col min="9261" max="9261" width="9.140625" style="30"/>
    <col min="9262" max="9262" width="8.5703125" style="30" customWidth="1"/>
    <col min="9263" max="9263" width="7.28515625" style="30" customWidth="1"/>
    <col min="9264" max="9472" width="9.140625" style="30"/>
    <col min="9473" max="9473" width="5.85546875" style="30" customWidth="1"/>
    <col min="9474" max="9474" width="11.85546875" style="30" customWidth="1"/>
    <col min="9475" max="9475" width="10.85546875" style="30" customWidth="1"/>
    <col min="9476" max="9476" width="10.42578125" style="30" customWidth="1"/>
    <col min="9477" max="9477" width="10.140625" style="30" customWidth="1"/>
    <col min="9478" max="9478" width="11.140625" style="30" customWidth="1"/>
    <col min="9479" max="9479" width="9.85546875" style="30" customWidth="1"/>
    <col min="9480" max="9480" width="8.5703125" style="30" customWidth="1"/>
    <col min="9481" max="9481" width="8" style="30" customWidth="1"/>
    <col min="9482" max="9482" width="13.7109375" style="30" customWidth="1"/>
    <col min="9483" max="9484" width="8.140625" style="30" customWidth="1"/>
    <col min="9485" max="9485" width="10.5703125" style="30" customWidth="1"/>
    <col min="9486" max="9489" width="8.140625" style="30" customWidth="1"/>
    <col min="9490" max="9490" width="12.42578125" style="30" customWidth="1"/>
    <col min="9491" max="9491" width="12" style="30" customWidth="1"/>
    <col min="9492" max="9492" width="10" style="30" customWidth="1"/>
    <col min="9493" max="9494" width="8.140625" style="30" customWidth="1"/>
    <col min="9495" max="9502" width="0" style="30" hidden="1" customWidth="1"/>
    <col min="9503" max="9503" width="5.85546875" style="30" customWidth="1"/>
    <col min="9504" max="9504" width="15.42578125" style="30" customWidth="1"/>
    <col min="9505" max="9506" width="8.7109375" style="30" customWidth="1"/>
    <col min="9507" max="9507" width="9.7109375" style="30" customWidth="1"/>
    <col min="9508" max="9508" width="10" style="30" customWidth="1"/>
    <col min="9509" max="9509" width="9.28515625" style="30" customWidth="1"/>
    <col min="9510" max="9510" width="8.5703125" style="30" customWidth="1"/>
    <col min="9511" max="9511" width="8.140625" style="30" customWidth="1"/>
    <col min="9512" max="9512" width="10.5703125" style="30" customWidth="1"/>
    <col min="9513" max="9513" width="9.140625" style="30"/>
    <col min="9514" max="9514" width="8.42578125" style="30" customWidth="1"/>
    <col min="9515" max="9515" width="8.85546875" style="30" customWidth="1"/>
    <col min="9516" max="9516" width="10.140625" style="30" customWidth="1"/>
    <col min="9517" max="9517" width="9.140625" style="30"/>
    <col min="9518" max="9518" width="8.5703125" style="30" customWidth="1"/>
    <col min="9519" max="9519" width="7.28515625" style="30" customWidth="1"/>
    <col min="9520" max="9728" width="9.140625" style="30"/>
    <col min="9729" max="9729" width="5.85546875" style="30" customWidth="1"/>
    <col min="9730" max="9730" width="11.85546875" style="30" customWidth="1"/>
    <col min="9731" max="9731" width="10.85546875" style="30" customWidth="1"/>
    <col min="9732" max="9732" width="10.42578125" style="30" customWidth="1"/>
    <col min="9733" max="9733" width="10.140625" style="30" customWidth="1"/>
    <col min="9734" max="9734" width="11.140625" style="30" customWidth="1"/>
    <col min="9735" max="9735" width="9.85546875" style="30" customWidth="1"/>
    <col min="9736" max="9736" width="8.5703125" style="30" customWidth="1"/>
    <col min="9737" max="9737" width="8" style="30" customWidth="1"/>
    <col min="9738" max="9738" width="13.7109375" style="30" customWidth="1"/>
    <col min="9739" max="9740" width="8.140625" style="30" customWidth="1"/>
    <col min="9741" max="9741" width="10.5703125" style="30" customWidth="1"/>
    <col min="9742" max="9745" width="8.140625" style="30" customWidth="1"/>
    <col min="9746" max="9746" width="12.42578125" style="30" customWidth="1"/>
    <col min="9747" max="9747" width="12" style="30" customWidth="1"/>
    <col min="9748" max="9748" width="10" style="30" customWidth="1"/>
    <col min="9749" max="9750" width="8.140625" style="30" customWidth="1"/>
    <col min="9751" max="9758" width="0" style="30" hidden="1" customWidth="1"/>
    <col min="9759" max="9759" width="5.85546875" style="30" customWidth="1"/>
    <col min="9760" max="9760" width="15.42578125" style="30" customWidth="1"/>
    <col min="9761" max="9762" width="8.7109375" style="30" customWidth="1"/>
    <col min="9763" max="9763" width="9.7109375" style="30" customWidth="1"/>
    <col min="9764" max="9764" width="10" style="30" customWidth="1"/>
    <col min="9765" max="9765" width="9.28515625" style="30" customWidth="1"/>
    <col min="9766" max="9766" width="8.5703125" style="30" customWidth="1"/>
    <col min="9767" max="9767" width="8.140625" style="30" customWidth="1"/>
    <col min="9768" max="9768" width="10.5703125" style="30" customWidth="1"/>
    <col min="9769" max="9769" width="9.140625" style="30"/>
    <col min="9770" max="9770" width="8.42578125" style="30" customWidth="1"/>
    <col min="9771" max="9771" width="8.85546875" style="30" customWidth="1"/>
    <col min="9772" max="9772" width="10.140625" style="30" customWidth="1"/>
    <col min="9773" max="9773" width="9.140625" style="30"/>
    <col min="9774" max="9774" width="8.5703125" style="30" customWidth="1"/>
    <col min="9775" max="9775" width="7.28515625" style="30" customWidth="1"/>
    <col min="9776" max="9984" width="9.140625" style="30"/>
    <col min="9985" max="9985" width="5.85546875" style="30" customWidth="1"/>
    <col min="9986" max="9986" width="11.85546875" style="30" customWidth="1"/>
    <col min="9987" max="9987" width="10.85546875" style="30" customWidth="1"/>
    <col min="9988" max="9988" width="10.42578125" style="30" customWidth="1"/>
    <col min="9989" max="9989" width="10.140625" style="30" customWidth="1"/>
    <col min="9990" max="9990" width="11.140625" style="30" customWidth="1"/>
    <col min="9991" max="9991" width="9.85546875" style="30" customWidth="1"/>
    <col min="9992" max="9992" width="8.5703125" style="30" customWidth="1"/>
    <col min="9993" max="9993" width="8" style="30" customWidth="1"/>
    <col min="9994" max="9994" width="13.7109375" style="30" customWidth="1"/>
    <col min="9995" max="9996" width="8.140625" style="30" customWidth="1"/>
    <col min="9997" max="9997" width="10.5703125" style="30" customWidth="1"/>
    <col min="9998" max="10001" width="8.140625" style="30" customWidth="1"/>
    <col min="10002" max="10002" width="12.42578125" style="30" customWidth="1"/>
    <col min="10003" max="10003" width="12" style="30" customWidth="1"/>
    <col min="10004" max="10004" width="10" style="30" customWidth="1"/>
    <col min="10005" max="10006" width="8.140625" style="30" customWidth="1"/>
    <col min="10007" max="10014" width="0" style="30" hidden="1" customWidth="1"/>
    <col min="10015" max="10015" width="5.85546875" style="30" customWidth="1"/>
    <col min="10016" max="10016" width="15.42578125" style="30" customWidth="1"/>
    <col min="10017" max="10018" width="8.7109375" style="30" customWidth="1"/>
    <col min="10019" max="10019" width="9.7109375" style="30" customWidth="1"/>
    <col min="10020" max="10020" width="10" style="30" customWidth="1"/>
    <col min="10021" max="10021" width="9.28515625" style="30" customWidth="1"/>
    <col min="10022" max="10022" width="8.5703125" style="30" customWidth="1"/>
    <col min="10023" max="10023" width="8.140625" style="30" customWidth="1"/>
    <col min="10024" max="10024" width="10.5703125" style="30" customWidth="1"/>
    <col min="10025" max="10025" width="9.140625" style="30"/>
    <col min="10026" max="10026" width="8.42578125" style="30" customWidth="1"/>
    <col min="10027" max="10027" width="8.85546875" style="30" customWidth="1"/>
    <col min="10028" max="10028" width="10.140625" style="30" customWidth="1"/>
    <col min="10029" max="10029" width="9.140625" style="30"/>
    <col min="10030" max="10030" width="8.5703125" style="30" customWidth="1"/>
    <col min="10031" max="10031" width="7.28515625" style="30" customWidth="1"/>
    <col min="10032" max="10240" width="9.140625" style="30"/>
    <col min="10241" max="10241" width="5.85546875" style="30" customWidth="1"/>
    <col min="10242" max="10242" width="11.85546875" style="30" customWidth="1"/>
    <col min="10243" max="10243" width="10.85546875" style="30" customWidth="1"/>
    <col min="10244" max="10244" width="10.42578125" style="30" customWidth="1"/>
    <col min="10245" max="10245" width="10.140625" style="30" customWidth="1"/>
    <col min="10246" max="10246" width="11.140625" style="30" customWidth="1"/>
    <col min="10247" max="10247" width="9.85546875" style="30" customWidth="1"/>
    <col min="10248" max="10248" width="8.5703125" style="30" customWidth="1"/>
    <col min="10249" max="10249" width="8" style="30" customWidth="1"/>
    <col min="10250" max="10250" width="13.7109375" style="30" customWidth="1"/>
    <col min="10251" max="10252" width="8.140625" style="30" customWidth="1"/>
    <col min="10253" max="10253" width="10.5703125" style="30" customWidth="1"/>
    <col min="10254" max="10257" width="8.140625" style="30" customWidth="1"/>
    <col min="10258" max="10258" width="12.42578125" style="30" customWidth="1"/>
    <col min="10259" max="10259" width="12" style="30" customWidth="1"/>
    <col min="10260" max="10260" width="10" style="30" customWidth="1"/>
    <col min="10261" max="10262" width="8.140625" style="30" customWidth="1"/>
    <col min="10263" max="10270" width="0" style="30" hidden="1" customWidth="1"/>
    <col min="10271" max="10271" width="5.85546875" style="30" customWidth="1"/>
    <col min="10272" max="10272" width="15.42578125" style="30" customWidth="1"/>
    <col min="10273" max="10274" width="8.7109375" style="30" customWidth="1"/>
    <col min="10275" max="10275" width="9.7109375" style="30" customWidth="1"/>
    <col min="10276" max="10276" width="10" style="30" customWidth="1"/>
    <col min="10277" max="10277" width="9.28515625" style="30" customWidth="1"/>
    <col min="10278" max="10278" width="8.5703125" style="30" customWidth="1"/>
    <col min="10279" max="10279" width="8.140625" style="30" customWidth="1"/>
    <col min="10280" max="10280" width="10.5703125" style="30" customWidth="1"/>
    <col min="10281" max="10281" width="9.140625" style="30"/>
    <col min="10282" max="10282" width="8.42578125" style="30" customWidth="1"/>
    <col min="10283" max="10283" width="8.85546875" style="30" customWidth="1"/>
    <col min="10284" max="10284" width="10.140625" style="30" customWidth="1"/>
    <col min="10285" max="10285" width="9.140625" style="30"/>
    <col min="10286" max="10286" width="8.5703125" style="30" customWidth="1"/>
    <col min="10287" max="10287" width="7.28515625" style="30" customWidth="1"/>
    <col min="10288" max="10496" width="9.140625" style="30"/>
    <col min="10497" max="10497" width="5.85546875" style="30" customWidth="1"/>
    <col min="10498" max="10498" width="11.85546875" style="30" customWidth="1"/>
    <col min="10499" max="10499" width="10.85546875" style="30" customWidth="1"/>
    <col min="10500" max="10500" width="10.42578125" style="30" customWidth="1"/>
    <col min="10501" max="10501" width="10.140625" style="30" customWidth="1"/>
    <col min="10502" max="10502" width="11.140625" style="30" customWidth="1"/>
    <col min="10503" max="10503" width="9.85546875" style="30" customWidth="1"/>
    <col min="10504" max="10504" width="8.5703125" style="30" customWidth="1"/>
    <col min="10505" max="10505" width="8" style="30" customWidth="1"/>
    <col min="10506" max="10506" width="13.7109375" style="30" customWidth="1"/>
    <col min="10507" max="10508" width="8.140625" style="30" customWidth="1"/>
    <col min="10509" max="10509" width="10.5703125" style="30" customWidth="1"/>
    <col min="10510" max="10513" width="8.140625" style="30" customWidth="1"/>
    <col min="10514" max="10514" width="12.42578125" style="30" customWidth="1"/>
    <col min="10515" max="10515" width="12" style="30" customWidth="1"/>
    <col min="10516" max="10516" width="10" style="30" customWidth="1"/>
    <col min="10517" max="10518" width="8.140625" style="30" customWidth="1"/>
    <col min="10519" max="10526" width="0" style="30" hidden="1" customWidth="1"/>
    <col min="10527" max="10527" width="5.85546875" style="30" customWidth="1"/>
    <col min="10528" max="10528" width="15.42578125" style="30" customWidth="1"/>
    <col min="10529" max="10530" width="8.7109375" style="30" customWidth="1"/>
    <col min="10531" max="10531" width="9.7109375" style="30" customWidth="1"/>
    <col min="10532" max="10532" width="10" style="30" customWidth="1"/>
    <col min="10533" max="10533" width="9.28515625" style="30" customWidth="1"/>
    <col min="10534" max="10534" width="8.5703125" style="30" customWidth="1"/>
    <col min="10535" max="10535" width="8.140625" style="30" customWidth="1"/>
    <col min="10536" max="10536" width="10.5703125" style="30" customWidth="1"/>
    <col min="10537" max="10537" width="9.140625" style="30"/>
    <col min="10538" max="10538" width="8.42578125" style="30" customWidth="1"/>
    <col min="10539" max="10539" width="8.85546875" style="30" customWidth="1"/>
    <col min="10540" max="10540" width="10.140625" style="30" customWidth="1"/>
    <col min="10541" max="10541" width="9.140625" style="30"/>
    <col min="10542" max="10542" width="8.5703125" style="30" customWidth="1"/>
    <col min="10543" max="10543" width="7.28515625" style="30" customWidth="1"/>
    <col min="10544" max="10752" width="9.140625" style="30"/>
    <col min="10753" max="10753" width="5.85546875" style="30" customWidth="1"/>
    <col min="10754" max="10754" width="11.85546875" style="30" customWidth="1"/>
    <col min="10755" max="10755" width="10.85546875" style="30" customWidth="1"/>
    <col min="10756" max="10756" width="10.42578125" style="30" customWidth="1"/>
    <col min="10757" max="10757" width="10.140625" style="30" customWidth="1"/>
    <col min="10758" max="10758" width="11.140625" style="30" customWidth="1"/>
    <col min="10759" max="10759" width="9.85546875" style="30" customWidth="1"/>
    <col min="10760" max="10760" width="8.5703125" style="30" customWidth="1"/>
    <col min="10761" max="10761" width="8" style="30" customWidth="1"/>
    <col min="10762" max="10762" width="13.7109375" style="30" customWidth="1"/>
    <col min="10763" max="10764" width="8.140625" style="30" customWidth="1"/>
    <col min="10765" max="10765" width="10.5703125" style="30" customWidth="1"/>
    <col min="10766" max="10769" width="8.140625" style="30" customWidth="1"/>
    <col min="10770" max="10770" width="12.42578125" style="30" customWidth="1"/>
    <col min="10771" max="10771" width="12" style="30" customWidth="1"/>
    <col min="10772" max="10772" width="10" style="30" customWidth="1"/>
    <col min="10773" max="10774" width="8.140625" style="30" customWidth="1"/>
    <col min="10775" max="10782" width="0" style="30" hidden="1" customWidth="1"/>
    <col min="10783" max="10783" width="5.85546875" style="30" customWidth="1"/>
    <col min="10784" max="10784" width="15.42578125" style="30" customWidth="1"/>
    <col min="10785" max="10786" width="8.7109375" style="30" customWidth="1"/>
    <col min="10787" max="10787" width="9.7109375" style="30" customWidth="1"/>
    <col min="10788" max="10788" width="10" style="30" customWidth="1"/>
    <col min="10789" max="10789" width="9.28515625" style="30" customWidth="1"/>
    <col min="10790" max="10790" width="8.5703125" style="30" customWidth="1"/>
    <col min="10791" max="10791" width="8.140625" style="30" customWidth="1"/>
    <col min="10792" max="10792" width="10.5703125" style="30" customWidth="1"/>
    <col min="10793" max="10793" width="9.140625" style="30"/>
    <col min="10794" max="10794" width="8.42578125" style="30" customWidth="1"/>
    <col min="10795" max="10795" width="8.85546875" style="30" customWidth="1"/>
    <col min="10796" max="10796" width="10.140625" style="30" customWidth="1"/>
    <col min="10797" max="10797" width="9.140625" style="30"/>
    <col min="10798" max="10798" width="8.5703125" style="30" customWidth="1"/>
    <col min="10799" max="10799" width="7.28515625" style="30" customWidth="1"/>
    <col min="10800" max="11008" width="9.140625" style="30"/>
    <col min="11009" max="11009" width="5.85546875" style="30" customWidth="1"/>
    <col min="11010" max="11010" width="11.85546875" style="30" customWidth="1"/>
    <col min="11011" max="11011" width="10.85546875" style="30" customWidth="1"/>
    <col min="11012" max="11012" width="10.42578125" style="30" customWidth="1"/>
    <col min="11013" max="11013" width="10.140625" style="30" customWidth="1"/>
    <col min="11014" max="11014" width="11.140625" style="30" customWidth="1"/>
    <col min="11015" max="11015" width="9.85546875" style="30" customWidth="1"/>
    <col min="11016" max="11016" width="8.5703125" style="30" customWidth="1"/>
    <col min="11017" max="11017" width="8" style="30" customWidth="1"/>
    <col min="11018" max="11018" width="13.7109375" style="30" customWidth="1"/>
    <col min="11019" max="11020" width="8.140625" style="30" customWidth="1"/>
    <col min="11021" max="11021" width="10.5703125" style="30" customWidth="1"/>
    <col min="11022" max="11025" width="8.140625" style="30" customWidth="1"/>
    <col min="11026" max="11026" width="12.42578125" style="30" customWidth="1"/>
    <col min="11027" max="11027" width="12" style="30" customWidth="1"/>
    <col min="11028" max="11028" width="10" style="30" customWidth="1"/>
    <col min="11029" max="11030" width="8.140625" style="30" customWidth="1"/>
    <col min="11031" max="11038" width="0" style="30" hidden="1" customWidth="1"/>
    <col min="11039" max="11039" width="5.85546875" style="30" customWidth="1"/>
    <col min="11040" max="11040" width="15.42578125" style="30" customWidth="1"/>
    <col min="11041" max="11042" width="8.7109375" style="30" customWidth="1"/>
    <col min="11043" max="11043" width="9.7109375" style="30" customWidth="1"/>
    <col min="11044" max="11044" width="10" style="30" customWidth="1"/>
    <col min="11045" max="11045" width="9.28515625" style="30" customWidth="1"/>
    <col min="11046" max="11046" width="8.5703125" style="30" customWidth="1"/>
    <col min="11047" max="11047" width="8.140625" style="30" customWidth="1"/>
    <col min="11048" max="11048" width="10.5703125" style="30" customWidth="1"/>
    <col min="11049" max="11049" width="9.140625" style="30"/>
    <col min="11050" max="11050" width="8.42578125" style="30" customWidth="1"/>
    <col min="11051" max="11051" width="8.85546875" style="30" customWidth="1"/>
    <col min="11052" max="11052" width="10.140625" style="30" customWidth="1"/>
    <col min="11053" max="11053" width="9.140625" style="30"/>
    <col min="11054" max="11054" width="8.5703125" style="30" customWidth="1"/>
    <col min="11055" max="11055" width="7.28515625" style="30" customWidth="1"/>
    <col min="11056" max="11264" width="9.140625" style="30"/>
    <col min="11265" max="11265" width="5.85546875" style="30" customWidth="1"/>
    <col min="11266" max="11266" width="11.85546875" style="30" customWidth="1"/>
    <col min="11267" max="11267" width="10.85546875" style="30" customWidth="1"/>
    <col min="11268" max="11268" width="10.42578125" style="30" customWidth="1"/>
    <col min="11269" max="11269" width="10.140625" style="30" customWidth="1"/>
    <col min="11270" max="11270" width="11.140625" style="30" customWidth="1"/>
    <col min="11271" max="11271" width="9.85546875" style="30" customWidth="1"/>
    <col min="11272" max="11272" width="8.5703125" style="30" customWidth="1"/>
    <col min="11273" max="11273" width="8" style="30" customWidth="1"/>
    <col min="11274" max="11274" width="13.7109375" style="30" customWidth="1"/>
    <col min="11275" max="11276" width="8.140625" style="30" customWidth="1"/>
    <col min="11277" max="11277" width="10.5703125" style="30" customWidth="1"/>
    <col min="11278" max="11281" width="8.140625" style="30" customWidth="1"/>
    <col min="11282" max="11282" width="12.42578125" style="30" customWidth="1"/>
    <col min="11283" max="11283" width="12" style="30" customWidth="1"/>
    <col min="11284" max="11284" width="10" style="30" customWidth="1"/>
    <col min="11285" max="11286" width="8.140625" style="30" customWidth="1"/>
    <col min="11287" max="11294" width="0" style="30" hidden="1" customWidth="1"/>
    <col min="11295" max="11295" width="5.85546875" style="30" customWidth="1"/>
    <col min="11296" max="11296" width="15.42578125" style="30" customWidth="1"/>
    <col min="11297" max="11298" width="8.7109375" style="30" customWidth="1"/>
    <col min="11299" max="11299" width="9.7109375" style="30" customWidth="1"/>
    <col min="11300" max="11300" width="10" style="30" customWidth="1"/>
    <col min="11301" max="11301" width="9.28515625" style="30" customWidth="1"/>
    <col min="11302" max="11302" width="8.5703125" style="30" customWidth="1"/>
    <col min="11303" max="11303" width="8.140625" style="30" customWidth="1"/>
    <col min="11304" max="11304" width="10.5703125" style="30" customWidth="1"/>
    <col min="11305" max="11305" width="9.140625" style="30"/>
    <col min="11306" max="11306" width="8.42578125" style="30" customWidth="1"/>
    <col min="11307" max="11307" width="8.85546875" style="30" customWidth="1"/>
    <col min="11308" max="11308" width="10.140625" style="30" customWidth="1"/>
    <col min="11309" max="11309" width="9.140625" style="30"/>
    <col min="11310" max="11310" width="8.5703125" style="30" customWidth="1"/>
    <col min="11311" max="11311" width="7.28515625" style="30" customWidth="1"/>
    <col min="11312" max="11520" width="9.140625" style="30"/>
    <col min="11521" max="11521" width="5.85546875" style="30" customWidth="1"/>
    <col min="11522" max="11522" width="11.85546875" style="30" customWidth="1"/>
    <col min="11523" max="11523" width="10.85546875" style="30" customWidth="1"/>
    <col min="11524" max="11524" width="10.42578125" style="30" customWidth="1"/>
    <col min="11525" max="11525" width="10.140625" style="30" customWidth="1"/>
    <col min="11526" max="11526" width="11.140625" style="30" customWidth="1"/>
    <col min="11527" max="11527" width="9.85546875" style="30" customWidth="1"/>
    <col min="11528" max="11528" width="8.5703125" style="30" customWidth="1"/>
    <col min="11529" max="11529" width="8" style="30" customWidth="1"/>
    <col min="11530" max="11530" width="13.7109375" style="30" customWidth="1"/>
    <col min="11531" max="11532" width="8.140625" style="30" customWidth="1"/>
    <col min="11533" max="11533" width="10.5703125" style="30" customWidth="1"/>
    <col min="11534" max="11537" width="8.140625" style="30" customWidth="1"/>
    <col min="11538" max="11538" width="12.42578125" style="30" customWidth="1"/>
    <col min="11539" max="11539" width="12" style="30" customWidth="1"/>
    <col min="11540" max="11540" width="10" style="30" customWidth="1"/>
    <col min="11541" max="11542" width="8.140625" style="30" customWidth="1"/>
    <col min="11543" max="11550" width="0" style="30" hidden="1" customWidth="1"/>
    <col min="11551" max="11551" width="5.85546875" style="30" customWidth="1"/>
    <col min="11552" max="11552" width="15.42578125" style="30" customWidth="1"/>
    <col min="11553" max="11554" width="8.7109375" style="30" customWidth="1"/>
    <col min="11555" max="11555" width="9.7109375" style="30" customWidth="1"/>
    <col min="11556" max="11556" width="10" style="30" customWidth="1"/>
    <col min="11557" max="11557" width="9.28515625" style="30" customWidth="1"/>
    <col min="11558" max="11558" width="8.5703125" style="30" customWidth="1"/>
    <col min="11559" max="11559" width="8.140625" style="30" customWidth="1"/>
    <col min="11560" max="11560" width="10.5703125" style="30" customWidth="1"/>
    <col min="11561" max="11561" width="9.140625" style="30"/>
    <col min="11562" max="11562" width="8.42578125" style="30" customWidth="1"/>
    <col min="11563" max="11563" width="8.85546875" style="30" customWidth="1"/>
    <col min="11564" max="11564" width="10.140625" style="30" customWidth="1"/>
    <col min="11565" max="11565" width="9.140625" style="30"/>
    <col min="11566" max="11566" width="8.5703125" style="30" customWidth="1"/>
    <col min="11567" max="11567" width="7.28515625" style="30" customWidth="1"/>
    <col min="11568" max="11776" width="9.140625" style="30"/>
    <col min="11777" max="11777" width="5.85546875" style="30" customWidth="1"/>
    <col min="11778" max="11778" width="11.85546875" style="30" customWidth="1"/>
    <col min="11779" max="11779" width="10.85546875" style="30" customWidth="1"/>
    <col min="11780" max="11780" width="10.42578125" style="30" customWidth="1"/>
    <col min="11781" max="11781" width="10.140625" style="30" customWidth="1"/>
    <col min="11782" max="11782" width="11.140625" style="30" customWidth="1"/>
    <col min="11783" max="11783" width="9.85546875" style="30" customWidth="1"/>
    <col min="11784" max="11784" width="8.5703125" style="30" customWidth="1"/>
    <col min="11785" max="11785" width="8" style="30" customWidth="1"/>
    <col min="11786" max="11786" width="13.7109375" style="30" customWidth="1"/>
    <col min="11787" max="11788" width="8.140625" style="30" customWidth="1"/>
    <col min="11789" max="11789" width="10.5703125" style="30" customWidth="1"/>
    <col min="11790" max="11793" width="8.140625" style="30" customWidth="1"/>
    <col min="11794" max="11794" width="12.42578125" style="30" customWidth="1"/>
    <col min="11795" max="11795" width="12" style="30" customWidth="1"/>
    <col min="11796" max="11796" width="10" style="30" customWidth="1"/>
    <col min="11797" max="11798" width="8.140625" style="30" customWidth="1"/>
    <col min="11799" max="11806" width="0" style="30" hidden="1" customWidth="1"/>
    <col min="11807" max="11807" width="5.85546875" style="30" customWidth="1"/>
    <col min="11808" max="11808" width="15.42578125" style="30" customWidth="1"/>
    <col min="11809" max="11810" width="8.7109375" style="30" customWidth="1"/>
    <col min="11811" max="11811" width="9.7109375" style="30" customWidth="1"/>
    <col min="11812" max="11812" width="10" style="30" customWidth="1"/>
    <col min="11813" max="11813" width="9.28515625" style="30" customWidth="1"/>
    <col min="11814" max="11814" width="8.5703125" style="30" customWidth="1"/>
    <col min="11815" max="11815" width="8.140625" style="30" customWidth="1"/>
    <col min="11816" max="11816" width="10.5703125" style="30" customWidth="1"/>
    <col min="11817" max="11817" width="9.140625" style="30"/>
    <col min="11818" max="11818" width="8.42578125" style="30" customWidth="1"/>
    <col min="11819" max="11819" width="8.85546875" style="30" customWidth="1"/>
    <col min="11820" max="11820" width="10.140625" style="30" customWidth="1"/>
    <col min="11821" max="11821" width="9.140625" style="30"/>
    <col min="11822" max="11822" width="8.5703125" style="30" customWidth="1"/>
    <col min="11823" max="11823" width="7.28515625" style="30" customWidth="1"/>
    <col min="11824" max="12032" width="9.140625" style="30"/>
    <col min="12033" max="12033" width="5.85546875" style="30" customWidth="1"/>
    <col min="12034" max="12034" width="11.85546875" style="30" customWidth="1"/>
    <col min="12035" max="12035" width="10.85546875" style="30" customWidth="1"/>
    <col min="12036" max="12036" width="10.42578125" style="30" customWidth="1"/>
    <col min="12037" max="12037" width="10.140625" style="30" customWidth="1"/>
    <col min="12038" max="12038" width="11.140625" style="30" customWidth="1"/>
    <col min="12039" max="12039" width="9.85546875" style="30" customWidth="1"/>
    <col min="12040" max="12040" width="8.5703125" style="30" customWidth="1"/>
    <col min="12041" max="12041" width="8" style="30" customWidth="1"/>
    <col min="12042" max="12042" width="13.7109375" style="30" customWidth="1"/>
    <col min="12043" max="12044" width="8.140625" style="30" customWidth="1"/>
    <col min="12045" max="12045" width="10.5703125" style="30" customWidth="1"/>
    <col min="12046" max="12049" width="8.140625" style="30" customWidth="1"/>
    <col min="12050" max="12050" width="12.42578125" style="30" customWidth="1"/>
    <col min="12051" max="12051" width="12" style="30" customWidth="1"/>
    <col min="12052" max="12052" width="10" style="30" customWidth="1"/>
    <col min="12053" max="12054" width="8.140625" style="30" customWidth="1"/>
    <col min="12055" max="12062" width="0" style="30" hidden="1" customWidth="1"/>
    <col min="12063" max="12063" width="5.85546875" style="30" customWidth="1"/>
    <col min="12064" max="12064" width="15.42578125" style="30" customWidth="1"/>
    <col min="12065" max="12066" width="8.7109375" style="30" customWidth="1"/>
    <col min="12067" max="12067" width="9.7109375" style="30" customWidth="1"/>
    <col min="12068" max="12068" width="10" style="30" customWidth="1"/>
    <col min="12069" max="12069" width="9.28515625" style="30" customWidth="1"/>
    <col min="12070" max="12070" width="8.5703125" style="30" customWidth="1"/>
    <col min="12071" max="12071" width="8.140625" style="30" customWidth="1"/>
    <col min="12072" max="12072" width="10.5703125" style="30" customWidth="1"/>
    <col min="12073" max="12073" width="9.140625" style="30"/>
    <col min="12074" max="12074" width="8.42578125" style="30" customWidth="1"/>
    <col min="12075" max="12075" width="8.85546875" style="30" customWidth="1"/>
    <col min="12076" max="12076" width="10.140625" style="30" customWidth="1"/>
    <col min="12077" max="12077" width="9.140625" style="30"/>
    <col min="12078" max="12078" width="8.5703125" style="30" customWidth="1"/>
    <col min="12079" max="12079" width="7.28515625" style="30" customWidth="1"/>
    <col min="12080" max="12288" width="9.140625" style="30"/>
    <col min="12289" max="12289" width="5.85546875" style="30" customWidth="1"/>
    <col min="12290" max="12290" width="11.85546875" style="30" customWidth="1"/>
    <col min="12291" max="12291" width="10.85546875" style="30" customWidth="1"/>
    <col min="12292" max="12292" width="10.42578125" style="30" customWidth="1"/>
    <col min="12293" max="12293" width="10.140625" style="30" customWidth="1"/>
    <col min="12294" max="12294" width="11.140625" style="30" customWidth="1"/>
    <col min="12295" max="12295" width="9.85546875" style="30" customWidth="1"/>
    <col min="12296" max="12296" width="8.5703125" style="30" customWidth="1"/>
    <col min="12297" max="12297" width="8" style="30" customWidth="1"/>
    <col min="12298" max="12298" width="13.7109375" style="30" customWidth="1"/>
    <col min="12299" max="12300" width="8.140625" style="30" customWidth="1"/>
    <col min="12301" max="12301" width="10.5703125" style="30" customWidth="1"/>
    <col min="12302" max="12305" width="8.140625" style="30" customWidth="1"/>
    <col min="12306" max="12306" width="12.42578125" style="30" customWidth="1"/>
    <col min="12307" max="12307" width="12" style="30" customWidth="1"/>
    <col min="12308" max="12308" width="10" style="30" customWidth="1"/>
    <col min="12309" max="12310" width="8.140625" style="30" customWidth="1"/>
    <col min="12311" max="12318" width="0" style="30" hidden="1" customWidth="1"/>
    <col min="12319" max="12319" width="5.85546875" style="30" customWidth="1"/>
    <col min="12320" max="12320" width="15.42578125" style="30" customWidth="1"/>
    <col min="12321" max="12322" width="8.7109375" style="30" customWidth="1"/>
    <col min="12323" max="12323" width="9.7109375" style="30" customWidth="1"/>
    <col min="12324" max="12324" width="10" style="30" customWidth="1"/>
    <col min="12325" max="12325" width="9.28515625" style="30" customWidth="1"/>
    <col min="12326" max="12326" width="8.5703125" style="30" customWidth="1"/>
    <col min="12327" max="12327" width="8.140625" style="30" customWidth="1"/>
    <col min="12328" max="12328" width="10.5703125" style="30" customWidth="1"/>
    <col min="12329" max="12329" width="9.140625" style="30"/>
    <col min="12330" max="12330" width="8.42578125" style="30" customWidth="1"/>
    <col min="12331" max="12331" width="8.85546875" style="30" customWidth="1"/>
    <col min="12332" max="12332" width="10.140625" style="30" customWidth="1"/>
    <col min="12333" max="12333" width="9.140625" style="30"/>
    <col min="12334" max="12334" width="8.5703125" style="30" customWidth="1"/>
    <col min="12335" max="12335" width="7.28515625" style="30" customWidth="1"/>
    <col min="12336" max="12544" width="9.140625" style="30"/>
    <col min="12545" max="12545" width="5.85546875" style="30" customWidth="1"/>
    <col min="12546" max="12546" width="11.85546875" style="30" customWidth="1"/>
    <col min="12547" max="12547" width="10.85546875" style="30" customWidth="1"/>
    <col min="12548" max="12548" width="10.42578125" style="30" customWidth="1"/>
    <col min="12549" max="12549" width="10.140625" style="30" customWidth="1"/>
    <col min="12550" max="12550" width="11.140625" style="30" customWidth="1"/>
    <col min="12551" max="12551" width="9.85546875" style="30" customWidth="1"/>
    <col min="12552" max="12552" width="8.5703125" style="30" customWidth="1"/>
    <col min="12553" max="12553" width="8" style="30" customWidth="1"/>
    <col min="12554" max="12554" width="13.7109375" style="30" customWidth="1"/>
    <col min="12555" max="12556" width="8.140625" style="30" customWidth="1"/>
    <col min="12557" max="12557" width="10.5703125" style="30" customWidth="1"/>
    <col min="12558" max="12561" width="8.140625" style="30" customWidth="1"/>
    <col min="12562" max="12562" width="12.42578125" style="30" customWidth="1"/>
    <col min="12563" max="12563" width="12" style="30" customWidth="1"/>
    <col min="12564" max="12564" width="10" style="30" customWidth="1"/>
    <col min="12565" max="12566" width="8.140625" style="30" customWidth="1"/>
    <col min="12567" max="12574" width="0" style="30" hidden="1" customWidth="1"/>
    <col min="12575" max="12575" width="5.85546875" style="30" customWidth="1"/>
    <col min="12576" max="12576" width="15.42578125" style="30" customWidth="1"/>
    <col min="12577" max="12578" width="8.7109375" style="30" customWidth="1"/>
    <col min="12579" max="12579" width="9.7109375" style="30" customWidth="1"/>
    <col min="12580" max="12580" width="10" style="30" customWidth="1"/>
    <col min="12581" max="12581" width="9.28515625" style="30" customWidth="1"/>
    <col min="12582" max="12582" width="8.5703125" style="30" customWidth="1"/>
    <col min="12583" max="12583" width="8.140625" style="30" customWidth="1"/>
    <col min="12584" max="12584" width="10.5703125" style="30" customWidth="1"/>
    <col min="12585" max="12585" width="9.140625" style="30"/>
    <col min="12586" max="12586" width="8.42578125" style="30" customWidth="1"/>
    <col min="12587" max="12587" width="8.85546875" style="30" customWidth="1"/>
    <col min="12588" max="12588" width="10.140625" style="30" customWidth="1"/>
    <col min="12589" max="12589" width="9.140625" style="30"/>
    <col min="12590" max="12590" width="8.5703125" style="30" customWidth="1"/>
    <col min="12591" max="12591" width="7.28515625" style="30" customWidth="1"/>
    <col min="12592" max="12800" width="9.140625" style="30"/>
    <col min="12801" max="12801" width="5.85546875" style="30" customWidth="1"/>
    <col min="12802" max="12802" width="11.85546875" style="30" customWidth="1"/>
    <col min="12803" max="12803" width="10.85546875" style="30" customWidth="1"/>
    <col min="12804" max="12804" width="10.42578125" style="30" customWidth="1"/>
    <col min="12805" max="12805" width="10.140625" style="30" customWidth="1"/>
    <col min="12806" max="12806" width="11.140625" style="30" customWidth="1"/>
    <col min="12807" max="12807" width="9.85546875" style="30" customWidth="1"/>
    <col min="12808" max="12808" width="8.5703125" style="30" customWidth="1"/>
    <col min="12809" max="12809" width="8" style="30" customWidth="1"/>
    <col min="12810" max="12810" width="13.7109375" style="30" customWidth="1"/>
    <col min="12811" max="12812" width="8.140625" style="30" customWidth="1"/>
    <col min="12813" max="12813" width="10.5703125" style="30" customWidth="1"/>
    <col min="12814" max="12817" width="8.140625" style="30" customWidth="1"/>
    <col min="12818" max="12818" width="12.42578125" style="30" customWidth="1"/>
    <col min="12819" max="12819" width="12" style="30" customWidth="1"/>
    <col min="12820" max="12820" width="10" style="30" customWidth="1"/>
    <col min="12821" max="12822" width="8.140625" style="30" customWidth="1"/>
    <col min="12823" max="12830" width="0" style="30" hidden="1" customWidth="1"/>
    <col min="12831" max="12831" width="5.85546875" style="30" customWidth="1"/>
    <col min="12832" max="12832" width="15.42578125" style="30" customWidth="1"/>
    <col min="12833" max="12834" width="8.7109375" style="30" customWidth="1"/>
    <col min="12835" max="12835" width="9.7109375" style="30" customWidth="1"/>
    <col min="12836" max="12836" width="10" style="30" customWidth="1"/>
    <col min="12837" max="12837" width="9.28515625" style="30" customWidth="1"/>
    <col min="12838" max="12838" width="8.5703125" style="30" customWidth="1"/>
    <col min="12839" max="12839" width="8.140625" style="30" customWidth="1"/>
    <col min="12840" max="12840" width="10.5703125" style="30" customWidth="1"/>
    <col min="12841" max="12841" width="9.140625" style="30"/>
    <col min="12842" max="12842" width="8.42578125" style="30" customWidth="1"/>
    <col min="12843" max="12843" width="8.85546875" style="30" customWidth="1"/>
    <col min="12844" max="12844" width="10.140625" style="30" customWidth="1"/>
    <col min="12845" max="12845" width="9.140625" style="30"/>
    <col min="12846" max="12846" width="8.5703125" style="30" customWidth="1"/>
    <col min="12847" max="12847" width="7.28515625" style="30" customWidth="1"/>
    <col min="12848" max="13056" width="9.140625" style="30"/>
    <col min="13057" max="13057" width="5.85546875" style="30" customWidth="1"/>
    <col min="13058" max="13058" width="11.85546875" style="30" customWidth="1"/>
    <col min="13059" max="13059" width="10.85546875" style="30" customWidth="1"/>
    <col min="13060" max="13060" width="10.42578125" style="30" customWidth="1"/>
    <col min="13061" max="13061" width="10.140625" style="30" customWidth="1"/>
    <col min="13062" max="13062" width="11.140625" style="30" customWidth="1"/>
    <col min="13063" max="13063" width="9.85546875" style="30" customWidth="1"/>
    <col min="13064" max="13064" width="8.5703125" style="30" customWidth="1"/>
    <col min="13065" max="13065" width="8" style="30" customWidth="1"/>
    <col min="13066" max="13066" width="13.7109375" style="30" customWidth="1"/>
    <col min="13067" max="13068" width="8.140625" style="30" customWidth="1"/>
    <col min="13069" max="13069" width="10.5703125" style="30" customWidth="1"/>
    <col min="13070" max="13073" width="8.140625" style="30" customWidth="1"/>
    <col min="13074" max="13074" width="12.42578125" style="30" customWidth="1"/>
    <col min="13075" max="13075" width="12" style="30" customWidth="1"/>
    <col min="13076" max="13076" width="10" style="30" customWidth="1"/>
    <col min="13077" max="13078" width="8.140625" style="30" customWidth="1"/>
    <col min="13079" max="13086" width="0" style="30" hidden="1" customWidth="1"/>
    <col min="13087" max="13087" width="5.85546875" style="30" customWidth="1"/>
    <col min="13088" max="13088" width="15.42578125" style="30" customWidth="1"/>
    <col min="13089" max="13090" width="8.7109375" style="30" customWidth="1"/>
    <col min="13091" max="13091" width="9.7109375" style="30" customWidth="1"/>
    <col min="13092" max="13092" width="10" style="30" customWidth="1"/>
    <col min="13093" max="13093" width="9.28515625" style="30" customWidth="1"/>
    <col min="13094" max="13094" width="8.5703125" style="30" customWidth="1"/>
    <col min="13095" max="13095" width="8.140625" style="30" customWidth="1"/>
    <col min="13096" max="13096" width="10.5703125" style="30" customWidth="1"/>
    <col min="13097" max="13097" width="9.140625" style="30"/>
    <col min="13098" max="13098" width="8.42578125" style="30" customWidth="1"/>
    <col min="13099" max="13099" width="8.85546875" style="30" customWidth="1"/>
    <col min="13100" max="13100" width="10.140625" style="30" customWidth="1"/>
    <col min="13101" max="13101" width="9.140625" style="30"/>
    <col min="13102" max="13102" width="8.5703125" style="30" customWidth="1"/>
    <col min="13103" max="13103" width="7.28515625" style="30" customWidth="1"/>
    <col min="13104" max="13312" width="9.140625" style="30"/>
    <col min="13313" max="13313" width="5.85546875" style="30" customWidth="1"/>
    <col min="13314" max="13314" width="11.85546875" style="30" customWidth="1"/>
    <col min="13315" max="13315" width="10.85546875" style="30" customWidth="1"/>
    <col min="13316" max="13316" width="10.42578125" style="30" customWidth="1"/>
    <col min="13317" max="13317" width="10.140625" style="30" customWidth="1"/>
    <col min="13318" max="13318" width="11.140625" style="30" customWidth="1"/>
    <col min="13319" max="13319" width="9.85546875" style="30" customWidth="1"/>
    <col min="13320" max="13320" width="8.5703125" style="30" customWidth="1"/>
    <col min="13321" max="13321" width="8" style="30" customWidth="1"/>
    <col min="13322" max="13322" width="13.7109375" style="30" customWidth="1"/>
    <col min="13323" max="13324" width="8.140625" style="30" customWidth="1"/>
    <col min="13325" max="13325" width="10.5703125" style="30" customWidth="1"/>
    <col min="13326" max="13329" width="8.140625" style="30" customWidth="1"/>
    <col min="13330" max="13330" width="12.42578125" style="30" customWidth="1"/>
    <col min="13331" max="13331" width="12" style="30" customWidth="1"/>
    <col min="13332" max="13332" width="10" style="30" customWidth="1"/>
    <col min="13333" max="13334" width="8.140625" style="30" customWidth="1"/>
    <col min="13335" max="13342" width="0" style="30" hidden="1" customWidth="1"/>
    <col min="13343" max="13343" width="5.85546875" style="30" customWidth="1"/>
    <col min="13344" max="13344" width="15.42578125" style="30" customWidth="1"/>
    <col min="13345" max="13346" width="8.7109375" style="30" customWidth="1"/>
    <col min="13347" max="13347" width="9.7109375" style="30" customWidth="1"/>
    <col min="13348" max="13348" width="10" style="30" customWidth="1"/>
    <col min="13349" max="13349" width="9.28515625" style="30" customWidth="1"/>
    <col min="13350" max="13350" width="8.5703125" style="30" customWidth="1"/>
    <col min="13351" max="13351" width="8.140625" style="30" customWidth="1"/>
    <col min="13352" max="13352" width="10.5703125" style="30" customWidth="1"/>
    <col min="13353" max="13353" width="9.140625" style="30"/>
    <col min="13354" max="13354" width="8.42578125" style="30" customWidth="1"/>
    <col min="13355" max="13355" width="8.85546875" style="30" customWidth="1"/>
    <col min="13356" max="13356" width="10.140625" style="30" customWidth="1"/>
    <col min="13357" max="13357" width="9.140625" style="30"/>
    <col min="13358" max="13358" width="8.5703125" style="30" customWidth="1"/>
    <col min="13359" max="13359" width="7.28515625" style="30" customWidth="1"/>
    <col min="13360" max="13568" width="9.140625" style="30"/>
    <col min="13569" max="13569" width="5.85546875" style="30" customWidth="1"/>
    <col min="13570" max="13570" width="11.85546875" style="30" customWidth="1"/>
    <col min="13571" max="13571" width="10.85546875" style="30" customWidth="1"/>
    <col min="13572" max="13572" width="10.42578125" style="30" customWidth="1"/>
    <col min="13573" max="13573" width="10.140625" style="30" customWidth="1"/>
    <col min="13574" max="13574" width="11.140625" style="30" customWidth="1"/>
    <col min="13575" max="13575" width="9.85546875" style="30" customWidth="1"/>
    <col min="13576" max="13576" width="8.5703125" style="30" customWidth="1"/>
    <col min="13577" max="13577" width="8" style="30" customWidth="1"/>
    <col min="13578" max="13578" width="13.7109375" style="30" customWidth="1"/>
    <col min="13579" max="13580" width="8.140625" style="30" customWidth="1"/>
    <col min="13581" max="13581" width="10.5703125" style="30" customWidth="1"/>
    <col min="13582" max="13585" width="8.140625" style="30" customWidth="1"/>
    <col min="13586" max="13586" width="12.42578125" style="30" customWidth="1"/>
    <col min="13587" max="13587" width="12" style="30" customWidth="1"/>
    <col min="13588" max="13588" width="10" style="30" customWidth="1"/>
    <col min="13589" max="13590" width="8.140625" style="30" customWidth="1"/>
    <col min="13591" max="13598" width="0" style="30" hidden="1" customWidth="1"/>
    <col min="13599" max="13599" width="5.85546875" style="30" customWidth="1"/>
    <col min="13600" max="13600" width="15.42578125" style="30" customWidth="1"/>
    <col min="13601" max="13602" width="8.7109375" style="30" customWidth="1"/>
    <col min="13603" max="13603" width="9.7109375" style="30" customWidth="1"/>
    <col min="13604" max="13604" width="10" style="30" customWidth="1"/>
    <col min="13605" max="13605" width="9.28515625" style="30" customWidth="1"/>
    <col min="13606" max="13606" width="8.5703125" style="30" customWidth="1"/>
    <col min="13607" max="13607" width="8.140625" style="30" customWidth="1"/>
    <col min="13608" max="13608" width="10.5703125" style="30" customWidth="1"/>
    <col min="13609" max="13609" width="9.140625" style="30"/>
    <col min="13610" max="13610" width="8.42578125" style="30" customWidth="1"/>
    <col min="13611" max="13611" width="8.85546875" style="30" customWidth="1"/>
    <col min="13612" max="13612" width="10.140625" style="30" customWidth="1"/>
    <col min="13613" max="13613" width="9.140625" style="30"/>
    <col min="13614" max="13614" width="8.5703125" style="30" customWidth="1"/>
    <col min="13615" max="13615" width="7.28515625" style="30" customWidth="1"/>
    <col min="13616" max="13824" width="9.140625" style="30"/>
    <col min="13825" max="13825" width="5.85546875" style="30" customWidth="1"/>
    <col min="13826" max="13826" width="11.85546875" style="30" customWidth="1"/>
    <col min="13827" max="13827" width="10.85546875" style="30" customWidth="1"/>
    <col min="13828" max="13828" width="10.42578125" style="30" customWidth="1"/>
    <col min="13829" max="13829" width="10.140625" style="30" customWidth="1"/>
    <col min="13830" max="13830" width="11.140625" style="30" customWidth="1"/>
    <col min="13831" max="13831" width="9.85546875" style="30" customWidth="1"/>
    <col min="13832" max="13832" width="8.5703125" style="30" customWidth="1"/>
    <col min="13833" max="13833" width="8" style="30" customWidth="1"/>
    <col min="13834" max="13834" width="13.7109375" style="30" customWidth="1"/>
    <col min="13835" max="13836" width="8.140625" style="30" customWidth="1"/>
    <col min="13837" max="13837" width="10.5703125" style="30" customWidth="1"/>
    <col min="13838" max="13841" width="8.140625" style="30" customWidth="1"/>
    <col min="13842" max="13842" width="12.42578125" style="30" customWidth="1"/>
    <col min="13843" max="13843" width="12" style="30" customWidth="1"/>
    <col min="13844" max="13844" width="10" style="30" customWidth="1"/>
    <col min="13845" max="13846" width="8.140625" style="30" customWidth="1"/>
    <col min="13847" max="13854" width="0" style="30" hidden="1" customWidth="1"/>
    <col min="13855" max="13855" width="5.85546875" style="30" customWidth="1"/>
    <col min="13856" max="13856" width="15.42578125" style="30" customWidth="1"/>
    <col min="13857" max="13858" width="8.7109375" style="30" customWidth="1"/>
    <col min="13859" max="13859" width="9.7109375" style="30" customWidth="1"/>
    <col min="13860" max="13860" width="10" style="30" customWidth="1"/>
    <col min="13861" max="13861" width="9.28515625" style="30" customWidth="1"/>
    <col min="13862" max="13862" width="8.5703125" style="30" customWidth="1"/>
    <col min="13863" max="13863" width="8.140625" style="30" customWidth="1"/>
    <col min="13864" max="13864" width="10.5703125" style="30" customWidth="1"/>
    <col min="13865" max="13865" width="9.140625" style="30"/>
    <col min="13866" max="13866" width="8.42578125" style="30" customWidth="1"/>
    <col min="13867" max="13867" width="8.85546875" style="30" customWidth="1"/>
    <col min="13868" max="13868" width="10.140625" style="30" customWidth="1"/>
    <col min="13869" max="13869" width="9.140625" style="30"/>
    <col min="13870" max="13870" width="8.5703125" style="30" customWidth="1"/>
    <col min="13871" max="13871" width="7.28515625" style="30" customWidth="1"/>
    <col min="13872" max="14080" width="9.140625" style="30"/>
    <col min="14081" max="14081" width="5.85546875" style="30" customWidth="1"/>
    <col min="14082" max="14082" width="11.85546875" style="30" customWidth="1"/>
    <col min="14083" max="14083" width="10.85546875" style="30" customWidth="1"/>
    <col min="14084" max="14084" width="10.42578125" style="30" customWidth="1"/>
    <col min="14085" max="14085" width="10.140625" style="30" customWidth="1"/>
    <col min="14086" max="14086" width="11.140625" style="30" customWidth="1"/>
    <col min="14087" max="14087" width="9.85546875" style="30" customWidth="1"/>
    <col min="14088" max="14088" width="8.5703125" style="30" customWidth="1"/>
    <col min="14089" max="14089" width="8" style="30" customWidth="1"/>
    <col min="14090" max="14090" width="13.7109375" style="30" customWidth="1"/>
    <col min="14091" max="14092" width="8.140625" style="30" customWidth="1"/>
    <col min="14093" max="14093" width="10.5703125" style="30" customWidth="1"/>
    <col min="14094" max="14097" width="8.140625" style="30" customWidth="1"/>
    <col min="14098" max="14098" width="12.42578125" style="30" customWidth="1"/>
    <col min="14099" max="14099" width="12" style="30" customWidth="1"/>
    <col min="14100" max="14100" width="10" style="30" customWidth="1"/>
    <col min="14101" max="14102" width="8.140625" style="30" customWidth="1"/>
    <col min="14103" max="14110" width="0" style="30" hidden="1" customWidth="1"/>
    <col min="14111" max="14111" width="5.85546875" style="30" customWidth="1"/>
    <col min="14112" max="14112" width="15.42578125" style="30" customWidth="1"/>
    <col min="14113" max="14114" width="8.7109375" style="30" customWidth="1"/>
    <col min="14115" max="14115" width="9.7109375" style="30" customWidth="1"/>
    <col min="14116" max="14116" width="10" style="30" customWidth="1"/>
    <col min="14117" max="14117" width="9.28515625" style="30" customWidth="1"/>
    <col min="14118" max="14118" width="8.5703125" style="30" customWidth="1"/>
    <col min="14119" max="14119" width="8.140625" style="30" customWidth="1"/>
    <col min="14120" max="14120" width="10.5703125" style="30" customWidth="1"/>
    <col min="14121" max="14121" width="9.140625" style="30"/>
    <col min="14122" max="14122" width="8.42578125" style="30" customWidth="1"/>
    <col min="14123" max="14123" width="8.85546875" style="30" customWidth="1"/>
    <col min="14124" max="14124" width="10.140625" style="30" customWidth="1"/>
    <col min="14125" max="14125" width="9.140625" style="30"/>
    <col min="14126" max="14126" width="8.5703125" style="30" customWidth="1"/>
    <col min="14127" max="14127" width="7.28515625" style="30" customWidth="1"/>
    <col min="14128" max="14336" width="9.140625" style="30"/>
    <col min="14337" max="14337" width="5.85546875" style="30" customWidth="1"/>
    <col min="14338" max="14338" width="11.85546875" style="30" customWidth="1"/>
    <col min="14339" max="14339" width="10.85546875" style="30" customWidth="1"/>
    <col min="14340" max="14340" width="10.42578125" style="30" customWidth="1"/>
    <col min="14341" max="14341" width="10.140625" style="30" customWidth="1"/>
    <col min="14342" max="14342" width="11.140625" style="30" customWidth="1"/>
    <col min="14343" max="14343" width="9.85546875" style="30" customWidth="1"/>
    <col min="14344" max="14344" width="8.5703125" style="30" customWidth="1"/>
    <col min="14345" max="14345" width="8" style="30" customWidth="1"/>
    <col min="14346" max="14346" width="13.7109375" style="30" customWidth="1"/>
    <col min="14347" max="14348" width="8.140625" style="30" customWidth="1"/>
    <col min="14349" max="14349" width="10.5703125" style="30" customWidth="1"/>
    <col min="14350" max="14353" width="8.140625" style="30" customWidth="1"/>
    <col min="14354" max="14354" width="12.42578125" style="30" customWidth="1"/>
    <col min="14355" max="14355" width="12" style="30" customWidth="1"/>
    <col min="14356" max="14356" width="10" style="30" customWidth="1"/>
    <col min="14357" max="14358" width="8.140625" style="30" customWidth="1"/>
    <col min="14359" max="14366" width="0" style="30" hidden="1" customWidth="1"/>
    <col min="14367" max="14367" width="5.85546875" style="30" customWidth="1"/>
    <col min="14368" max="14368" width="15.42578125" style="30" customWidth="1"/>
    <col min="14369" max="14370" width="8.7109375" style="30" customWidth="1"/>
    <col min="14371" max="14371" width="9.7109375" style="30" customWidth="1"/>
    <col min="14372" max="14372" width="10" style="30" customWidth="1"/>
    <col min="14373" max="14373" width="9.28515625" style="30" customWidth="1"/>
    <col min="14374" max="14374" width="8.5703125" style="30" customWidth="1"/>
    <col min="14375" max="14375" width="8.140625" style="30" customWidth="1"/>
    <col min="14376" max="14376" width="10.5703125" style="30" customWidth="1"/>
    <col min="14377" max="14377" width="9.140625" style="30"/>
    <col min="14378" max="14378" width="8.42578125" style="30" customWidth="1"/>
    <col min="14379" max="14379" width="8.85546875" style="30" customWidth="1"/>
    <col min="14380" max="14380" width="10.140625" style="30" customWidth="1"/>
    <col min="14381" max="14381" width="9.140625" style="30"/>
    <col min="14382" max="14382" width="8.5703125" style="30" customWidth="1"/>
    <col min="14383" max="14383" width="7.28515625" style="30" customWidth="1"/>
    <col min="14384" max="14592" width="9.140625" style="30"/>
    <col min="14593" max="14593" width="5.85546875" style="30" customWidth="1"/>
    <col min="14594" max="14594" width="11.85546875" style="30" customWidth="1"/>
    <col min="14595" max="14595" width="10.85546875" style="30" customWidth="1"/>
    <col min="14596" max="14596" width="10.42578125" style="30" customWidth="1"/>
    <col min="14597" max="14597" width="10.140625" style="30" customWidth="1"/>
    <col min="14598" max="14598" width="11.140625" style="30" customWidth="1"/>
    <col min="14599" max="14599" width="9.85546875" style="30" customWidth="1"/>
    <col min="14600" max="14600" width="8.5703125" style="30" customWidth="1"/>
    <col min="14601" max="14601" width="8" style="30" customWidth="1"/>
    <col min="14602" max="14602" width="13.7109375" style="30" customWidth="1"/>
    <col min="14603" max="14604" width="8.140625" style="30" customWidth="1"/>
    <col min="14605" max="14605" width="10.5703125" style="30" customWidth="1"/>
    <col min="14606" max="14609" width="8.140625" style="30" customWidth="1"/>
    <col min="14610" max="14610" width="12.42578125" style="30" customWidth="1"/>
    <col min="14611" max="14611" width="12" style="30" customWidth="1"/>
    <col min="14612" max="14612" width="10" style="30" customWidth="1"/>
    <col min="14613" max="14614" width="8.140625" style="30" customWidth="1"/>
    <col min="14615" max="14622" width="0" style="30" hidden="1" customWidth="1"/>
    <col min="14623" max="14623" width="5.85546875" style="30" customWidth="1"/>
    <col min="14624" max="14624" width="15.42578125" style="30" customWidth="1"/>
    <col min="14625" max="14626" width="8.7109375" style="30" customWidth="1"/>
    <col min="14627" max="14627" width="9.7109375" style="30" customWidth="1"/>
    <col min="14628" max="14628" width="10" style="30" customWidth="1"/>
    <col min="14629" max="14629" width="9.28515625" style="30" customWidth="1"/>
    <col min="14630" max="14630" width="8.5703125" style="30" customWidth="1"/>
    <col min="14631" max="14631" width="8.140625" style="30" customWidth="1"/>
    <col min="14632" max="14632" width="10.5703125" style="30" customWidth="1"/>
    <col min="14633" max="14633" width="9.140625" style="30"/>
    <col min="14634" max="14634" width="8.42578125" style="30" customWidth="1"/>
    <col min="14635" max="14635" width="8.85546875" style="30" customWidth="1"/>
    <col min="14636" max="14636" width="10.140625" style="30" customWidth="1"/>
    <col min="14637" max="14637" width="9.140625" style="30"/>
    <col min="14638" max="14638" width="8.5703125" style="30" customWidth="1"/>
    <col min="14639" max="14639" width="7.28515625" style="30" customWidth="1"/>
    <col min="14640" max="14848" width="9.140625" style="30"/>
    <col min="14849" max="14849" width="5.85546875" style="30" customWidth="1"/>
    <col min="14850" max="14850" width="11.85546875" style="30" customWidth="1"/>
    <col min="14851" max="14851" width="10.85546875" style="30" customWidth="1"/>
    <col min="14852" max="14852" width="10.42578125" style="30" customWidth="1"/>
    <col min="14853" max="14853" width="10.140625" style="30" customWidth="1"/>
    <col min="14854" max="14854" width="11.140625" style="30" customWidth="1"/>
    <col min="14855" max="14855" width="9.85546875" style="30" customWidth="1"/>
    <col min="14856" max="14856" width="8.5703125" style="30" customWidth="1"/>
    <col min="14857" max="14857" width="8" style="30" customWidth="1"/>
    <col min="14858" max="14858" width="13.7109375" style="30" customWidth="1"/>
    <col min="14859" max="14860" width="8.140625" style="30" customWidth="1"/>
    <col min="14861" max="14861" width="10.5703125" style="30" customWidth="1"/>
    <col min="14862" max="14865" width="8.140625" style="30" customWidth="1"/>
    <col min="14866" max="14866" width="12.42578125" style="30" customWidth="1"/>
    <col min="14867" max="14867" width="12" style="30" customWidth="1"/>
    <col min="14868" max="14868" width="10" style="30" customWidth="1"/>
    <col min="14869" max="14870" width="8.140625" style="30" customWidth="1"/>
    <col min="14871" max="14878" width="0" style="30" hidden="1" customWidth="1"/>
    <col min="14879" max="14879" width="5.85546875" style="30" customWidth="1"/>
    <col min="14880" max="14880" width="15.42578125" style="30" customWidth="1"/>
    <col min="14881" max="14882" width="8.7109375" style="30" customWidth="1"/>
    <col min="14883" max="14883" width="9.7109375" style="30" customWidth="1"/>
    <col min="14884" max="14884" width="10" style="30" customWidth="1"/>
    <col min="14885" max="14885" width="9.28515625" style="30" customWidth="1"/>
    <col min="14886" max="14886" width="8.5703125" style="30" customWidth="1"/>
    <col min="14887" max="14887" width="8.140625" style="30" customWidth="1"/>
    <col min="14888" max="14888" width="10.5703125" style="30" customWidth="1"/>
    <col min="14889" max="14889" width="9.140625" style="30"/>
    <col min="14890" max="14890" width="8.42578125" style="30" customWidth="1"/>
    <col min="14891" max="14891" width="8.85546875" style="30" customWidth="1"/>
    <col min="14892" max="14892" width="10.140625" style="30" customWidth="1"/>
    <col min="14893" max="14893" width="9.140625" style="30"/>
    <col min="14894" max="14894" width="8.5703125" style="30" customWidth="1"/>
    <col min="14895" max="14895" width="7.28515625" style="30" customWidth="1"/>
    <col min="14896" max="15104" width="9.140625" style="30"/>
    <col min="15105" max="15105" width="5.85546875" style="30" customWidth="1"/>
    <col min="15106" max="15106" width="11.85546875" style="30" customWidth="1"/>
    <col min="15107" max="15107" width="10.85546875" style="30" customWidth="1"/>
    <col min="15108" max="15108" width="10.42578125" style="30" customWidth="1"/>
    <col min="15109" max="15109" width="10.140625" style="30" customWidth="1"/>
    <col min="15110" max="15110" width="11.140625" style="30" customWidth="1"/>
    <col min="15111" max="15111" width="9.85546875" style="30" customWidth="1"/>
    <col min="15112" max="15112" width="8.5703125" style="30" customWidth="1"/>
    <col min="15113" max="15113" width="8" style="30" customWidth="1"/>
    <col min="15114" max="15114" width="13.7109375" style="30" customWidth="1"/>
    <col min="15115" max="15116" width="8.140625" style="30" customWidth="1"/>
    <col min="15117" max="15117" width="10.5703125" style="30" customWidth="1"/>
    <col min="15118" max="15121" width="8.140625" style="30" customWidth="1"/>
    <col min="15122" max="15122" width="12.42578125" style="30" customWidth="1"/>
    <col min="15123" max="15123" width="12" style="30" customWidth="1"/>
    <col min="15124" max="15124" width="10" style="30" customWidth="1"/>
    <col min="15125" max="15126" width="8.140625" style="30" customWidth="1"/>
    <col min="15127" max="15134" width="0" style="30" hidden="1" customWidth="1"/>
    <col min="15135" max="15135" width="5.85546875" style="30" customWidth="1"/>
    <col min="15136" max="15136" width="15.42578125" style="30" customWidth="1"/>
    <col min="15137" max="15138" width="8.7109375" style="30" customWidth="1"/>
    <col min="15139" max="15139" width="9.7109375" style="30" customWidth="1"/>
    <col min="15140" max="15140" width="10" style="30" customWidth="1"/>
    <col min="15141" max="15141" width="9.28515625" style="30" customWidth="1"/>
    <col min="15142" max="15142" width="8.5703125" style="30" customWidth="1"/>
    <col min="15143" max="15143" width="8.140625" style="30" customWidth="1"/>
    <col min="15144" max="15144" width="10.5703125" style="30" customWidth="1"/>
    <col min="15145" max="15145" width="9.140625" style="30"/>
    <col min="15146" max="15146" width="8.42578125" style="30" customWidth="1"/>
    <col min="15147" max="15147" width="8.85546875" style="30" customWidth="1"/>
    <col min="15148" max="15148" width="10.140625" style="30" customWidth="1"/>
    <col min="15149" max="15149" width="9.140625" style="30"/>
    <col min="15150" max="15150" width="8.5703125" style="30" customWidth="1"/>
    <col min="15151" max="15151" width="7.28515625" style="30" customWidth="1"/>
    <col min="15152" max="15360" width="9.140625" style="30"/>
    <col min="15361" max="15361" width="5.85546875" style="30" customWidth="1"/>
    <col min="15362" max="15362" width="11.85546875" style="30" customWidth="1"/>
    <col min="15363" max="15363" width="10.85546875" style="30" customWidth="1"/>
    <col min="15364" max="15364" width="10.42578125" style="30" customWidth="1"/>
    <col min="15365" max="15365" width="10.140625" style="30" customWidth="1"/>
    <col min="15366" max="15366" width="11.140625" style="30" customWidth="1"/>
    <col min="15367" max="15367" width="9.85546875" style="30" customWidth="1"/>
    <col min="15368" max="15368" width="8.5703125" style="30" customWidth="1"/>
    <col min="15369" max="15369" width="8" style="30" customWidth="1"/>
    <col min="15370" max="15370" width="13.7109375" style="30" customWidth="1"/>
    <col min="15371" max="15372" width="8.140625" style="30" customWidth="1"/>
    <col min="15373" max="15373" width="10.5703125" style="30" customWidth="1"/>
    <col min="15374" max="15377" width="8.140625" style="30" customWidth="1"/>
    <col min="15378" max="15378" width="12.42578125" style="30" customWidth="1"/>
    <col min="15379" max="15379" width="12" style="30" customWidth="1"/>
    <col min="15380" max="15380" width="10" style="30" customWidth="1"/>
    <col min="15381" max="15382" width="8.140625" style="30" customWidth="1"/>
    <col min="15383" max="15390" width="0" style="30" hidden="1" customWidth="1"/>
    <col min="15391" max="15391" width="5.85546875" style="30" customWidth="1"/>
    <col min="15392" max="15392" width="15.42578125" style="30" customWidth="1"/>
    <col min="15393" max="15394" width="8.7109375" style="30" customWidth="1"/>
    <col min="15395" max="15395" width="9.7109375" style="30" customWidth="1"/>
    <col min="15396" max="15396" width="10" style="30" customWidth="1"/>
    <col min="15397" max="15397" width="9.28515625" style="30" customWidth="1"/>
    <col min="15398" max="15398" width="8.5703125" style="30" customWidth="1"/>
    <col min="15399" max="15399" width="8.140625" style="30" customWidth="1"/>
    <col min="15400" max="15400" width="10.5703125" style="30" customWidth="1"/>
    <col min="15401" max="15401" width="9.140625" style="30"/>
    <col min="15402" max="15402" width="8.42578125" style="30" customWidth="1"/>
    <col min="15403" max="15403" width="8.85546875" style="30" customWidth="1"/>
    <col min="15404" max="15404" width="10.140625" style="30" customWidth="1"/>
    <col min="15405" max="15405" width="9.140625" style="30"/>
    <col min="15406" max="15406" width="8.5703125" style="30" customWidth="1"/>
    <col min="15407" max="15407" width="7.28515625" style="30" customWidth="1"/>
    <col min="15408" max="15616" width="9.140625" style="30"/>
    <col min="15617" max="15617" width="5.85546875" style="30" customWidth="1"/>
    <col min="15618" max="15618" width="11.85546875" style="30" customWidth="1"/>
    <col min="15619" max="15619" width="10.85546875" style="30" customWidth="1"/>
    <col min="15620" max="15620" width="10.42578125" style="30" customWidth="1"/>
    <col min="15621" max="15621" width="10.140625" style="30" customWidth="1"/>
    <col min="15622" max="15622" width="11.140625" style="30" customWidth="1"/>
    <col min="15623" max="15623" width="9.85546875" style="30" customWidth="1"/>
    <col min="15624" max="15624" width="8.5703125" style="30" customWidth="1"/>
    <col min="15625" max="15625" width="8" style="30" customWidth="1"/>
    <col min="15626" max="15626" width="13.7109375" style="30" customWidth="1"/>
    <col min="15627" max="15628" width="8.140625" style="30" customWidth="1"/>
    <col min="15629" max="15629" width="10.5703125" style="30" customWidth="1"/>
    <col min="15630" max="15633" width="8.140625" style="30" customWidth="1"/>
    <col min="15634" max="15634" width="12.42578125" style="30" customWidth="1"/>
    <col min="15635" max="15635" width="12" style="30" customWidth="1"/>
    <col min="15636" max="15636" width="10" style="30" customWidth="1"/>
    <col min="15637" max="15638" width="8.140625" style="30" customWidth="1"/>
    <col min="15639" max="15646" width="0" style="30" hidden="1" customWidth="1"/>
    <col min="15647" max="15647" width="5.85546875" style="30" customWidth="1"/>
    <col min="15648" max="15648" width="15.42578125" style="30" customWidth="1"/>
    <col min="15649" max="15650" width="8.7109375" style="30" customWidth="1"/>
    <col min="15651" max="15651" width="9.7109375" style="30" customWidth="1"/>
    <col min="15652" max="15652" width="10" style="30" customWidth="1"/>
    <col min="15653" max="15653" width="9.28515625" style="30" customWidth="1"/>
    <col min="15654" max="15654" width="8.5703125" style="30" customWidth="1"/>
    <col min="15655" max="15655" width="8.140625" style="30" customWidth="1"/>
    <col min="15656" max="15656" width="10.5703125" style="30" customWidth="1"/>
    <col min="15657" max="15657" width="9.140625" style="30"/>
    <col min="15658" max="15658" width="8.42578125" style="30" customWidth="1"/>
    <col min="15659" max="15659" width="8.85546875" style="30" customWidth="1"/>
    <col min="15660" max="15660" width="10.140625" style="30" customWidth="1"/>
    <col min="15661" max="15661" width="9.140625" style="30"/>
    <col min="15662" max="15662" width="8.5703125" style="30" customWidth="1"/>
    <col min="15663" max="15663" width="7.28515625" style="30" customWidth="1"/>
    <col min="15664" max="15872" width="9.140625" style="30"/>
    <col min="15873" max="15873" width="5.85546875" style="30" customWidth="1"/>
    <col min="15874" max="15874" width="11.85546875" style="30" customWidth="1"/>
    <col min="15875" max="15875" width="10.85546875" style="30" customWidth="1"/>
    <col min="15876" max="15876" width="10.42578125" style="30" customWidth="1"/>
    <col min="15877" max="15877" width="10.140625" style="30" customWidth="1"/>
    <col min="15878" max="15878" width="11.140625" style="30" customWidth="1"/>
    <col min="15879" max="15879" width="9.85546875" style="30" customWidth="1"/>
    <col min="15880" max="15880" width="8.5703125" style="30" customWidth="1"/>
    <col min="15881" max="15881" width="8" style="30" customWidth="1"/>
    <col min="15882" max="15882" width="13.7109375" style="30" customWidth="1"/>
    <col min="15883" max="15884" width="8.140625" style="30" customWidth="1"/>
    <col min="15885" max="15885" width="10.5703125" style="30" customWidth="1"/>
    <col min="15886" max="15889" width="8.140625" style="30" customWidth="1"/>
    <col min="15890" max="15890" width="12.42578125" style="30" customWidth="1"/>
    <col min="15891" max="15891" width="12" style="30" customWidth="1"/>
    <col min="15892" max="15892" width="10" style="30" customWidth="1"/>
    <col min="15893" max="15894" width="8.140625" style="30" customWidth="1"/>
    <col min="15895" max="15902" width="0" style="30" hidden="1" customWidth="1"/>
    <col min="15903" max="15903" width="5.85546875" style="30" customWidth="1"/>
    <col min="15904" max="15904" width="15.42578125" style="30" customWidth="1"/>
    <col min="15905" max="15906" width="8.7109375" style="30" customWidth="1"/>
    <col min="15907" max="15907" width="9.7109375" style="30" customWidth="1"/>
    <col min="15908" max="15908" width="10" style="30" customWidth="1"/>
    <col min="15909" max="15909" width="9.28515625" style="30" customWidth="1"/>
    <col min="15910" max="15910" width="8.5703125" style="30" customWidth="1"/>
    <col min="15911" max="15911" width="8.140625" style="30" customWidth="1"/>
    <col min="15912" max="15912" width="10.5703125" style="30" customWidth="1"/>
    <col min="15913" max="15913" width="9.140625" style="30"/>
    <col min="15914" max="15914" width="8.42578125" style="30" customWidth="1"/>
    <col min="15915" max="15915" width="8.85546875" style="30" customWidth="1"/>
    <col min="15916" max="15916" width="10.140625" style="30" customWidth="1"/>
    <col min="15917" max="15917" width="9.140625" style="30"/>
    <col min="15918" max="15918" width="8.5703125" style="30" customWidth="1"/>
    <col min="15919" max="15919" width="7.28515625" style="30" customWidth="1"/>
    <col min="15920" max="16128" width="9.140625" style="30"/>
    <col min="16129" max="16129" width="5.85546875" style="30" customWidth="1"/>
    <col min="16130" max="16130" width="11.85546875" style="30" customWidth="1"/>
    <col min="16131" max="16131" width="10.85546875" style="30" customWidth="1"/>
    <col min="16132" max="16132" width="10.42578125" style="30" customWidth="1"/>
    <col min="16133" max="16133" width="10.140625" style="30" customWidth="1"/>
    <col min="16134" max="16134" width="11.140625" style="30" customWidth="1"/>
    <col min="16135" max="16135" width="9.85546875" style="30" customWidth="1"/>
    <col min="16136" max="16136" width="8.5703125" style="30" customWidth="1"/>
    <col min="16137" max="16137" width="8" style="30" customWidth="1"/>
    <col min="16138" max="16138" width="13.7109375" style="30" customWidth="1"/>
    <col min="16139" max="16140" width="8.140625" style="30" customWidth="1"/>
    <col min="16141" max="16141" width="10.5703125" style="30" customWidth="1"/>
    <col min="16142" max="16145" width="8.140625" style="30" customWidth="1"/>
    <col min="16146" max="16146" width="12.42578125" style="30" customWidth="1"/>
    <col min="16147" max="16147" width="12" style="30" customWidth="1"/>
    <col min="16148" max="16148" width="10" style="30" customWidth="1"/>
    <col min="16149" max="16150" width="8.140625" style="30" customWidth="1"/>
    <col min="16151" max="16158" width="0" style="30" hidden="1" customWidth="1"/>
    <col min="16159" max="16159" width="5.85546875" style="30" customWidth="1"/>
    <col min="16160" max="16160" width="15.42578125" style="30" customWidth="1"/>
    <col min="16161" max="16162" width="8.7109375" style="30" customWidth="1"/>
    <col min="16163" max="16163" width="9.7109375" style="30" customWidth="1"/>
    <col min="16164" max="16164" width="10" style="30" customWidth="1"/>
    <col min="16165" max="16165" width="9.28515625" style="30" customWidth="1"/>
    <col min="16166" max="16166" width="8.5703125" style="30" customWidth="1"/>
    <col min="16167" max="16167" width="8.140625" style="30" customWidth="1"/>
    <col min="16168" max="16168" width="10.5703125" style="30" customWidth="1"/>
    <col min="16169" max="16169" width="9.140625" style="30"/>
    <col min="16170" max="16170" width="8.42578125" style="30" customWidth="1"/>
    <col min="16171" max="16171" width="8.85546875" style="30" customWidth="1"/>
    <col min="16172" max="16172" width="10.140625" style="30" customWidth="1"/>
    <col min="16173" max="16173" width="9.140625" style="30"/>
    <col min="16174" max="16174" width="8.5703125" style="30" customWidth="1"/>
    <col min="16175" max="16175" width="7.28515625" style="30" customWidth="1"/>
    <col min="16176" max="16384" width="9.140625" style="30"/>
  </cols>
  <sheetData>
    <row r="1" spans="1:33" ht="15.75">
      <c r="A1" s="134" t="s">
        <v>473</v>
      </c>
    </row>
    <row r="3" spans="1:33" s="139" customFormat="1" ht="66" customHeight="1">
      <c r="A3" s="331" t="s">
        <v>21</v>
      </c>
      <c r="B3" s="541" t="s">
        <v>410</v>
      </c>
      <c r="C3" s="137" t="s">
        <v>113</v>
      </c>
      <c r="D3" s="137" t="s">
        <v>114</v>
      </c>
      <c r="E3" s="137" t="s">
        <v>115</v>
      </c>
      <c r="F3" s="138" t="s">
        <v>389</v>
      </c>
      <c r="G3" s="136" t="s">
        <v>414</v>
      </c>
      <c r="H3" s="136" t="s">
        <v>415</v>
      </c>
      <c r="I3" s="136" t="s">
        <v>384</v>
      </c>
      <c r="J3" s="135" t="s">
        <v>431</v>
      </c>
      <c r="W3" s="139" t="s">
        <v>120</v>
      </c>
      <c r="X3" s="139" t="s">
        <v>113</v>
      </c>
      <c r="Y3" s="139" t="s">
        <v>115</v>
      </c>
      <c r="Z3" s="139" t="s">
        <v>114</v>
      </c>
      <c r="AA3" s="139" t="s">
        <v>121</v>
      </c>
      <c r="AB3" s="139" t="s">
        <v>116</v>
      </c>
      <c r="AC3" s="139" t="s">
        <v>117</v>
      </c>
      <c r="AD3" s="139" t="s">
        <v>118</v>
      </c>
    </row>
    <row r="4" spans="1:33" s="139" customFormat="1" ht="22.5" customHeight="1">
      <c r="A4" s="332"/>
      <c r="B4" s="521" t="s">
        <v>26</v>
      </c>
      <c r="C4" s="521" t="s">
        <v>27</v>
      </c>
      <c r="D4" s="521" t="s">
        <v>28</v>
      </c>
      <c r="E4" s="521" t="s">
        <v>122</v>
      </c>
      <c r="F4" s="522" t="s">
        <v>30</v>
      </c>
      <c r="G4" s="143" t="s">
        <v>123</v>
      </c>
      <c r="H4" s="141" t="s">
        <v>124</v>
      </c>
      <c r="I4" s="141" t="s">
        <v>125</v>
      </c>
      <c r="J4" s="142" t="s">
        <v>63</v>
      </c>
      <c r="K4" s="144"/>
      <c r="L4" s="144"/>
      <c r="M4" s="144"/>
      <c r="N4" s="144"/>
      <c r="O4" s="144"/>
      <c r="P4" s="144"/>
      <c r="Q4" s="144"/>
      <c r="R4" s="144"/>
      <c r="S4" s="144"/>
      <c r="T4" s="144"/>
      <c r="U4" s="144"/>
      <c r="V4" s="144"/>
      <c r="W4" s="144" t="s">
        <v>30</v>
      </c>
      <c r="X4" s="144" t="s">
        <v>61</v>
      </c>
      <c r="Y4" s="144" t="s">
        <v>126</v>
      </c>
      <c r="Z4" s="144" t="s">
        <v>32</v>
      </c>
      <c r="AA4" s="144" t="s">
        <v>62</v>
      </c>
      <c r="AB4" s="144" t="s">
        <v>127</v>
      </c>
      <c r="AC4" s="144" t="s">
        <v>128</v>
      </c>
      <c r="AD4" s="144" t="s">
        <v>129</v>
      </c>
    </row>
    <row r="5" spans="1:33">
      <c r="A5" s="591">
        <v>1961</v>
      </c>
      <c r="B5" s="592">
        <f>'T1'!H5</f>
        <v>324038.39006956341</v>
      </c>
      <c r="C5" s="152">
        <f>$C$51*B89/100</f>
        <v>6489.6276387732032</v>
      </c>
      <c r="D5" s="152">
        <f t="shared" ref="D5:D39" si="0">$D$51*F89/100</f>
        <v>13465.01936569494</v>
      </c>
      <c r="E5" s="593">
        <f t="shared" ref="E5:E53" si="1">D5/C5*1000/52</f>
        <v>39.901007349393701</v>
      </c>
      <c r="F5" s="613">
        <v>405025.9</v>
      </c>
      <c r="G5" s="147">
        <f t="shared" ref="G5:G53" si="2">B5/C5*1000</f>
        <v>49931.73847657298</v>
      </c>
      <c r="H5" s="34">
        <f>B5/D5</f>
        <v>24.065200447844997</v>
      </c>
      <c r="I5" s="148">
        <f t="shared" ref="I5:I53" si="3">B5/F5</f>
        <v>0.80004362701141674</v>
      </c>
      <c r="J5" s="465">
        <f>H5/$H$51*100</f>
        <v>45.702731014481508</v>
      </c>
      <c r="K5" s="148"/>
      <c r="L5" s="148"/>
      <c r="M5" s="499"/>
      <c r="N5" s="500"/>
      <c r="O5" s="148"/>
      <c r="P5" s="148"/>
      <c r="Q5" s="148"/>
      <c r="R5" s="148"/>
      <c r="S5" s="148"/>
      <c r="T5" s="148"/>
      <c r="U5" s="148"/>
      <c r="V5" s="148"/>
      <c r="W5" s="147">
        <v>38872.468455833427</v>
      </c>
      <c r="X5" s="147">
        <v>1364.2826642495922</v>
      </c>
      <c r="Y5" s="151">
        <f t="shared" ref="Y5:Y47" si="4">Z5/X5*1000/52</f>
        <v>38.501758595821677</v>
      </c>
      <c r="Z5" s="147">
        <v>2731.4186533609168</v>
      </c>
      <c r="AA5" s="147">
        <v>63431.5</v>
      </c>
      <c r="AB5" s="147">
        <f t="shared" ref="AB5:AB47" si="5">W5/X5*1000</f>
        <v>28492.972515497568</v>
      </c>
      <c r="AC5" s="34">
        <f t="shared" ref="AC5:AC47" si="6">W5/Z5</f>
        <v>14.231603935193966</v>
      </c>
      <c r="AD5" s="148">
        <f t="shared" ref="AD5:AD47" si="7">W5/AA5</f>
        <v>0.61282593752052883</v>
      </c>
    </row>
    <row r="6" spans="1:33">
      <c r="A6" s="591">
        <v>1962</v>
      </c>
      <c r="B6" s="192">
        <f>'T1'!H6</f>
        <v>346701.16765200678</v>
      </c>
      <c r="C6" s="152">
        <f>$C$51*B90/100</f>
        <v>6687.1384153257895</v>
      </c>
      <c r="D6" s="152">
        <f t="shared" si="0"/>
        <v>13882.532940228326</v>
      </c>
      <c r="E6" s="146">
        <f t="shared" si="1"/>
        <v>39.923173520713888</v>
      </c>
      <c r="F6" s="614">
        <v>422687.1</v>
      </c>
      <c r="G6" s="147">
        <f t="shared" si="2"/>
        <v>51845.968502375603</v>
      </c>
      <c r="H6" s="34">
        <f>B6/D6</f>
        <v>24.97391284031087</v>
      </c>
      <c r="I6" s="148">
        <f t="shared" si="3"/>
        <v>0.8202312482496078</v>
      </c>
      <c r="J6" s="465">
        <f t="shared" ref="J5:J58" si="8">H6/$H$51*100</f>
        <v>47.428485933182493</v>
      </c>
      <c r="K6" s="148"/>
      <c r="L6" s="148"/>
      <c r="M6" s="499"/>
      <c r="N6" s="500"/>
      <c r="O6" s="148"/>
      <c r="P6" s="148"/>
      <c r="Q6" s="148"/>
      <c r="R6" s="148"/>
      <c r="S6" s="148"/>
      <c r="T6" s="148"/>
      <c r="U6" s="148"/>
      <c r="V6" s="148"/>
      <c r="W6" s="147">
        <v>43379.536464771336</v>
      </c>
      <c r="X6" s="147">
        <v>1402.6569834038942</v>
      </c>
      <c r="Y6" s="151">
        <f t="shared" si="4"/>
        <v>38.799286790279687</v>
      </c>
      <c r="Z6" s="147">
        <v>2829.9487095087657</v>
      </c>
      <c r="AA6" s="147">
        <v>64309.3</v>
      </c>
      <c r="AB6" s="147">
        <f t="shared" si="5"/>
        <v>30926.689117891219</v>
      </c>
      <c r="AC6" s="34">
        <f t="shared" si="6"/>
        <v>15.328735930447777</v>
      </c>
      <c r="AD6" s="148">
        <f t="shared" si="7"/>
        <v>0.67454530627407439</v>
      </c>
    </row>
    <row r="7" spans="1:33">
      <c r="A7" s="591">
        <v>1963</v>
      </c>
      <c r="B7" s="192">
        <f>'T1'!H7</f>
        <v>365100.20160105539</v>
      </c>
      <c r="C7" s="152">
        <f>$C$51*B91/100</f>
        <v>6851.8779637701773</v>
      </c>
      <c r="D7" s="152">
        <f t="shared" si="0"/>
        <v>14108.223807108605</v>
      </c>
      <c r="E7" s="146">
        <f t="shared" si="1"/>
        <v>39.596735044776452</v>
      </c>
      <c r="F7" s="614">
        <v>440582</v>
      </c>
      <c r="G7" s="147">
        <f t="shared" si="2"/>
        <v>53284.691223566784</v>
      </c>
      <c r="H7" s="34">
        <f>B7/D7</f>
        <v>25.87853769495031</v>
      </c>
      <c r="I7" s="148">
        <f t="shared" si="3"/>
        <v>0.82867707169393079</v>
      </c>
      <c r="J7" s="465">
        <f t="shared" si="8"/>
        <v>49.146478122368812</v>
      </c>
      <c r="K7" s="148"/>
      <c r="L7" s="148"/>
      <c r="M7" s="499"/>
      <c r="N7" s="500"/>
      <c r="O7" s="148"/>
      <c r="P7" s="148"/>
      <c r="Q7" s="148"/>
      <c r="R7" s="148"/>
      <c r="S7" s="148"/>
      <c r="T7" s="148"/>
      <c r="U7" s="148"/>
      <c r="V7" s="148"/>
      <c r="W7" s="147">
        <v>46243.130669392427</v>
      </c>
      <c r="X7" s="147">
        <v>1434.3218619735549</v>
      </c>
      <c r="Y7" s="151">
        <f t="shared" si="4"/>
        <v>38.909399485981496</v>
      </c>
      <c r="Z7" s="147">
        <v>2902.0473205883045</v>
      </c>
      <c r="AA7" s="147">
        <v>65329.2</v>
      </c>
      <c r="AB7" s="147">
        <f t="shared" si="5"/>
        <v>32240.414020995402</v>
      </c>
      <c r="AC7" s="34">
        <f t="shared" si="6"/>
        <v>15.934657695387957</v>
      </c>
      <c r="AD7" s="148">
        <f t="shared" si="7"/>
        <v>0.70784780265780733</v>
      </c>
      <c r="AF7" s="30" t="s">
        <v>386</v>
      </c>
      <c r="AG7" s="30" t="s">
        <v>388</v>
      </c>
    </row>
    <row r="8" spans="1:33">
      <c r="A8" s="591">
        <v>1964</v>
      </c>
      <c r="B8" s="192">
        <f>'T1'!H8</f>
        <v>388739.47449264117</v>
      </c>
      <c r="C8" s="152">
        <f>$C$51*B92/100</f>
        <v>7101.6029550759167</v>
      </c>
      <c r="D8" s="152">
        <f t="shared" si="0"/>
        <v>14558.025490898961</v>
      </c>
      <c r="E8" s="146">
        <f>D8/C8*1000/52</f>
        <v>39.422371321256307</v>
      </c>
      <c r="F8" s="614">
        <v>463105.8</v>
      </c>
      <c r="G8" s="147">
        <f t="shared" si="2"/>
        <v>54739.680175274669</v>
      </c>
      <c r="H8" s="34">
        <f>B8/D8</f>
        <v>26.702760943485366</v>
      </c>
      <c r="I8" s="148">
        <f t="shared" si="3"/>
        <v>0.83941828086074755</v>
      </c>
      <c r="J8" s="465">
        <f t="shared" si="8"/>
        <v>50.711777921359392</v>
      </c>
      <c r="K8" s="149"/>
      <c r="L8" s="148"/>
      <c r="M8" s="499"/>
      <c r="N8" s="500"/>
      <c r="O8" s="148"/>
      <c r="P8" s="148"/>
      <c r="Q8" s="148"/>
      <c r="R8" s="148"/>
      <c r="S8" s="148"/>
      <c r="T8" s="148"/>
      <c r="U8" s="148"/>
      <c r="V8" s="148"/>
      <c r="W8" s="147">
        <v>50743.38870400306</v>
      </c>
      <c r="X8" s="147">
        <v>1499.6585022137688</v>
      </c>
      <c r="Y8" s="151">
        <f t="shared" si="4"/>
        <v>39.078079225974747</v>
      </c>
      <c r="Z8" s="147">
        <v>3047.3962355936465</v>
      </c>
      <c r="AA8" s="147">
        <v>67570.7</v>
      </c>
      <c r="AB8" s="147">
        <f t="shared" si="5"/>
        <v>33836.629225318022</v>
      </c>
      <c r="AC8" s="34">
        <f t="shared" si="6"/>
        <v>16.65139180501679</v>
      </c>
      <c r="AD8" s="148">
        <f t="shared" si="7"/>
        <v>0.75096733797345683</v>
      </c>
      <c r="AG8" s="30" t="s">
        <v>387</v>
      </c>
    </row>
    <row r="9" spans="1:33">
      <c r="A9" s="591">
        <v>1965</v>
      </c>
      <c r="B9" s="192">
        <f>'T1'!H9</f>
        <v>413493.69184008596</v>
      </c>
      <c r="C9" s="152">
        <f>$C$51*B93/100</f>
        <v>7365.4584664510467</v>
      </c>
      <c r="D9" s="152">
        <f t="shared" si="0"/>
        <v>14978.048378507629</v>
      </c>
      <c r="E9" s="146">
        <f>D9/C9*1000/52</f>
        <v>39.106783808009929</v>
      </c>
      <c r="F9" s="614">
        <v>490899.20000000001</v>
      </c>
      <c r="G9" s="147">
        <f>B9/C9*1000</f>
        <v>56139.572807790566</v>
      </c>
      <c r="H9" s="34">
        <f t="shared" ref="H9:H53" si="9">B9/D9</f>
        <v>27.606646833469856</v>
      </c>
      <c r="I9" s="148">
        <f t="shared" si="3"/>
        <v>0.84231893602614538</v>
      </c>
      <c r="J9" s="465">
        <f t="shared" si="8"/>
        <v>52.428366727144535</v>
      </c>
      <c r="K9" s="148"/>
      <c r="L9" s="148"/>
      <c r="M9" s="499"/>
      <c r="N9" s="500"/>
      <c r="O9" s="148"/>
      <c r="P9" s="148"/>
      <c r="Q9" s="148"/>
      <c r="R9" s="148"/>
      <c r="S9" s="148"/>
      <c r="T9" s="148"/>
      <c r="U9" s="148"/>
      <c r="V9" s="148"/>
      <c r="W9" s="147">
        <v>55714.6699629172</v>
      </c>
      <c r="X9" s="147">
        <v>1571.1998412490061</v>
      </c>
      <c r="Y9" s="151">
        <f t="shared" si="4"/>
        <v>39.083407877824342</v>
      </c>
      <c r="Z9" s="147">
        <v>3193.2079011616038</v>
      </c>
      <c r="AA9" s="147">
        <v>71613.7</v>
      </c>
      <c r="AB9" s="147">
        <f t="shared" si="5"/>
        <v>35459.951369793613</v>
      </c>
      <c r="AC9" s="34">
        <f t="shared" si="6"/>
        <v>17.447868002158486</v>
      </c>
      <c r="AD9" s="148">
        <f t="shared" si="7"/>
        <v>0.77798898762272028</v>
      </c>
      <c r="AF9" s="30">
        <v>1961</v>
      </c>
      <c r="AG9" s="30">
        <v>404536.1</v>
      </c>
    </row>
    <row r="10" spans="1:33">
      <c r="A10" s="591">
        <v>1966</v>
      </c>
      <c r="B10" s="192">
        <f>'T1'!H10</f>
        <v>440970.33400172705</v>
      </c>
      <c r="C10" s="152">
        <f>$C$51*B94/100</f>
        <v>7761.0329006930415</v>
      </c>
      <c r="D10" s="152">
        <f t="shared" si="0"/>
        <v>15665.065406036267</v>
      </c>
      <c r="E10" s="146">
        <f t="shared" si="1"/>
        <v>38.81587176128177</v>
      </c>
      <c r="F10" s="614">
        <v>525469.19999999995</v>
      </c>
      <c r="G10" s="147">
        <f t="shared" si="2"/>
        <v>56818.5110982263</v>
      </c>
      <c r="H10" s="34">
        <f>B10/D10</f>
        <v>28.1499197463808</v>
      </c>
      <c r="I10" s="148">
        <f>B10/F10</f>
        <v>0.83919349412244726</v>
      </c>
      <c r="J10" s="465">
        <f t="shared" si="8"/>
        <v>53.460107803227949</v>
      </c>
      <c r="K10" s="148"/>
      <c r="L10" s="148"/>
      <c r="M10" s="499"/>
      <c r="N10" s="500"/>
      <c r="O10" s="148"/>
      <c r="P10" s="148"/>
      <c r="Q10" s="148"/>
      <c r="R10" s="148"/>
      <c r="S10" s="148"/>
      <c r="T10" s="148"/>
      <c r="U10" s="148"/>
      <c r="V10" s="148"/>
      <c r="W10" s="147">
        <v>59381.841138157288</v>
      </c>
      <c r="X10" s="147">
        <v>1659.8847398163221</v>
      </c>
      <c r="Y10" s="151">
        <f t="shared" si="4"/>
        <v>38.796547974959637</v>
      </c>
      <c r="Z10" s="147">
        <v>3348.6854929417409</v>
      </c>
      <c r="AA10" s="147">
        <v>77226.7</v>
      </c>
      <c r="AB10" s="147">
        <f t="shared" si="5"/>
        <v>35774.677430149946</v>
      </c>
      <c r="AC10" s="34">
        <f t="shared" si="6"/>
        <v>17.732880935913677</v>
      </c>
      <c r="AD10" s="148">
        <f t="shared" si="7"/>
        <v>0.76892889555240984</v>
      </c>
      <c r="AF10" s="30">
        <v>1962</v>
      </c>
      <c r="AG10" s="30">
        <v>422176.2</v>
      </c>
    </row>
    <row r="11" spans="1:33">
      <c r="A11" s="591">
        <v>1967</v>
      </c>
      <c r="B11" s="192">
        <f>'T1'!H11</f>
        <v>453826.50122736249</v>
      </c>
      <c r="C11" s="152">
        <f>$C$51*B95/100</f>
        <v>7989.020248316755</v>
      </c>
      <c r="D11" s="152">
        <f t="shared" si="0"/>
        <v>16059.235407063537</v>
      </c>
      <c r="E11" s="146">
        <f t="shared" si="1"/>
        <v>38.656986781439997</v>
      </c>
      <c r="F11" s="614">
        <v>555884.1</v>
      </c>
      <c r="G11" s="147">
        <f t="shared" si="2"/>
        <v>56806.277506053564</v>
      </c>
      <c r="H11" s="34">
        <f t="shared" si="9"/>
        <v>28.259533516007256</v>
      </c>
      <c r="I11" s="148">
        <f>B11/F11</f>
        <v>0.816404896681453</v>
      </c>
      <c r="J11" s="465">
        <f t="shared" si="8"/>
        <v>53.668277630841828</v>
      </c>
      <c r="K11" s="148"/>
      <c r="L11" s="148"/>
      <c r="M11" s="499"/>
      <c r="N11" s="500"/>
      <c r="O11" s="148"/>
      <c r="P11" s="148"/>
      <c r="Q11" s="148"/>
      <c r="R11" s="148"/>
      <c r="S11" s="148"/>
      <c r="T11" s="148"/>
      <c r="U11" s="148"/>
      <c r="V11" s="148"/>
      <c r="W11" s="147">
        <v>60549.751735285747</v>
      </c>
      <c r="X11" s="147">
        <v>1675.5354534660319</v>
      </c>
      <c r="Y11" s="151">
        <f t="shared" si="4"/>
        <v>38.821604935742897</v>
      </c>
      <c r="Z11" s="147">
        <v>3382.442722375034</v>
      </c>
      <c r="AA11" s="147">
        <v>80907</v>
      </c>
      <c r="AB11" s="147">
        <f t="shared" si="5"/>
        <v>36137.553287835137</v>
      </c>
      <c r="AC11" s="34">
        <f t="shared" si="6"/>
        <v>17.901190561113125</v>
      </c>
      <c r="AD11" s="148">
        <f t="shared" si="7"/>
        <v>0.74838705841627728</v>
      </c>
      <c r="AF11" s="30">
        <v>1963</v>
      </c>
      <c r="AG11" s="30">
        <v>440048</v>
      </c>
    </row>
    <row r="12" spans="1:33">
      <c r="A12" s="591">
        <v>1968</v>
      </c>
      <c r="B12" s="192">
        <f>'T1'!H12</f>
        <v>475972.23863357236</v>
      </c>
      <c r="C12" s="152">
        <f>$C$51*B96/100</f>
        <v>8126.0987127835142</v>
      </c>
      <c r="D12" s="152">
        <f t="shared" si="0"/>
        <v>16046.006776693608</v>
      </c>
      <c r="E12" s="146">
        <f>D12/C12*1000/52</f>
        <v>37.973579241969858</v>
      </c>
      <c r="F12" s="614">
        <v>581157.9</v>
      </c>
      <c r="G12" s="147">
        <f t="shared" si="2"/>
        <v>58573.277959914521</v>
      </c>
      <c r="H12" s="34">
        <f t="shared" si="9"/>
        <v>29.66297130853199</v>
      </c>
      <c r="I12" s="148">
        <f t="shared" si="3"/>
        <v>0.81900674263151607</v>
      </c>
      <c r="J12" s="465">
        <f t="shared" si="8"/>
        <v>56.333576017461304</v>
      </c>
      <c r="K12" s="148"/>
      <c r="L12" s="148"/>
      <c r="M12" s="499"/>
      <c r="N12" s="500"/>
      <c r="O12" s="148"/>
      <c r="P12" s="148"/>
      <c r="Q12" s="148"/>
      <c r="R12" s="148"/>
      <c r="S12" s="148"/>
      <c r="T12" s="148"/>
      <c r="U12" s="148"/>
      <c r="V12" s="148"/>
      <c r="W12" s="147">
        <v>64502.941832271579</v>
      </c>
      <c r="X12" s="147">
        <v>1682.9392625899818</v>
      </c>
      <c r="Y12" s="151">
        <f t="shared" si="4"/>
        <v>38.737402202141986</v>
      </c>
      <c r="Z12" s="147">
        <v>3390.0201450296677</v>
      </c>
      <c r="AA12" s="147">
        <v>83051.399999999994</v>
      </c>
      <c r="AB12" s="147">
        <f t="shared" si="5"/>
        <v>38327.55184105927</v>
      </c>
      <c r="AC12" s="34">
        <f t="shared" si="6"/>
        <v>19.027303400200616</v>
      </c>
      <c r="AD12" s="148">
        <f t="shared" si="7"/>
        <v>0.77666290793739279</v>
      </c>
      <c r="AF12" s="30">
        <v>1964</v>
      </c>
      <c r="AG12" s="30">
        <v>462544</v>
      </c>
    </row>
    <row r="13" spans="1:33">
      <c r="A13" s="591">
        <v>1969</v>
      </c>
      <c r="B13" s="192">
        <f>'T1'!H13</f>
        <v>499927.61665659945</v>
      </c>
      <c r="C13" s="152">
        <f>$C$51*B97/100</f>
        <v>8363.620255228645</v>
      </c>
      <c r="D13" s="152">
        <f t="shared" si="0"/>
        <v>16376.71850005431</v>
      </c>
      <c r="E13" s="146">
        <f>D13/C13*1000/52</f>
        <v>37.655570748196759</v>
      </c>
      <c r="F13" s="614">
        <v>605742.5</v>
      </c>
      <c r="G13" s="147">
        <f t="shared" si="2"/>
        <v>59774.069290635482</v>
      </c>
      <c r="H13" s="34">
        <f t="shared" si="9"/>
        <v>30.526727112940332</v>
      </c>
      <c r="I13" s="148">
        <f>B13/F13</f>
        <v>0.82531375404004081</v>
      </c>
      <c r="J13" s="465">
        <f t="shared" si="8"/>
        <v>57.973952929202625</v>
      </c>
      <c r="K13" s="148"/>
      <c r="L13" s="148"/>
      <c r="M13" s="499"/>
      <c r="N13" s="500"/>
      <c r="O13" s="148"/>
      <c r="P13" s="148"/>
      <c r="Q13" s="148"/>
      <c r="R13" s="148"/>
      <c r="S13" s="148"/>
      <c r="T13" s="148"/>
      <c r="U13" s="148"/>
      <c r="V13" s="148"/>
      <c r="W13" s="147">
        <v>68889.7002947609</v>
      </c>
      <c r="X13" s="147">
        <v>1713.4068899164977</v>
      </c>
      <c r="Y13" s="151">
        <f t="shared" si="4"/>
        <v>38.598461930352812</v>
      </c>
      <c r="Z13" s="147">
        <v>3439.0132718055993</v>
      </c>
      <c r="AA13" s="147">
        <v>86016.4</v>
      </c>
      <c r="AB13" s="147">
        <f t="shared" si="5"/>
        <v>40206.27015111292</v>
      </c>
      <c r="AC13" s="34">
        <f t="shared" si="6"/>
        <v>20.031821586600465</v>
      </c>
      <c r="AD13" s="148">
        <f t="shared" si="7"/>
        <v>0.80089029876582729</v>
      </c>
      <c r="AF13" s="30">
        <v>1965</v>
      </c>
      <c r="AG13" s="30">
        <v>490304.3</v>
      </c>
    </row>
    <row r="14" spans="1:33">
      <c r="A14" s="591">
        <v>1970</v>
      </c>
      <c r="B14" s="192">
        <f>'T1'!H14</f>
        <v>515077.38390571618</v>
      </c>
      <c r="C14" s="152">
        <f>$C$51*B98/100</f>
        <v>8430.8694314761015</v>
      </c>
      <c r="D14" s="152">
        <f t="shared" si="0"/>
        <v>16350.137135772731</v>
      </c>
      <c r="E14" s="146">
        <f t="shared" si="1"/>
        <v>37.294577588354969</v>
      </c>
      <c r="F14" s="614">
        <v>630215.30000000005</v>
      </c>
      <c r="G14" s="147">
        <f>B14/C14*1000</f>
        <v>61094.219059152827</v>
      </c>
      <c r="H14" s="34">
        <f>B14/D14</f>
        <v>31.502939677415302</v>
      </c>
      <c r="I14" s="148">
        <f t="shared" si="3"/>
        <v>0.81730383871308132</v>
      </c>
      <c r="J14" s="465">
        <f t="shared" si="8"/>
        <v>59.82789885181603</v>
      </c>
      <c r="K14" s="148"/>
      <c r="L14" s="148"/>
      <c r="M14" s="499"/>
      <c r="N14" s="500"/>
      <c r="O14" s="148"/>
      <c r="P14" s="148"/>
      <c r="Q14" s="148"/>
      <c r="R14" s="148"/>
      <c r="S14" s="148"/>
      <c r="T14" s="148"/>
      <c r="U14" s="148"/>
      <c r="V14" s="148"/>
      <c r="W14" s="147">
        <v>66014.756132927665</v>
      </c>
      <c r="X14" s="147">
        <v>1684.096543488829</v>
      </c>
      <c r="Y14" s="151">
        <f t="shared" si="4"/>
        <v>38.346067333635283</v>
      </c>
      <c r="Z14" s="147">
        <v>3358.0809315541842</v>
      </c>
      <c r="AA14" s="147">
        <v>90534.7</v>
      </c>
      <c r="AB14" s="147">
        <f t="shared" si="5"/>
        <v>39198.914330748135</v>
      </c>
      <c r="AC14" s="34">
        <f t="shared" si="6"/>
        <v>19.658476814129305</v>
      </c>
      <c r="AD14" s="148">
        <f t="shared" si="7"/>
        <v>0.7291652386645967</v>
      </c>
      <c r="AF14" s="30">
        <v>1966</v>
      </c>
      <c r="AG14" s="30">
        <v>524832.6</v>
      </c>
    </row>
    <row r="15" spans="1:33">
      <c r="A15" s="591">
        <v>1971</v>
      </c>
      <c r="B15" s="192">
        <f>'T1'!H15</f>
        <v>536287.05805447965</v>
      </c>
      <c r="C15" s="152">
        <f>$C$51*B99/100</f>
        <v>8602.3166700895235</v>
      </c>
      <c r="D15" s="152">
        <f t="shared" si="0"/>
        <v>16550.902361232922</v>
      </c>
      <c r="E15" s="146">
        <f t="shared" si="1"/>
        <v>37.000100795702458</v>
      </c>
      <c r="F15" s="614">
        <v>656308.4</v>
      </c>
      <c r="G15" s="147">
        <f t="shared" si="2"/>
        <v>62342.166490936514</v>
      </c>
      <c r="H15" s="34">
        <f t="shared" si="9"/>
        <v>32.402285165467568</v>
      </c>
      <c r="I15" s="148">
        <f t="shared" si="3"/>
        <v>0.81712661007306875</v>
      </c>
      <c r="J15" s="465">
        <f t="shared" si="8"/>
        <v>61.535864884287662</v>
      </c>
      <c r="K15" s="148"/>
      <c r="L15" s="148"/>
      <c r="M15" s="499"/>
      <c r="N15" s="500"/>
      <c r="O15" s="148"/>
      <c r="P15" s="148"/>
      <c r="Q15" s="148"/>
      <c r="R15" s="148"/>
      <c r="S15" s="148"/>
      <c r="T15" s="148"/>
      <c r="U15" s="148"/>
      <c r="V15" s="148"/>
      <c r="W15" s="147">
        <v>70233.5352286774</v>
      </c>
      <c r="X15" s="147">
        <v>1693.1698116443683</v>
      </c>
      <c r="Y15" s="151">
        <f t="shared" si="4"/>
        <v>38.219696559606071</v>
      </c>
      <c r="Z15" s="147">
        <v>3365.0466940965221</v>
      </c>
      <c r="AA15" s="147">
        <v>93346</v>
      </c>
      <c r="AB15" s="147">
        <f t="shared" si="5"/>
        <v>41480.502868444237</v>
      </c>
      <c r="AC15" s="34">
        <f t="shared" si="6"/>
        <v>20.87148905003065</v>
      </c>
      <c r="AD15" s="148">
        <f t="shared" si="7"/>
        <v>0.75240005172880897</v>
      </c>
      <c r="AF15" s="30">
        <v>1967</v>
      </c>
      <c r="AG15" s="30">
        <v>555210.1</v>
      </c>
    </row>
    <row r="16" spans="1:33">
      <c r="A16" s="591">
        <v>1972</v>
      </c>
      <c r="B16" s="192">
        <f>'T1'!H16</f>
        <v>565492.47672954609</v>
      </c>
      <c r="C16" s="152">
        <f>$C$51*B100/100</f>
        <v>8831.3897480616361</v>
      </c>
      <c r="D16" s="152">
        <f t="shared" si="0"/>
        <v>16903.555187181108</v>
      </c>
      <c r="E16" s="146">
        <f t="shared" si="1"/>
        <v>36.808291589169187</v>
      </c>
      <c r="F16" s="614">
        <v>681747.3</v>
      </c>
      <c r="G16" s="147">
        <f t="shared" si="2"/>
        <v>64032.105122941008</v>
      </c>
      <c r="H16" s="34">
        <f t="shared" si="9"/>
        <v>33.454055698199511</v>
      </c>
      <c r="I16" s="148">
        <f t="shared" si="3"/>
        <v>0.82947519811159653</v>
      </c>
      <c r="J16" s="465">
        <f t="shared" si="8"/>
        <v>63.53330454204503</v>
      </c>
      <c r="K16" s="148"/>
      <c r="L16" s="148"/>
      <c r="M16" s="499"/>
      <c r="N16" s="500"/>
      <c r="O16" s="148"/>
      <c r="P16" s="148"/>
      <c r="Q16" s="148"/>
      <c r="R16" s="148"/>
      <c r="S16" s="148"/>
      <c r="T16" s="148"/>
      <c r="U16" s="148"/>
      <c r="V16" s="148"/>
      <c r="W16" s="147">
        <v>76079.89818864697</v>
      </c>
      <c r="X16" s="147">
        <v>1746.0561544073462</v>
      </c>
      <c r="Y16" s="151">
        <f t="shared" si="4"/>
        <v>38.251282543255648</v>
      </c>
      <c r="Z16" s="147">
        <v>3473.0221395285421</v>
      </c>
      <c r="AA16" s="147">
        <v>95464.2</v>
      </c>
      <c r="AB16" s="147">
        <f t="shared" si="5"/>
        <v>43572.423485125735</v>
      </c>
      <c r="AC16" s="34">
        <f t="shared" si="6"/>
        <v>21.905964065917157</v>
      </c>
      <c r="AD16" s="148">
        <f t="shared" si="7"/>
        <v>0.79694689934705332</v>
      </c>
      <c r="AF16" s="30">
        <v>1968</v>
      </c>
      <c r="AG16" s="30">
        <v>580453.30000000005</v>
      </c>
    </row>
    <row r="17" spans="1:33">
      <c r="A17" s="591">
        <v>1973</v>
      </c>
      <c r="B17" s="192">
        <f>'T1'!H17</f>
        <v>604874.5202951231</v>
      </c>
      <c r="C17" s="152">
        <f>$C$51*B101/100</f>
        <v>9243.2020609090305</v>
      </c>
      <c r="D17" s="152">
        <f t="shared" si="0"/>
        <v>17623.053037596543</v>
      </c>
      <c r="E17" s="146">
        <f t="shared" si="1"/>
        <v>36.665309691855413</v>
      </c>
      <c r="F17" s="614">
        <v>711406.3</v>
      </c>
      <c r="G17" s="147">
        <f>B17/C17*1000</f>
        <v>65439.932645552944</v>
      </c>
      <c r="H17" s="34">
        <f>B17/D17</f>
        <v>34.322913232156779</v>
      </c>
      <c r="I17" s="148">
        <f t="shared" si="3"/>
        <v>0.85025184665236031</v>
      </c>
      <c r="J17" s="465">
        <f t="shared" si="8"/>
        <v>65.183370256245666</v>
      </c>
      <c r="K17" s="148"/>
      <c r="L17" s="148"/>
      <c r="M17" s="499"/>
      <c r="N17" s="500"/>
      <c r="O17" s="148"/>
      <c r="P17" s="148"/>
      <c r="Q17" s="148"/>
      <c r="R17" s="148"/>
      <c r="S17" s="148"/>
      <c r="T17" s="148"/>
      <c r="U17" s="148"/>
      <c r="V17" s="148"/>
      <c r="W17" s="147">
        <v>83850.078896073042</v>
      </c>
      <c r="X17" s="147">
        <v>1824.624837695824</v>
      </c>
      <c r="Y17" s="151">
        <f t="shared" si="4"/>
        <v>37.951482690752059</v>
      </c>
      <c r="Z17" s="147">
        <v>3600.855333136326</v>
      </c>
      <c r="AA17" s="147">
        <v>98652.4</v>
      </c>
      <c r="AB17" s="147">
        <f t="shared" si="5"/>
        <v>45954.695542761954</v>
      </c>
      <c r="AC17" s="34">
        <f t="shared" si="6"/>
        <v>23.286155965349508</v>
      </c>
      <c r="AD17" s="148">
        <f t="shared" si="7"/>
        <v>0.8499547795702187</v>
      </c>
      <c r="AF17" s="30">
        <v>1969</v>
      </c>
      <c r="AG17" s="30">
        <v>605009.69999999995</v>
      </c>
    </row>
    <row r="18" spans="1:33">
      <c r="A18" s="591">
        <v>1974</v>
      </c>
      <c r="B18" s="192">
        <f>'T1'!H18</f>
        <v>627200.36411343329</v>
      </c>
      <c r="C18" s="152">
        <f>$C$51*B102/100</f>
        <v>9605.5275056256814</v>
      </c>
      <c r="D18" s="152">
        <f t="shared" si="0"/>
        <v>18228.275741412341</v>
      </c>
      <c r="E18" s="146">
        <f>D18/C18*1000/52</f>
        <v>36.493962882582579</v>
      </c>
      <c r="F18" s="614">
        <v>743495</v>
      </c>
      <c r="G18" s="147">
        <f t="shared" si="2"/>
        <v>65295.775140521953</v>
      </c>
      <c r="H18" s="34">
        <f t="shared" si="9"/>
        <v>34.40810162249813</v>
      </c>
      <c r="I18" s="148">
        <f t="shared" si="3"/>
        <v>0.8435838359550949</v>
      </c>
      <c r="J18" s="465">
        <f t="shared" si="8"/>
        <v>65.345153329599455</v>
      </c>
      <c r="K18" s="148"/>
      <c r="L18" s="148"/>
      <c r="M18" s="499"/>
      <c r="N18" s="500"/>
      <c r="O18" s="148"/>
      <c r="P18" s="148"/>
      <c r="Q18" s="148"/>
      <c r="R18" s="148"/>
      <c r="S18" s="148"/>
      <c r="T18" s="148"/>
      <c r="U18" s="148"/>
      <c r="V18" s="148"/>
      <c r="W18" s="147">
        <v>85916.906104402413</v>
      </c>
      <c r="X18" s="147">
        <v>1846.4449275107136</v>
      </c>
      <c r="Y18" s="151">
        <f t="shared" si="4"/>
        <v>37.711170172764277</v>
      </c>
      <c r="Z18" s="147">
        <v>3620.8431415516839</v>
      </c>
      <c r="AA18" s="147">
        <v>103170.6</v>
      </c>
      <c r="AB18" s="147">
        <f t="shared" si="5"/>
        <v>46530.987642415828</v>
      </c>
      <c r="AC18" s="34">
        <f t="shared" si="6"/>
        <v>23.728425326810317</v>
      </c>
      <c r="AD18" s="148">
        <f t="shared" si="7"/>
        <v>0.83276540123254505</v>
      </c>
      <c r="AF18" s="30">
        <v>1970</v>
      </c>
      <c r="AG18" s="30">
        <v>629452.69999999995</v>
      </c>
    </row>
    <row r="19" spans="1:33">
      <c r="A19" s="591">
        <v>1975</v>
      </c>
      <c r="B19" s="192">
        <f>'T1'!H19</f>
        <v>638634.05824758264</v>
      </c>
      <c r="C19" s="152">
        <f>$C$51*B103/100</f>
        <v>9753.3841474717083</v>
      </c>
      <c r="D19" s="152">
        <f t="shared" si="0"/>
        <v>18315.312683033975</v>
      </c>
      <c r="E19" s="146">
        <f t="shared" si="1"/>
        <v>36.112342779824758</v>
      </c>
      <c r="F19" s="614">
        <v>776981.9</v>
      </c>
      <c r="G19" s="147">
        <f t="shared" si="2"/>
        <v>65478.202087747224</v>
      </c>
      <c r="H19" s="34">
        <f t="shared" si="9"/>
        <v>34.868859150800553</v>
      </c>
      <c r="I19" s="148">
        <f t="shared" si="3"/>
        <v>0.82194200179898991</v>
      </c>
      <c r="J19" s="465">
        <f t="shared" si="8"/>
        <v>66.220187694035374</v>
      </c>
      <c r="K19" s="148"/>
      <c r="L19" s="148"/>
      <c r="M19" s="499"/>
      <c r="N19" s="500"/>
      <c r="O19" s="148"/>
      <c r="P19" s="148"/>
      <c r="Q19" s="148"/>
      <c r="R19" s="148"/>
      <c r="S19" s="148"/>
      <c r="T19" s="148"/>
      <c r="U19" s="148"/>
      <c r="V19" s="148"/>
      <c r="W19" s="147">
        <v>79664.214676238495</v>
      </c>
      <c r="X19" s="147">
        <v>1797.725725526476</v>
      </c>
      <c r="Y19" s="151">
        <f t="shared" si="4"/>
        <v>37.237513188660913</v>
      </c>
      <c r="Z19" s="147">
        <v>3481.027441522132</v>
      </c>
      <c r="AA19" s="147">
        <v>107424</v>
      </c>
      <c r="AB19" s="147">
        <f t="shared" si="5"/>
        <v>44313.887010160179</v>
      </c>
      <c r="AC19" s="34">
        <f t="shared" si="6"/>
        <v>22.885259026112163</v>
      </c>
      <c r="AD19" s="148">
        <f t="shared" si="7"/>
        <v>0.74158674668824931</v>
      </c>
      <c r="AF19" s="30">
        <v>1971</v>
      </c>
      <c r="AG19" s="30">
        <v>655512.69999999995</v>
      </c>
    </row>
    <row r="20" spans="1:33">
      <c r="A20" s="591">
        <v>1976</v>
      </c>
      <c r="B20" s="192">
        <f>'T1'!H20</f>
        <v>671838.57439948828</v>
      </c>
      <c r="C20" s="152">
        <f>$C$51*B104/100</f>
        <v>9892.6230550763812</v>
      </c>
      <c r="D20" s="152">
        <f t="shared" si="0"/>
        <v>18478.701554026644</v>
      </c>
      <c r="E20" s="146">
        <f t="shared" si="1"/>
        <v>35.921680558463308</v>
      </c>
      <c r="F20" s="614">
        <v>805766.6</v>
      </c>
      <c r="G20" s="147">
        <f t="shared" si="2"/>
        <v>67913.087424748839</v>
      </c>
      <c r="H20" s="34">
        <f t="shared" si="9"/>
        <v>36.357455767940024</v>
      </c>
      <c r="I20" s="148">
        <f t="shared" si="3"/>
        <v>0.83378806517853721</v>
      </c>
      <c r="J20" s="465">
        <f t="shared" si="8"/>
        <v>69.047213005112084</v>
      </c>
      <c r="K20" s="148"/>
      <c r="L20" s="148"/>
      <c r="M20" s="499"/>
      <c r="N20" s="500"/>
      <c r="O20" s="148"/>
      <c r="P20" s="148"/>
      <c r="Q20" s="148"/>
      <c r="R20" s="148"/>
      <c r="S20" s="148"/>
      <c r="T20" s="148"/>
      <c r="U20" s="148"/>
      <c r="V20" s="148"/>
      <c r="W20" s="147">
        <v>86165.470167348118</v>
      </c>
      <c r="X20" s="147">
        <v>1795.0848941741669</v>
      </c>
      <c r="Y20" s="151">
        <f t="shared" si="4"/>
        <v>37.289801123047631</v>
      </c>
      <c r="Z20" s="147">
        <v>3480.7946525425677</v>
      </c>
      <c r="AA20" s="147">
        <v>110566.7</v>
      </c>
      <c r="AB20" s="147">
        <f t="shared" si="5"/>
        <v>48000.777259611859</v>
      </c>
      <c r="AC20" s="34">
        <f t="shared" si="6"/>
        <v>24.754539916455002</v>
      </c>
      <c r="AD20" s="148">
        <f t="shared" si="7"/>
        <v>0.77930760497824503</v>
      </c>
      <c r="AF20" s="30">
        <v>1972</v>
      </c>
      <c r="AG20" s="30">
        <v>680922.6</v>
      </c>
    </row>
    <row r="21" spans="1:33">
      <c r="A21" s="591">
        <v>1977</v>
      </c>
      <c r="B21" s="192">
        <f>'T1'!H21</f>
        <v>695072.30156042648</v>
      </c>
      <c r="C21" s="152">
        <f>$C$51*B105/100</f>
        <v>10066.275808659522</v>
      </c>
      <c r="D21" s="152">
        <f t="shared" si="0"/>
        <v>18614.176208879093</v>
      </c>
      <c r="E21" s="146">
        <f>D21/C21*1000/52</f>
        <v>35.560810561726221</v>
      </c>
      <c r="F21" s="614">
        <v>833937.2</v>
      </c>
      <c r="G21" s="147">
        <f t="shared" si="2"/>
        <v>69049.598359155818</v>
      </c>
      <c r="H21" s="34">
        <f t="shared" si="9"/>
        <v>37.341018681711638</v>
      </c>
      <c r="I21" s="148">
        <f t="shared" si="3"/>
        <v>0.83348278690580835</v>
      </c>
      <c r="J21" s="465">
        <f t="shared" si="8"/>
        <v>70.915118131493401</v>
      </c>
      <c r="K21" s="148"/>
      <c r="L21" s="148"/>
      <c r="M21" s="499"/>
      <c r="N21" s="500"/>
      <c r="O21" s="148"/>
      <c r="P21" s="148"/>
      <c r="Q21" s="148"/>
      <c r="R21" s="148"/>
      <c r="S21" s="148"/>
      <c r="T21" s="148"/>
      <c r="U21" s="148"/>
      <c r="V21" s="148"/>
      <c r="W21" s="147">
        <v>89007.499453266151</v>
      </c>
      <c r="X21" s="147">
        <v>1759.6116783815532</v>
      </c>
      <c r="Y21" s="151">
        <f t="shared" si="4"/>
        <v>37.260447043466954</v>
      </c>
      <c r="Z21" s="147">
        <v>3409.3237234888975</v>
      </c>
      <c r="AA21" s="147">
        <v>113997.3</v>
      </c>
      <c r="AB21" s="147">
        <f t="shared" si="5"/>
        <v>50583.603500025085</v>
      </c>
      <c r="AC21" s="34">
        <f t="shared" si="6"/>
        <v>26.10708359550592</v>
      </c>
      <c r="AD21" s="148">
        <f t="shared" si="7"/>
        <v>0.78078603136448099</v>
      </c>
      <c r="AF21" s="30">
        <v>1973</v>
      </c>
      <c r="AG21" s="30">
        <v>710543.3</v>
      </c>
    </row>
    <row r="22" spans="1:33">
      <c r="A22" s="591">
        <v>1978</v>
      </c>
      <c r="B22" s="192">
        <f>'T1'!H22</f>
        <v>722552.61936313089</v>
      </c>
      <c r="C22" s="152">
        <f>$C$51*B106/100</f>
        <v>10352.11936278227</v>
      </c>
      <c r="D22" s="152">
        <f t="shared" si="0"/>
        <v>19176.4086386653</v>
      </c>
      <c r="E22" s="146">
        <f t="shared" si="1"/>
        <v>35.623342069540065</v>
      </c>
      <c r="F22" s="614">
        <v>861054.8</v>
      </c>
      <c r="G22" s="147">
        <f t="shared" si="2"/>
        <v>69797.55488145136</v>
      </c>
      <c r="H22" s="34">
        <f t="shared" si="9"/>
        <v>37.67924604538576</v>
      </c>
      <c r="I22" s="148">
        <f t="shared" si="3"/>
        <v>0.83914823930269111</v>
      </c>
      <c r="J22" s="465">
        <f t="shared" si="8"/>
        <v>71.557452869458146</v>
      </c>
      <c r="K22" s="148"/>
      <c r="L22" s="148"/>
      <c r="M22" s="499"/>
      <c r="N22" s="500"/>
      <c r="O22" s="148"/>
      <c r="P22" s="148"/>
      <c r="Q22" s="148"/>
      <c r="R22" s="148"/>
      <c r="S22" s="148"/>
      <c r="T22" s="148"/>
      <c r="U22" s="148"/>
      <c r="V22" s="148"/>
      <c r="W22" s="147">
        <v>93948.13582770752</v>
      </c>
      <c r="X22" s="147">
        <v>1810.7746486252843</v>
      </c>
      <c r="Y22" s="151">
        <f t="shared" si="4"/>
        <v>37.548590150727108</v>
      </c>
      <c r="Z22" s="147">
        <v>3535.5858271009997</v>
      </c>
      <c r="AA22" s="147">
        <v>116520.8</v>
      </c>
      <c r="AB22" s="147">
        <f t="shared" si="5"/>
        <v>51882.842461391687</v>
      </c>
      <c r="AC22" s="34">
        <f t="shared" si="6"/>
        <v>26.572155343415947</v>
      </c>
      <c r="AD22" s="148">
        <f t="shared" si="7"/>
        <v>0.80627781329777615</v>
      </c>
      <c r="AF22" s="30">
        <v>1974</v>
      </c>
      <c r="AG22" s="30">
        <v>742594.5</v>
      </c>
    </row>
    <row r="23" spans="1:33">
      <c r="A23" s="591">
        <v>1979</v>
      </c>
      <c r="B23" s="192">
        <f>'T1'!H23</f>
        <v>750045.18930271291</v>
      </c>
      <c r="C23" s="152">
        <f>$C$51*B107/100</f>
        <v>10810.655139672554</v>
      </c>
      <c r="D23" s="152">
        <f t="shared" si="0"/>
        <v>19947.813047648429</v>
      </c>
      <c r="E23" s="146">
        <f t="shared" si="1"/>
        <v>35.48460148081957</v>
      </c>
      <c r="F23" s="614">
        <v>893984.4</v>
      </c>
      <c r="G23" s="147">
        <f t="shared" si="2"/>
        <v>69380.179055959714</v>
      </c>
      <c r="H23" s="34">
        <f t="shared" si="9"/>
        <v>37.600371905988602</v>
      </c>
      <c r="I23" s="148">
        <f t="shared" si="3"/>
        <v>0.83899136193284007</v>
      </c>
      <c r="J23" s="465">
        <f t="shared" si="8"/>
        <v>71.407661323583454</v>
      </c>
      <c r="K23" s="148"/>
      <c r="L23" s="148"/>
      <c r="M23" s="499"/>
      <c r="N23" s="500"/>
      <c r="O23" s="148"/>
      <c r="P23" s="148"/>
      <c r="Q23" s="148"/>
      <c r="R23" s="148"/>
      <c r="S23" s="148"/>
      <c r="T23" s="148"/>
      <c r="U23" s="148"/>
      <c r="V23" s="148"/>
      <c r="W23" s="147">
        <v>97733.346557953788</v>
      </c>
      <c r="X23" s="147">
        <v>1875.6130538761145</v>
      </c>
      <c r="Y23" s="151">
        <f t="shared" si="4"/>
        <v>37.353934021838718</v>
      </c>
      <c r="Z23" s="147">
        <v>3643.1993657793655</v>
      </c>
      <c r="AA23" s="147">
        <v>119811.7</v>
      </c>
      <c r="AB23" s="147">
        <f t="shared" si="5"/>
        <v>52107.414349659965</v>
      </c>
      <c r="AC23" s="34">
        <f t="shared" si="6"/>
        <v>26.8262416479221</v>
      </c>
      <c r="AD23" s="148">
        <f t="shared" si="7"/>
        <v>0.81572456244218039</v>
      </c>
      <c r="AF23" s="30">
        <v>1975</v>
      </c>
      <c r="AG23" s="30">
        <v>776040.9</v>
      </c>
    </row>
    <row r="24" spans="1:33">
      <c r="A24" s="591">
        <v>1980</v>
      </c>
      <c r="B24" s="192">
        <f>'T1'!H24</f>
        <v>766265.79331492935</v>
      </c>
      <c r="C24" s="152">
        <f>$C$51*B108/100</f>
        <v>11157.297590113152</v>
      </c>
      <c r="D24" s="152">
        <f t="shared" si="0"/>
        <v>20254.207539635048</v>
      </c>
      <c r="E24" s="146">
        <f t="shared" si="1"/>
        <v>34.91024488689628</v>
      </c>
      <c r="F24" s="614">
        <v>932605.9</v>
      </c>
      <c r="G24" s="147">
        <f t="shared" si="2"/>
        <v>68678.440018839567</v>
      </c>
      <c r="H24" s="34">
        <f t="shared" si="9"/>
        <v>37.832425278324976</v>
      </c>
      <c r="I24" s="148">
        <f t="shared" si="3"/>
        <v>0.8216394441799364</v>
      </c>
      <c r="J24" s="465">
        <f t="shared" si="8"/>
        <v>71.848358789614423</v>
      </c>
      <c r="K24" s="148"/>
      <c r="L24" s="148"/>
      <c r="M24" s="499"/>
      <c r="N24" s="500"/>
      <c r="O24" s="148"/>
      <c r="P24" s="148"/>
      <c r="Q24" s="148"/>
      <c r="R24" s="148"/>
      <c r="S24" s="148"/>
      <c r="T24" s="148"/>
      <c r="U24" s="148"/>
      <c r="V24" s="148"/>
      <c r="W24" s="147">
        <v>93256.923433488628</v>
      </c>
      <c r="X24" s="147">
        <v>1866.722905670031</v>
      </c>
      <c r="Y24" s="151">
        <f t="shared" si="4"/>
        <v>37.001106895295905</v>
      </c>
      <c r="Z24" s="147">
        <v>3591.6823163828981</v>
      </c>
      <c r="AA24" s="147">
        <v>125724.2</v>
      </c>
      <c r="AB24" s="147">
        <f t="shared" si="5"/>
        <v>49957.561001811097</v>
      </c>
      <c r="AC24" s="34">
        <f t="shared" si="6"/>
        <v>25.964691534134779</v>
      </c>
      <c r="AD24" s="148">
        <f t="shared" si="7"/>
        <v>0.74175793867440498</v>
      </c>
      <c r="AF24" s="30">
        <v>1976</v>
      </c>
      <c r="AG24" s="30">
        <v>804789.8</v>
      </c>
    </row>
    <row r="25" spans="1:33">
      <c r="A25" s="591">
        <v>1981</v>
      </c>
      <c r="B25" s="192">
        <f>'T1'!H25</f>
        <v>793109</v>
      </c>
      <c r="C25" s="152">
        <f>$C$51*B109/100</f>
        <v>11499.787422450001</v>
      </c>
      <c r="D25" s="152">
        <f t="shared" si="0"/>
        <v>20860.254573480001</v>
      </c>
      <c r="E25" s="146">
        <f t="shared" si="1"/>
        <v>34.884013683117843</v>
      </c>
      <c r="F25" s="614">
        <v>975606</v>
      </c>
      <c r="G25" s="147">
        <f t="shared" si="2"/>
        <v>68967.274860375634</v>
      </c>
      <c r="H25" s="34">
        <f>B25/D25</f>
        <v>38.02010168218623</v>
      </c>
      <c r="I25" s="148">
        <f t="shared" si="3"/>
        <v>0.812939854818441</v>
      </c>
      <c r="J25" s="465">
        <f t="shared" si="8"/>
        <v>72.204779016490377</v>
      </c>
      <c r="K25" s="148"/>
      <c r="L25" s="148"/>
      <c r="M25" s="499"/>
      <c r="N25" s="500"/>
      <c r="O25" s="148"/>
      <c r="P25" s="148"/>
      <c r="Q25" s="148"/>
      <c r="R25" s="148"/>
      <c r="S25" s="148"/>
      <c r="T25" s="148"/>
      <c r="U25" s="148"/>
      <c r="V25" s="148"/>
      <c r="W25" s="147">
        <v>95494</v>
      </c>
      <c r="X25" s="147">
        <v>1860.7598880265734</v>
      </c>
      <c r="Y25" s="151">
        <f t="shared" si="4"/>
        <v>36.667283767730716</v>
      </c>
      <c r="Z25" s="147">
        <v>3547.9085635698225</v>
      </c>
      <c r="AA25" s="147">
        <v>134435.4</v>
      </c>
      <c r="AB25" s="147">
        <f t="shared" si="5"/>
        <v>51319.893885543745</v>
      </c>
      <c r="AC25" s="34">
        <f t="shared" si="6"/>
        <v>26.915575271735914</v>
      </c>
      <c r="AD25" s="148">
        <f t="shared" si="7"/>
        <v>0.71033373650095144</v>
      </c>
      <c r="AF25" s="30">
        <v>1977</v>
      </c>
      <c r="AG25" s="30">
        <v>832926.9</v>
      </c>
    </row>
    <row r="26" spans="1:33">
      <c r="A26" s="591">
        <v>1982</v>
      </c>
      <c r="B26" s="192">
        <f>'T1'!H26</f>
        <v>769155</v>
      </c>
      <c r="C26" s="152">
        <f>$C$51*B110/100</f>
        <v>11117.935528649999</v>
      </c>
      <c r="D26" s="152">
        <f t="shared" si="0"/>
        <v>19915.467575219998</v>
      </c>
      <c r="E26" s="146">
        <f t="shared" si="1"/>
        <v>34.447920666115586</v>
      </c>
      <c r="F26" s="614">
        <v>1001502.2</v>
      </c>
      <c r="G26" s="147">
        <f t="shared" si="2"/>
        <v>69181.458915457028</v>
      </c>
      <c r="H26" s="34">
        <f>B26/D26</f>
        <v>38.620986280885923</v>
      </c>
      <c r="I26" s="148">
        <f t="shared" si="3"/>
        <v>0.76800130843446979</v>
      </c>
      <c r="J26" s="465">
        <f t="shared" si="8"/>
        <v>73.345931663219147</v>
      </c>
      <c r="K26" s="148"/>
      <c r="L26" s="148"/>
      <c r="M26" s="499"/>
      <c r="N26" s="500"/>
      <c r="O26" s="148"/>
      <c r="P26" s="148"/>
      <c r="Q26" s="148"/>
      <c r="R26" s="148"/>
      <c r="S26" s="148"/>
      <c r="T26" s="148"/>
      <c r="U26" s="148"/>
      <c r="V26" s="148"/>
      <c r="W26" s="147">
        <v>85049</v>
      </c>
      <c r="X26" s="147">
        <v>1690.8887133907369</v>
      </c>
      <c r="Y26" s="151">
        <f t="shared" si="4"/>
        <v>36.352426873445275</v>
      </c>
      <c r="Z26" s="147">
        <v>3196.331231842878</v>
      </c>
      <c r="AA26" s="147">
        <v>139290.4</v>
      </c>
      <c r="AB26" s="147">
        <f t="shared" si="5"/>
        <v>50298.401856057899</v>
      </c>
      <c r="AC26" s="34">
        <f t="shared" si="6"/>
        <v>26.608318672581412</v>
      </c>
      <c r="AD26" s="148">
        <f t="shared" si="7"/>
        <v>0.61058766433293321</v>
      </c>
      <c r="AF26" s="30">
        <v>1978</v>
      </c>
      <c r="AG26" s="30">
        <v>860012.1</v>
      </c>
    </row>
    <row r="27" spans="1:33">
      <c r="A27" s="591">
        <v>1983</v>
      </c>
      <c r="B27" s="192">
        <f>'T1'!H27</f>
        <v>788892</v>
      </c>
      <c r="C27" s="152">
        <f>$C$51*B111/100</f>
        <v>11203.664352750004</v>
      </c>
      <c r="D27" s="152">
        <f t="shared" si="0"/>
        <v>19960.967232359999</v>
      </c>
      <c r="E27" s="146">
        <f t="shared" si="1"/>
        <v>34.262429003796399</v>
      </c>
      <c r="F27" s="614">
        <v>1017207.8</v>
      </c>
      <c r="G27" s="147">
        <f t="shared" si="2"/>
        <v>70413.748141817719</v>
      </c>
      <c r="H27" s="34">
        <f>B27/D27</f>
        <v>39.521732129346759</v>
      </c>
      <c r="I27" s="148">
        <f t="shared" si="3"/>
        <v>0.77554655007560891</v>
      </c>
      <c r="J27" s="465">
        <f t="shared" si="8"/>
        <v>75.05655714975245</v>
      </c>
      <c r="K27" s="148"/>
      <c r="L27" s="148"/>
      <c r="M27" s="499"/>
      <c r="N27" s="500"/>
      <c r="O27" s="148"/>
      <c r="P27" s="148"/>
      <c r="Q27" s="148"/>
      <c r="R27" s="148"/>
      <c r="S27" s="148"/>
      <c r="T27" s="148"/>
      <c r="U27" s="148"/>
      <c r="V27" s="148"/>
      <c r="W27" s="147">
        <v>89555</v>
      </c>
      <c r="X27" s="147">
        <v>1646.9864026657972</v>
      </c>
      <c r="Y27" s="151">
        <f t="shared" si="4"/>
        <v>36.845275808497853</v>
      </c>
      <c r="Z27" s="147">
        <v>3155.5507494714839</v>
      </c>
      <c r="AA27" s="147">
        <v>140131.29999999999</v>
      </c>
      <c r="AB27" s="147">
        <f t="shared" si="5"/>
        <v>54375.069432903081</v>
      </c>
      <c r="AC27" s="34">
        <f t="shared" si="6"/>
        <v>28.380148858325086</v>
      </c>
      <c r="AD27" s="148">
        <f t="shared" si="7"/>
        <v>0.63907920642996963</v>
      </c>
      <c r="AF27" s="30">
        <v>1979</v>
      </c>
      <c r="AG27" s="30">
        <v>892901.7</v>
      </c>
    </row>
    <row r="28" spans="1:33">
      <c r="A28" s="591">
        <v>1984</v>
      </c>
      <c r="B28" s="192">
        <f>'T1'!H28</f>
        <v>832848</v>
      </c>
      <c r="C28" s="152">
        <f>$C$51*B112/100</f>
        <v>11486.9793312</v>
      </c>
      <c r="D28" s="152">
        <f t="shared" si="0"/>
        <v>20573.87437854</v>
      </c>
      <c r="E28" s="146">
        <f t="shared" si="1"/>
        <v>34.443470206471268</v>
      </c>
      <c r="F28" s="614">
        <v>1032469.5</v>
      </c>
      <c r="G28" s="147">
        <f t="shared" si="2"/>
        <v>72503.65618208138</v>
      </c>
      <c r="H28" s="34">
        <f>B28/D28</f>
        <v>40.480853760277604</v>
      </c>
      <c r="I28" s="148">
        <f t="shared" si="3"/>
        <v>0.80665627410785501</v>
      </c>
      <c r="J28" s="465">
        <f t="shared" si="8"/>
        <v>76.878045319094852</v>
      </c>
      <c r="K28" s="148"/>
      <c r="L28" s="148"/>
      <c r="M28" s="499"/>
      <c r="N28" s="500"/>
      <c r="O28" s="148"/>
      <c r="P28" s="148"/>
      <c r="Q28" s="148"/>
      <c r="R28" s="148"/>
      <c r="S28" s="148"/>
      <c r="T28" s="148"/>
      <c r="U28" s="148"/>
      <c r="V28" s="148"/>
      <c r="W28" s="147">
        <v>101575</v>
      </c>
      <c r="X28" s="147">
        <v>1693.1335594716334</v>
      </c>
      <c r="Y28" s="151">
        <f t="shared" si="4"/>
        <v>36.794029096296313</v>
      </c>
      <c r="Z28" s="147">
        <v>3239.454683457981</v>
      </c>
      <c r="AA28" s="147">
        <v>140326.29999999999</v>
      </c>
      <c r="AB28" s="147">
        <f t="shared" si="5"/>
        <v>59992.313915092403</v>
      </c>
      <c r="AC28" s="34">
        <f t="shared" si="6"/>
        <v>31.355586024612322</v>
      </c>
      <c r="AD28" s="148">
        <f t="shared" si="7"/>
        <v>0.72384862994321097</v>
      </c>
      <c r="AF28" s="30">
        <v>1980</v>
      </c>
      <c r="AG28" s="30">
        <v>931477.5</v>
      </c>
    </row>
    <row r="29" spans="1:33">
      <c r="A29" s="591">
        <v>1985</v>
      </c>
      <c r="B29" s="192">
        <f>'T1'!H29</f>
        <v>871819</v>
      </c>
      <c r="C29" s="152">
        <f>$C$51*B113/100</f>
        <v>11892.3981129</v>
      </c>
      <c r="D29" s="152">
        <f t="shared" si="0"/>
        <v>21361.345568780001</v>
      </c>
      <c r="E29" s="146">
        <f t="shared" si="1"/>
        <v>34.542663573154577</v>
      </c>
      <c r="F29" s="614">
        <v>1053419.7</v>
      </c>
      <c r="G29" s="147">
        <f t="shared" si="2"/>
        <v>73308.931615257214</v>
      </c>
      <c r="H29" s="34">
        <f t="shared" si="9"/>
        <v>40.812925252900712</v>
      </c>
      <c r="I29" s="148">
        <f t="shared" si="3"/>
        <v>0.8276084071714247</v>
      </c>
      <c r="J29" s="465">
        <f t="shared" si="8"/>
        <v>77.508689312184487</v>
      </c>
      <c r="K29" s="148"/>
      <c r="L29" s="148"/>
      <c r="M29" s="499"/>
      <c r="N29" s="500"/>
      <c r="O29" s="148"/>
      <c r="P29" s="148"/>
      <c r="Q29" s="148"/>
      <c r="R29" s="148"/>
      <c r="S29" s="148"/>
      <c r="T29" s="148"/>
      <c r="U29" s="148"/>
      <c r="V29" s="148"/>
      <c r="W29" s="147">
        <v>106674</v>
      </c>
      <c r="X29" s="147">
        <v>1732.5536143779059</v>
      </c>
      <c r="Y29" s="151">
        <f t="shared" si="4"/>
        <v>37.017370007025391</v>
      </c>
      <c r="Z29" s="147">
        <v>3334.9980664226787</v>
      </c>
      <c r="AA29" s="147">
        <v>143043.20000000001</v>
      </c>
      <c r="AB29" s="147">
        <f t="shared" si="5"/>
        <v>61570.388999651579</v>
      </c>
      <c r="AC29" s="34">
        <f t="shared" si="6"/>
        <v>31.986225441631216</v>
      </c>
      <c r="AD29" s="148">
        <f t="shared" si="7"/>
        <v>0.74574673944654479</v>
      </c>
      <c r="AF29" s="30">
        <v>1981</v>
      </c>
      <c r="AG29" s="30">
        <v>974424.1</v>
      </c>
    </row>
    <row r="30" spans="1:33">
      <c r="A30" s="591">
        <v>1986</v>
      </c>
      <c r="B30" s="192">
        <f>'T1'!H30</f>
        <v>890983</v>
      </c>
      <c r="C30" s="152">
        <f>$C$51*B114/100</f>
        <v>12243.169038599999</v>
      </c>
      <c r="D30" s="152">
        <f t="shared" si="0"/>
        <v>22021.834055759999</v>
      </c>
      <c r="E30" s="146">
        <f t="shared" si="1"/>
        <v>34.590456721574597</v>
      </c>
      <c r="F30" s="614">
        <v>1071059.3</v>
      </c>
      <c r="G30" s="147">
        <f t="shared" si="2"/>
        <v>72773.886988812141</v>
      </c>
      <c r="H30" s="34">
        <f t="shared" si="9"/>
        <v>40.459073378902147</v>
      </c>
      <c r="I30" s="148">
        <f t="shared" si="3"/>
        <v>0.83187084039137693</v>
      </c>
      <c r="J30" s="465">
        <f t="shared" si="8"/>
        <v>76.836681736291851</v>
      </c>
      <c r="K30" s="148"/>
      <c r="L30" s="148"/>
      <c r="M30" s="499"/>
      <c r="N30" s="500"/>
      <c r="O30" s="148"/>
      <c r="P30" s="148"/>
      <c r="Q30" s="148"/>
      <c r="R30" s="148"/>
      <c r="S30" s="148"/>
      <c r="T30" s="148"/>
      <c r="U30" s="148"/>
      <c r="V30" s="148"/>
      <c r="W30" s="147">
        <v>107814</v>
      </c>
      <c r="X30" s="147">
        <v>1790.7522947608929</v>
      </c>
      <c r="Y30" s="151">
        <f t="shared" si="4"/>
        <v>37.186283578113866</v>
      </c>
      <c r="Z30" s="147">
        <v>3462.753977859109</v>
      </c>
      <c r="AA30" s="147">
        <v>148017.79999999999</v>
      </c>
      <c r="AB30" s="147">
        <f t="shared" si="5"/>
        <v>60205.981762762822</v>
      </c>
      <c r="AC30" s="34">
        <f t="shared" si="6"/>
        <v>31.135333520476483</v>
      </c>
      <c r="AD30" s="148">
        <f t="shared" si="7"/>
        <v>0.7283853698676781</v>
      </c>
      <c r="AF30" s="30">
        <v>1982</v>
      </c>
      <c r="AG30" s="30">
        <v>1000289</v>
      </c>
    </row>
    <row r="31" spans="1:33">
      <c r="A31" s="591">
        <v>1987</v>
      </c>
      <c r="B31" s="192">
        <f>'T1'!H31</f>
        <v>926999</v>
      </c>
      <c r="C31" s="152">
        <f>$C$51*B115/100</f>
        <v>12600.770946300001</v>
      </c>
      <c r="D31" s="152">
        <f t="shared" si="0"/>
        <v>22783.43289194</v>
      </c>
      <c r="E31" s="146">
        <f t="shared" si="1"/>
        <v>34.77112171126867</v>
      </c>
      <c r="F31" s="614">
        <v>1094058.6000000001</v>
      </c>
      <c r="G31" s="147">
        <f t="shared" si="2"/>
        <v>73566.847929427473</v>
      </c>
      <c r="H31" s="34">
        <f t="shared" si="9"/>
        <v>40.687415474071976</v>
      </c>
      <c r="I31" s="148">
        <f t="shared" si="3"/>
        <v>0.84730287756067169</v>
      </c>
      <c r="J31" s="465">
        <f t="shared" si="8"/>
        <v>77.270331037383144</v>
      </c>
      <c r="K31" s="148"/>
      <c r="L31" s="148"/>
      <c r="M31" s="499"/>
      <c r="N31" s="500"/>
      <c r="O31" s="148"/>
      <c r="P31" s="148"/>
      <c r="Q31" s="148"/>
      <c r="R31" s="148"/>
      <c r="S31" s="148"/>
      <c r="T31" s="148"/>
      <c r="U31" s="148"/>
      <c r="V31" s="148"/>
      <c r="W31" s="147">
        <v>112727</v>
      </c>
      <c r="X31" s="147">
        <v>1842.9786620715163</v>
      </c>
      <c r="Y31" s="151">
        <f t="shared" si="4"/>
        <v>37.504416914661292</v>
      </c>
      <c r="Z31" s="147">
        <v>3594.2316855720501</v>
      </c>
      <c r="AA31" s="147">
        <v>152947.29999999999</v>
      </c>
      <c r="AB31" s="147">
        <f t="shared" si="5"/>
        <v>61165.656618777313</v>
      </c>
      <c r="AC31" s="34">
        <f t="shared" si="6"/>
        <v>31.363309285961797</v>
      </c>
      <c r="AD31" s="148">
        <f t="shared" si="7"/>
        <v>0.73703164423301359</v>
      </c>
      <c r="AF31" s="30">
        <v>1983</v>
      </c>
      <c r="AG31" s="30">
        <v>1015975.4</v>
      </c>
    </row>
    <row r="32" spans="1:33">
      <c r="A32" s="591">
        <v>1988</v>
      </c>
      <c r="B32" s="192">
        <f>'T1'!H32</f>
        <v>970917</v>
      </c>
      <c r="C32" s="152">
        <f>$C$51*B116/100</f>
        <v>13026.341124900002</v>
      </c>
      <c r="D32" s="152">
        <f t="shared" si="0"/>
        <v>23567.335481619997</v>
      </c>
      <c r="E32" s="146">
        <f t="shared" si="1"/>
        <v>34.792424494766401</v>
      </c>
      <c r="F32" s="614">
        <v>1128425</v>
      </c>
      <c r="G32" s="147">
        <f t="shared" si="2"/>
        <v>74534.897458203428</v>
      </c>
      <c r="H32" s="34">
        <f t="shared" si="9"/>
        <v>41.197571985055816</v>
      </c>
      <c r="I32" s="148">
        <f t="shared" si="3"/>
        <v>0.86041783902341762</v>
      </c>
      <c r="J32" s="465">
        <f t="shared" si="8"/>
        <v>78.239180054340693</v>
      </c>
      <c r="K32" s="148"/>
      <c r="L32" s="148"/>
      <c r="M32" s="499"/>
      <c r="N32" s="500"/>
      <c r="O32" s="148"/>
      <c r="P32" s="148"/>
      <c r="Q32" s="148"/>
      <c r="R32" s="148"/>
      <c r="S32" s="148"/>
      <c r="T32" s="148"/>
      <c r="U32" s="148"/>
      <c r="V32" s="148"/>
      <c r="W32" s="147">
        <v>120082</v>
      </c>
      <c r="X32" s="147">
        <v>1907.5865406854682</v>
      </c>
      <c r="Y32" s="151">
        <f t="shared" si="4"/>
        <v>38.287152160529494</v>
      </c>
      <c r="Z32" s="147">
        <v>3797.8749194153356</v>
      </c>
      <c r="AA32" s="147">
        <v>159568.6</v>
      </c>
      <c r="AB32" s="147">
        <f t="shared" si="5"/>
        <v>62949.69975875903</v>
      </c>
      <c r="AC32" s="34">
        <f t="shared" si="6"/>
        <v>31.618208221161229</v>
      </c>
      <c r="AD32" s="148">
        <f t="shared" si="7"/>
        <v>0.75254154012756891</v>
      </c>
      <c r="AF32" s="30">
        <v>1984</v>
      </c>
      <c r="AG32" s="30">
        <v>1031220</v>
      </c>
    </row>
    <row r="33" spans="1:33">
      <c r="A33" s="591">
        <v>1989</v>
      </c>
      <c r="B33" s="192">
        <f>'T1'!H33</f>
        <v>993981</v>
      </c>
      <c r="C33" s="152">
        <f>$C$51*B117/100</f>
        <v>13334.4184131</v>
      </c>
      <c r="D33" s="152">
        <f t="shared" si="0"/>
        <v>24041.06720596</v>
      </c>
      <c r="E33" s="146">
        <f t="shared" si="1"/>
        <v>34.671794537737789</v>
      </c>
      <c r="F33" s="614">
        <v>1164273.1000000001</v>
      </c>
      <c r="G33" s="147">
        <f t="shared" si="2"/>
        <v>74542.508657407438</v>
      </c>
      <c r="H33" s="34">
        <f t="shared" si="9"/>
        <v>41.345127963104026</v>
      </c>
      <c r="I33" s="148">
        <f t="shared" si="3"/>
        <v>0.85373526194154958</v>
      </c>
      <c r="J33" s="465">
        <f t="shared" si="8"/>
        <v>78.519406732233165</v>
      </c>
      <c r="K33" s="148"/>
      <c r="L33" s="148"/>
      <c r="M33" s="499"/>
      <c r="N33" s="500"/>
      <c r="O33" s="148"/>
      <c r="P33" s="148"/>
      <c r="Q33" s="148"/>
      <c r="R33" s="148"/>
      <c r="S33" s="148"/>
      <c r="T33" s="148"/>
      <c r="U33" s="148"/>
      <c r="V33" s="148"/>
      <c r="W33" s="147">
        <v>122046</v>
      </c>
      <c r="X33" s="147">
        <v>1935.7684220438998</v>
      </c>
      <c r="Y33" s="151">
        <f t="shared" si="4"/>
        <v>37.437393288544385</v>
      </c>
      <c r="Z33" s="147">
        <v>3768.4464340433278</v>
      </c>
      <c r="AA33" s="147">
        <v>168071.3</v>
      </c>
      <c r="AB33" s="147">
        <f t="shared" si="5"/>
        <v>63047.830830475352</v>
      </c>
      <c r="AC33" s="34">
        <f t="shared" si="6"/>
        <v>32.386290248804627</v>
      </c>
      <c r="AD33" s="148">
        <f t="shared" si="7"/>
        <v>0.7261561016068776</v>
      </c>
      <c r="AF33" s="30">
        <v>1985</v>
      </c>
      <c r="AG33" s="30">
        <v>1052144</v>
      </c>
    </row>
    <row r="34" spans="1:33">
      <c r="A34" s="591">
        <v>1990</v>
      </c>
      <c r="B34" s="192">
        <f>'T1'!H34</f>
        <v>995263</v>
      </c>
      <c r="C34" s="152">
        <f>$C$51*B118/100</f>
        <v>13417.073295300002</v>
      </c>
      <c r="D34" s="152">
        <f t="shared" si="0"/>
        <v>24120.468568420001</v>
      </c>
      <c r="E34" s="146">
        <f t="shared" si="1"/>
        <v>34.572007960916196</v>
      </c>
      <c r="F34" s="614">
        <v>1194030.6000000001</v>
      </c>
      <c r="G34" s="147">
        <f t="shared" si="2"/>
        <v>74178.844975725093</v>
      </c>
      <c r="H34" s="34">
        <f t="shared" si="9"/>
        <v>41.262175200985084</v>
      </c>
      <c r="I34" s="148">
        <f t="shared" si="3"/>
        <v>0.83353223945851962</v>
      </c>
      <c r="J34" s="465">
        <f t="shared" si="8"/>
        <v>78.361869387707543</v>
      </c>
      <c r="K34" s="148"/>
      <c r="L34" s="148"/>
      <c r="M34" s="499"/>
      <c r="N34" s="500"/>
      <c r="O34" s="148"/>
      <c r="P34" s="148"/>
      <c r="Q34" s="148"/>
      <c r="R34" s="148"/>
      <c r="S34" s="148"/>
      <c r="T34" s="148"/>
      <c r="U34" s="148"/>
      <c r="V34" s="148"/>
      <c r="W34" s="147">
        <v>117566</v>
      </c>
      <c r="X34" s="147">
        <v>1836.2376170285934</v>
      </c>
      <c r="Y34" s="151">
        <f t="shared" si="4"/>
        <v>37.25029589343562</v>
      </c>
      <c r="Z34" s="147">
        <v>3556.8205173785555</v>
      </c>
      <c r="AA34" s="147">
        <v>174341.4</v>
      </c>
      <c r="AB34" s="147">
        <f t="shared" si="5"/>
        <v>64025.482818637458</v>
      </c>
      <c r="AC34" s="34">
        <f t="shared" si="6"/>
        <v>33.053677976039225</v>
      </c>
      <c r="AD34" s="148">
        <f t="shared" si="7"/>
        <v>0.67434355809922375</v>
      </c>
      <c r="AF34" s="30">
        <v>1986</v>
      </c>
      <c r="AG34" s="30">
        <v>1069762.3999999999</v>
      </c>
    </row>
    <row r="35" spans="1:33">
      <c r="A35" s="591">
        <v>1991</v>
      </c>
      <c r="B35" s="192">
        <f>'T1'!H35</f>
        <v>974161</v>
      </c>
      <c r="C35" s="152">
        <f>$C$51*B119/100</f>
        <v>13176.793503450002</v>
      </c>
      <c r="D35" s="152">
        <f t="shared" si="0"/>
        <v>23392.1766708</v>
      </c>
      <c r="E35" s="146">
        <f t="shared" si="1"/>
        <v>34.139531081196424</v>
      </c>
      <c r="F35" s="614">
        <v>1219149.2</v>
      </c>
      <c r="G35" s="147">
        <f t="shared" si="2"/>
        <v>73930.049806498166</v>
      </c>
      <c r="H35" s="34">
        <f t="shared" si="9"/>
        <v>41.644735062899308</v>
      </c>
      <c r="I35" s="148">
        <f t="shared" si="3"/>
        <v>0.79904986198571926</v>
      </c>
      <c r="J35" s="465">
        <f t="shared" si="8"/>
        <v>79.088396910463686</v>
      </c>
      <c r="K35" s="148"/>
      <c r="L35" s="148"/>
      <c r="M35" s="499"/>
      <c r="N35" s="500"/>
      <c r="O35" s="148"/>
      <c r="P35" s="148"/>
      <c r="Q35" s="148"/>
      <c r="R35" s="148"/>
      <c r="S35" s="148"/>
      <c r="T35" s="148"/>
      <c r="U35" s="148"/>
      <c r="V35" s="148"/>
      <c r="W35" s="147">
        <v>109282</v>
      </c>
      <c r="X35" s="147">
        <v>1687.9429919702986</v>
      </c>
      <c r="Y35" s="151">
        <f t="shared" si="4"/>
        <v>37.089647414323949</v>
      </c>
      <c r="Z35" s="147">
        <v>3255.4709422381857</v>
      </c>
      <c r="AA35" s="147">
        <v>177481.1</v>
      </c>
      <c r="AB35" s="147">
        <f t="shared" si="5"/>
        <v>64742.707852021427</v>
      </c>
      <c r="AC35" s="34">
        <f t="shared" si="6"/>
        <v>33.568722295173359</v>
      </c>
      <c r="AD35" s="148">
        <f t="shared" si="7"/>
        <v>0.61573880261053149</v>
      </c>
      <c r="AF35" s="30">
        <v>1987</v>
      </c>
      <c r="AG35" s="30">
        <v>1092733.5</v>
      </c>
    </row>
    <row r="36" spans="1:33">
      <c r="A36" s="591">
        <v>1992</v>
      </c>
      <c r="B36" s="192">
        <f>'T1'!H36</f>
        <v>982484</v>
      </c>
      <c r="C36" s="152">
        <f>$C$51*B120/100</f>
        <v>13046.8340709</v>
      </c>
      <c r="D36" s="152">
        <f t="shared" si="0"/>
        <v>23132.263596680001</v>
      </c>
      <c r="E36" s="146">
        <f t="shared" si="1"/>
        <v>34.096488128509641</v>
      </c>
      <c r="F36" s="614">
        <v>1231534.1000000001</v>
      </c>
      <c r="G36" s="147">
        <f t="shared" si="2"/>
        <v>75304.399110229962</v>
      </c>
      <c r="H36" s="34">
        <f t="shared" si="9"/>
        <v>42.472453934037333</v>
      </c>
      <c r="I36" s="148">
        <f t="shared" si="3"/>
        <v>0.79777246931286749</v>
      </c>
      <c r="J36" s="465">
        <f t="shared" si="8"/>
        <v>80.660335320252372</v>
      </c>
      <c r="K36" s="148"/>
      <c r="L36" s="148"/>
      <c r="M36" s="499"/>
      <c r="N36" s="500"/>
      <c r="O36" s="148"/>
      <c r="P36" s="148"/>
      <c r="Q36" s="148"/>
      <c r="R36" s="148"/>
      <c r="S36" s="148"/>
      <c r="T36" s="148"/>
      <c r="U36" s="148"/>
      <c r="V36" s="148"/>
      <c r="W36" s="147">
        <v>110926</v>
      </c>
      <c r="X36" s="147">
        <v>1621.5754886643649</v>
      </c>
      <c r="Y36" s="151">
        <f t="shared" si="4"/>
        <v>37.167332840564796</v>
      </c>
      <c r="Z36" s="147">
        <v>3134.0210674910782</v>
      </c>
      <c r="AA36" s="147">
        <v>177071.7</v>
      </c>
      <c r="AB36" s="147">
        <f t="shared" si="5"/>
        <v>68406.312734392573</v>
      </c>
      <c r="AC36" s="34">
        <f t="shared" si="6"/>
        <v>35.394146245736998</v>
      </c>
      <c r="AD36" s="148">
        <f t="shared" si="7"/>
        <v>0.62644680092866334</v>
      </c>
      <c r="AF36" s="30">
        <v>1988</v>
      </c>
      <c r="AG36" s="30">
        <v>1127058.3999999999</v>
      </c>
    </row>
    <row r="37" spans="1:33">
      <c r="A37" s="591">
        <v>1993</v>
      </c>
      <c r="B37" s="192">
        <f>'T1'!H37</f>
        <v>1008101</v>
      </c>
      <c r="C37" s="152">
        <f>$C$51*B121/100</f>
        <v>13153.055841000001</v>
      </c>
      <c r="D37" s="152">
        <f t="shared" si="0"/>
        <v>23277.684069500003</v>
      </c>
      <c r="E37" s="146">
        <f t="shared" si="1"/>
        <v>34.033746680518462</v>
      </c>
      <c r="F37" s="614">
        <v>1239662.2</v>
      </c>
      <c r="G37" s="147">
        <f t="shared" si="2"/>
        <v>76643.862246642457</v>
      </c>
      <c r="H37" s="34">
        <f t="shared" si="9"/>
        <v>43.307615868920664</v>
      </c>
      <c r="I37" s="148">
        <f t="shared" si="3"/>
        <v>0.8132062105305784</v>
      </c>
      <c r="J37" s="465">
        <f t="shared" si="8"/>
        <v>82.246409009778816</v>
      </c>
      <c r="K37" s="148"/>
      <c r="L37" s="148"/>
      <c r="M37" s="499"/>
      <c r="N37" s="500"/>
      <c r="O37" s="148"/>
      <c r="P37" s="148"/>
      <c r="Q37" s="148"/>
      <c r="R37" s="148"/>
      <c r="S37" s="148"/>
      <c r="T37" s="148"/>
      <c r="U37" s="148"/>
      <c r="V37" s="148"/>
      <c r="W37" s="147">
        <v>117004</v>
      </c>
      <c r="X37" s="147">
        <v>1606.3728146879432</v>
      </c>
      <c r="Y37" s="151">
        <f t="shared" si="4"/>
        <v>37.557253205757107</v>
      </c>
      <c r="Z37" s="147">
        <v>3137.2094282921512</v>
      </c>
      <c r="AA37" s="147">
        <v>175875.5</v>
      </c>
      <c r="AB37" s="147">
        <f t="shared" si="5"/>
        <v>72837.388014892043</v>
      </c>
      <c r="AC37" s="34">
        <f t="shared" si="6"/>
        <v>37.295565589223408</v>
      </c>
      <c r="AD37" s="148">
        <f t="shared" si="7"/>
        <v>0.66526605468072586</v>
      </c>
      <c r="AF37" s="30">
        <v>1989</v>
      </c>
      <c r="AG37" s="30">
        <v>1162863.6000000001</v>
      </c>
    </row>
    <row r="38" spans="1:33">
      <c r="A38" s="591">
        <v>1994</v>
      </c>
      <c r="B38" s="192">
        <f>'T1'!H38</f>
        <v>1054010</v>
      </c>
      <c r="C38" s="152">
        <f>$C$51*B122/100</f>
        <v>13411.608509700003</v>
      </c>
      <c r="D38" s="152">
        <f t="shared" si="0"/>
        <v>23855.202593459999</v>
      </c>
      <c r="E38" s="146">
        <f t="shared" si="1"/>
        <v>34.205732720000078</v>
      </c>
      <c r="F38" s="614">
        <v>1256175.3999999999</v>
      </c>
      <c r="G38" s="147">
        <f t="shared" si="2"/>
        <v>78589.380180437176</v>
      </c>
      <c r="H38" s="34">
        <f t="shared" si="9"/>
        <v>44.1836532668543</v>
      </c>
      <c r="I38" s="148">
        <f t="shared" si="3"/>
        <v>0.83906276145831238</v>
      </c>
      <c r="J38" s="465">
        <f t="shared" si="8"/>
        <v>83.910110155470804</v>
      </c>
      <c r="K38" s="148"/>
      <c r="L38" s="148"/>
      <c r="M38" s="499"/>
      <c r="N38" s="500"/>
      <c r="O38" s="148"/>
      <c r="P38" s="148"/>
      <c r="Q38" s="148"/>
      <c r="R38" s="148"/>
      <c r="S38" s="148"/>
      <c r="T38" s="148"/>
      <c r="U38" s="148"/>
      <c r="V38" s="148"/>
      <c r="W38" s="147">
        <v>125812</v>
      </c>
      <c r="X38" s="147">
        <v>1636.8069784703964</v>
      </c>
      <c r="Y38" s="151">
        <f t="shared" si="4"/>
        <v>37.918723232781694</v>
      </c>
      <c r="Z38" s="147">
        <v>3227.4128017094408</v>
      </c>
      <c r="AA38" s="147">
        <v>176794.7</v>
      </c>
      <c r="AB38" s="147">
        <f t="shared" si="5"/>
        <v>76864.286171098734</v>
      </c>
      <c r="AC38" s="34">
        <f t="shared" si="6"/>
        <v>38.982308037373478</v>
      </c>
      <c r="AD38" s="148">
        <f t="shared" si="7"/>
        <v>0.71162766757148255</v>
      </c>
      <c r="AF38" s="30">
        <v>1990</v>
      </c>
      <c r="AG38" s="30">
        <v>1192584.3999999999</v>
      </c>
    </row>
    <row r="39" spans="1:33" ht="13.5" customHeight="1">
      <c r="A39" s="591">
        <v>1995</v>
      </c>
      <c r="B39" s="192">
        <f>'T1'!H39</f>
        <v>1082874</v>
      </c>
      <c r="C39" s="152">
        <f>$C$51*B123/100</f>
        <v>13626.101344500003</v>
      </c>
      <c r="D39" s="152">
        <f t="shared" si="0"/>
        <v>24204.0332982</v>
      </c>
      <c r="E39" s="146">
        <f t="shared" si="1"/>
        <v>34.159600537494619</v>
      </c>
      <c r="F39" s="614">
        <v>1271732.5</v>
      </c>
      <c r="G39" s="147">
        <f t="shared" si="2"/>
        <v>79470.567011237436</v>
      </c>
      <c r="H39" s="34">
        <f t="shared" si="9"/>
        <v>44.739403001917495</v>
      </c>
      <c r="I39" s="148">
        <f t="shared" si="3"/>
        <v>0.85149510608559587</v>
      </c>
      <c r="J39" s="465">
        <f t="shared" si="8"/>
        <v>84.96554622831836</v>
      </c>
      <c r="K39" s="148"/>
      <c r="L39" s="148"/>
      <c r="M39" s="499"/>
      <c r="N39" s="500"/>
      <c r="O39" s="148"/>
      <c r="P39" s="148"/>
      <c r="Q39" s="148"/>
      <c r="R39" s="148"/>
      <c r="S39" s="148"/>
      <c r="T39" s="148"/>
      <c r="U39" s="148"/>
      <c r="V39" s="148"/>
      <c r="W39" s="147">
        <v>132123</v>
      </c>
      <c r="X39" s="147">
        <v>1699.3271037519703</v>
      </c>
      <c r="Y39" s="151">
        <f t="shared" si="4"/>
        <v>37.743614314304814</v>
      </c>
      <c r="Z39" s="147">
        <v>3335.2148334886683</v>
      </c>
      <c r="AA39" s="147">
        <v>179284.4</v>
      </c>
      <c r="AB39" s="147">
        <f t="shared" si="5"/>
        <v>77750.186946517599</v>
      </c>
      <c r="AC39" s="34">
        <f t="shared" si="6"/>
        <v>39.61453957129293</v>
      </c>
      <c r="AD39" s="148">
        <f t="shared" si="7"/>
        <v>0.73694643817309258</v>
      </c>
      <c r="AF39" s="30">
        <v>1991</v>
      </c>
      <c r="AG39" s="30">
        <v>1217672.5</v>
      </c>
    </row>
    <row r="40" spans="1:33">
      <c r="A40" s="591">
        <v>1996</v>
      </c>
      <c r="B40" s="192">
        <f>'T1'!H40</f>
        <v>1101062</v>
      </c>
      <c r="C40" s="152">
        <f>$C$51*B124/100</f>
        <v>13768.698093750001</v>
      </c>
      <c r="D40" s="152">
        <f>$D$51*F124/100</f>
        <v>24648.918834679997</v>
      </c>
      <c r="E40" s="146">
        <f t="shared" si="1"/>
        <v>34.427196142303544</v>
      </c>
      <c r="F40" s="614">
        <v>1287593.2</v>
      </c>
      <c r="G40" s="147">
        <f t="shared" si="2"/>
        <v>79968.49030336448</v>
      </c>
      <c r="H40" s="34">
        <f t="shared" si="9"/>
        <v>44.669788861118398</v>
      </c>
      <c r="I40" s="148">
        <f t="shared" si="3"/>
        <v>0.85513188482200753</v>
      </c>
      <c r="J40" s="465">
        <f t="shared" si="8"/>
        <v>84.833340541578266</v>
      </c>
      <c r="K40" s="148"/>
      <c r="L40" s="148"/>
      <c r="M40" s="499"/>
      <c r="N40" s="500"/>
      <c r="O40" s="148"/>
      <c r="P40" s="148"/>
      <c r="Q40" s="148"/>
      <c r="R40" s="148"/>
      <c r="S40" s="148"/>
      <c r="T40" s="148"/>
      <c r="U40" s="148"/>
      <c r="V40" s="148"/>
      <c r="W40" s="147">
        <v>133569</v>
      </c>
      <c r="X40" s="147">
        <v>1728.2368171937733</v>
      </c>
      <c r="Y40" s="151">
        <f t="shared" si="4"/>
        <v>38.017770547469539</v>
      </c>
      <c r="Z40" s="147">
        <v>3416.5929599236206</v>
      </c>
      <c r="AA40" s="147">
        <v>182412</v>
      </c>
      <c r="AB40" s="147">
        <f t="shared" si="5"/>
        <v>77286.283147747556</v>
      </c>
      <c r="AC40" s="34">
        <f t="shared" si="6"/>
        <v>39.094209221512294</v>
      </c>
      <c r="AD40" s="148">
        <f t="shared" si="7"/>
        <v>0.73223801065719363</v>
      </c>
      <c r="AF40" s="30">
        <v>1992</v>
      </c>
      <c r="AG40" s="30">
        <v>1230043.2</v>
      </c>
    </row>
    <row r="41" spans="1:33">
      <c r="A41" s="591">
        <v>1997</v>
      </c>
      <c r="B41" s="192">
        <f>'T1'!H41</f>
        <v>1147894</v>
      </c>
      <c r="C41" s="152">
        <f>D125/1000</f>
        <v>14038.075000000001</v>
      </c>
      <c r="D41" s="152">
        <f>H125/1000</f>
        <v>25060.352999999999</v>
      </c>
      <c r="E41" s="146">
        <f>D41/C41*1000/52</f>
        <v>34.330195941011524</v>
      </c>
      <c r="F41" s="614">
        <v>1317325.7</v>
      </c>
      <c r="G41" s="147">
        <f t="shared" si="2"/>
        <v>81770.043257355443</v>
      </c>
      <c r="H41" s="34">
        <f t="shared" si="9"/>
        <v>45.805180796934508</v>
      </c>
      <c r="I41" s="148">
        <f t="shared" si="3"/>
        <v>0.87138207354491004</v>
      </c>
      <c r="J41" s="465">
        <f t="shared" si="8"/>
        <v>86.989587374056313</v>
      </c>
      <c r="K41" s="148"/>
      <c r="L41" s="148"/>
      <c r="M41" s="499"/>
      <c r="N41" s="500"/>
      <c r="O41" s="148"/>
      <c r="P41" s="148"/>
      <c r="Q41" s="148"/>
      <c r="R41" s="148"/>
      <c r="S41" s="148"/>
      <c r="T41" s="148"/>
      <c r="U41" s="148"/>
      <c r="V41" s="148"/>
      <c r="W41" s="147">
        <v>142282</v>
      </c>
      <c r="X41" s="147">
        <v>1783.9090000000001</v>
      </c>
      <c r="Y41" s="151">
        <f t="shared" si="4"/>
        <v>37.990252779796414</v>
      </c>
      <c r="Z41" s="147">
        <v>3524.1</v>
      </c>
      <c r="AA41" s="147">
        <v>187134.5</v>
      </c>
      <c r="AB41" s="147">
        <f t="shared" si="5"/>
        <v>79758.552706444112</v>
      </c>
      <c r="AC41" s="34">
        <f t="shared" si="6"/>
        <v>40.373996197610737</v>
      </c>
      <c r="AD41" s="148">
        <f t="shared" si="7"/>
        <v>0.76031944937999141</v>
      </c>
      <c r="AF41" s="30">
        <v>1993</v>
      </c>
      <c r="AG41" s="30">
        <v>1238159.8</v>
      </c>
    </row>
    <row r="42" spans="1:33">
      <c r="A42" s="591">
        <v>1998</v>
      </c>
      <c r="B42" s="192">
        <f>'T1'!H42</f>
        <v>1195396</v>
      </c>
      <c r="C42" s="152">
        <f>D126/1000</f>
        <v>14353.424999999999</v>
      </c>
      <c r="D42" s="152">
        <f>H126/1000</f>
        <v>25570.682000000001</v>
      </c>
      <c r="E42" s="146">
        <f t="shared" si="1"/>
        <v>34.259689559487342</v>
      </c>
      <c r="F42" s="614">
        <v>1347975.9</v>
      </c>
      <c r="G42" s="147">
        <f t="shared" si="2"/>
        <v>83282.979497924709</v>
      </c>
      <c r="H42" s="34">
        <f t="shared" si="9"/>
        <v>46.748694461884121</v>
      </c>
      <c r="I42" s="148">
        <f t="shared" si="3"/>
        <v>0.8868081395223758</v>
      </c>
      <c r="J42" s="465">
        <f t="shared" si="8"/>
        <v>88.781434125182841</v>
      </c>
      <c r="K42" s="148"/>
      <c r="L42" s="148"/>
      <c r="M42" s="499"/>
      <c r="N42" s="500"/>
      <c r="O42" s="148"/>
      <c r="P42" s="148"/>
      <c r="Q42" s="148"/>
      <c r="R42" s="148"/>
      <c r="S42" s="148"/>
      <c r="T42" s="148"/>
      <c r="U42" s="148"/>
      <c r="V42" s="148"/>
      <c r="W42" s="147">
        <v>149390</v>
      </c>
      <c r="X42" s="147">
        <v>1846.2159999999999</v>
      </c>
      <c r="Y42" s="151">
        <f t="shared" si="4"/>
        <v>37.846413337417644</v>
      </c>
      <c r="Z42" s="147">
        <v>3633.3780000000002</v>
      </c>
      <c r="AA42" s="147">
        <v>191360.5</v>
      </c>
      <c r="AB42" s="147">
        <f t="shared" si="5"/>
        <v>80916.859132409212</v>
      </c>
      <c r="AC42" s="34">
        <f t="shared" si="6"/>
        <v>41.116008298613572</v>
      </c>
      <c r="AD42" s="148">
        <f t="shared" si="7"/>
        <v>0.78067312742180339</v>
      </c>
      <c r="AF42" s="30">
        <v>1994</v>
      </c>
      <c r="AG42" s="30">
        <v>1254654.6000000001</v>
      </c>
    </row>
    <row r="43" spans="1:33">
      <c r="A43" s="591">
        <v>1999</v>
      </c>
      <c r="B43" s="192">
        <f>'T1'!H43</f>
        <v>1255133</v>
      </c>
      <c r="C43" s="152">
        <f>D127/1000</f>
        <v>14730.254999999999</v>
      </c>
      <c r="D43" s="152">
        <f>H127/1000</f>
        <v>26237.388999999999</v>
      </c>
      <c r="E43" s="146">
        <f>D43/C43*1000/52</f>
        <v>34.25366180537425</v>
      </c>
      <c r="F43" s="614">
        <v>1376678.8</v>
      </c>
      <c r="G43" s="147">
        <f t="shared" si="2"/>
        <v>85207.825662216987</v>
      </c>
      <c r="H43" s="34">
        <f t="shared" si="9"/>
        <v>47.837572557238836</v>
      </c>
      <c r="I43" s="148">
        <f t="shared" si="3"/>
        <v>0.91171085078087932</v>
      </c>
      <c r="J43" s="465">
        <f t="shared" si="8"/>
        <v>90.849345539733889</v>
      </c>
      <c r="K43" s="148"/>
      <c r="L43" s="148"/>
      <c r="M43" s="499"/>
      <c r="N43" s="500"/>
      <c r="O43" s="148"/>
      <c r="P43" s="148"/>
      <c r="Q43" s="148"/>
      <c r="R43" s="148"/>
      <c r="S43" s="148"/>
      <c r="T43" s="148"/>
      <c r="U43" s="148"/>
      <c r="V43" s="148"/>
      <c r="W43" s="147">
        <v>161536</v>
      </c>
      <c r="X43" s="147">
        <v>1876.7739999999999</v>
      </c>
      <c r="Y43" s="151">
        <f t="shared" si="4"/>
        <v>38.116203655847748</v>
      </c>
      <c r="Z43" s="147">
        <v>3719.846</v>
      </c>
      <c r="AA43" s="147">
        <v>194965.5</v>
      </c>
      <c r="AB43" s="147">
        <f t="shared" si="5"/>
        <v>86071.098597913238</v>
      </c>
      <c r="AC43" s="34">
        <f t="shared" si="6"/>
        <v>43.425453634370882</v>
      </c>
      <c r="AD43" s="148">
        <f t="shared" si="7"/>
        <v>0.82853633078672895</v>
      </c>
      <c r="AF43" s="30">
        <v>1995</v>
      </c>
      <c r="AG43" s="30">
        <v>1270190.8999999999</v>
      </c>
    </row>
    <row r="44" spans="1:33">
      <c r="A44" s="591">
        <v>2000</v>
      </c>
      <c r="B44" s="192">
        <f>'T1'!H44</f>
        <v>1319435</v>
      </c>
      <c r="C44" s="152">
        <f>D128/1000</f>
        <v>15067.184999999999</v>
      </c>
      <c r="D44" s="152">
        <f>H128/1000</f>
        <v>26801.128000000001</v>
      </c>
      <c r="E44" s="146">
        <f>D44/C44*1000/52</f>
        <v>34.207206435197264</v>
      </c>
      <c r="F44" s="614">
        <v>1407018.7</v>
      </c>
      <c r="G44" s="147">
        <f t="shared" si="2"/>
        <v>87570.106824864764</v>
      </c>
      <c r="H44" s="34">
        <f t="shared" si="9"/>
        <v>49.23057716078219</v>
      </c>
      <c r="I44" s="148">
        <f t="shared" si="3"/>
        <v>0.9377522843157664</v>
      </c>
      <c r="J44" s="465">
        <f t="shared" si="8"/>
        <v>93.494830036555413</v>
      </c>
      <c r="K44" s="148"/>
      <c r="L44" s="148"/>
      <c r="M44" s="499"/>
      <c r="N44" s="500"/>
      <c r="O44" s="148"/>
      <c r="P44" s="148"/>
      <c r="Q44" s="148"/>
      <c r="R44" s="148"/>
      <c r="S44" s="148"/>
      <c r="T44" s="148"/>
      <c r="U44" s="148"/>
      <c r="V44" s="148"/>
      <c r="W44" s="147">
        <v>179827</v>
      </c>
      <c r="X44" s="147">
        <v>1952.837</v>
      </c>
      <c r="Y44" s="151">
        <f t="shared" si="4"/>
        <v>37.996475423664684</v>
      </c>
      <c r="Z44" s="147">
        <v>3858.4479999999999</v>
      </c>
      <c r="AA44" s="147">
        <v>198638</v>
      </c>
      <c r="AB44" s="147">
        <f t="shared" si="5"/>
        <v>92085.002486126599</v>
      </c>
      <c r="AC44" s="34">
        <f t="shared" si="6"/>
        <v>46.606044710204728</v>
      </c>
      <c r="AD44" s="148">
        <f t="shared" si="7"/>
        <v>0.9053000936376725</v>
      </c>
      <c r="AF44" s="30">
        <v>1996</v>
      </c>
      <c r="AG44" s="30">
        <v>1286034</v>
      </c>
    </row>
    <row r="45" spans="1:33">
      <c r="A45" s="591">
        <v>2001</v>
      </c>
      <c r="B45" s="192">
        <f>'T1'!H45</f>
        <v>1341712</v>
      </c>
      <c r="C45" s="152">
        <f>D129/1000</f>
        <v>15216.19</v>
      </c>
      <c r="D45" s="152">
        <f>H129/1000</f>
        <v>26955.303</v>
      </c>
      <c r="E45" s="146">
        <f>D45/C45*1000/52</f>
        <v>34.067083253985494</v>
      </c>
      <c r="F45" s="614">
        <v>1434354.9</v>
      </c>
      <c r="G45" s="147">
        <f t="shared" si="2"/>
        <v>88176.606627546047</v>
      </c>
      <c r="H45" s="34">
        <f t="shared" si="9"/>
        <v>49.775437508530324</v>
      </c>
      <c r="I45" s="148">
        <f t="shared" si="3"/>
        <v>0.93541145221451127</v>
      </c>
      <c r="J45" s="465">
        <f t="shared" si="8"/>
        <v>94.529585843703472</v>
      </c>
      <c r="K45" s="148"/>
      <c r="L45" s="148"/>
      <c r="M45" s="499"/>
      <c r="N45" s="500"/>
      <c r="O45" s="148"/>
      <c r="P45" s="148"/>
      <c r="Q45" s="148"/>
      <c r="R45" s="148"/>
      <c r="S45" s="148"/>
      <c r="T45" s="148"/>
      <c r="U45" s="148"/>
      <c r="V45" s="148"/>
      <c r="W45" s="147">
        <v>172943</v>
      </c>
      <c r="X45" s="147">
        <v>1937.433</v>
      </c>
      <c r="Y45" s="151">
        <f t="shared" si="4"/>
        <v>37.617519200366196</v>
      </c>
      <c r="Z45" s="147">
        <v>3789.8339999999998</v>
      </c>
      <c r="AA45" s="147">
        <v>198194.9</v>
      </c>
      <c r="AB45" s="147">
        <f t="shared" si="5"/>
        <v>89263.990032171438</v>
      </c>
      <c r="AC45" s="34">
        <f t="shared" si="6"/>
        <v>45.633397135600134</v>
      </c>
      <c r="AD45" s="148">
        <f t="shared" si="7"/>
        <v>0.87259056615483044</v>
      </c>
      <c r="AF45" s="30">
        <v>1997</v>
      </c>
      <c r="AG45" s="30">
        <v>1315729.7</v>
      </c>
    </row>
    <row r="46" spans="1:33">
      <c r="A46" s="591">
        <v>2002</v>
      </c>
      <c r="B46" s="192">
        <f>'T1'!H46</f>
        <v>1379305</v>
      </c>
      <c r="C46" s="152">
        <f>D130/1000</f>
        <v>15589.25</v>
      </c>
      <c r="D46" s="152">
        <f>H130/1000</f>
        <v>27337.72</v>
      </c>
      <c r="E46" s="146">
        <f t="shared" si="1"/>
        <v>33.723584175979255</v>
      </c>
      <c r="F46" s="614">
        <v>1450190.6</v>
      </c>
      <c r="G46" s="147">
        <f t="shared" si="2"/>
        <v>88477.957566913086</v>
      </c>
      <c r="H46" s="34">
        <f t="shared" si="9"/>
        <v>50.454280752015897</v>
      </c>
      <c r="I46" s="148">
        <f t="shared" si="3"/>
        <v>0.95111980452776335</v>
      </c>
      <c r="J46" s="465">
        <f t="shared" si="8"/>
        <v>95.818791401133083</v>
      </c>
      <c r="K46" s="148"/>
      <c r="L46" s="148"/>
      <c r="M46" s="499"/>
      <c r="N46" s="500"/>
      <c r="O46" s="148"/>
      <c r="P46" s="148"/>
      <c r="Q46" s="148"/>
      <c r="R46" s="148"/>
      <c r="S46" s="148"/>
      <c r="T46" s="148"/>
      <c r="U46" s="148"/>
      <c r="V46" s="148"/>
      <c r="W46" s="147">
        <v>177432</v>
      </c>
      <c r="X46" s="147">
        <v>1943.2</v>
      </c>
      <c r="Y46" s="151">
        <f t="shared" si="4"/>
        <v>37.555291430471542</v>
      </c>
      <c r="Z46" s="147">
        <v>3794.8270000000002</v>
      </c>
      <c r="AA46" s="147">
        <v>195901.4</v>
      </c>
      <c r="AB46" s="147">
        <f t="shared" si="5"/>
        <v>91309.180732811859</v>
      </c>
      <c r="AC46" s="34">
        <f t="shared" si="6"/>
        <v>46.756281643405615</v>
      </c>
      <c r="AD46" s="148">
        <f t="shared" si="7"/>
        <v>0.90572093920717256</v>
      </c>
      <c r="AF46" s="30">
        <v>1998</v>
      </c>
      <c r="AG46" s="30">
        <v>1346342.3</v>
      </c>
    </row>
    <row r="47" spans="1:33">
      <c r="A47" s="591">
        <v>2003</v>
      </c>
      <c r="B47" s="192">
        <f>'T1'!H47</f>
        <v>1405861</v>
      </c>
      <c r="C47" s="152">
        <f>D131/1000</f>
        <v>15923.36</v>
      </c>
      <c r="D47" s="152">
        <f>H131/1000</f>
        <v>27704.313999999998</v>
      </c>
      <c r="E47" s="146">
        <f t="shared" si="1"/>
        <v>33.458721603403376</v>
      </c>
      <c r="F47" s="614">
        <v>1474036</v>
      </c>
      <c r="G47" s="147">
        <f t="shared" si="2"/>
        <v>88289.217853518348</v>
      </c>
      <c r="H47" s="34">
        <f t="shared" si="9"/>
        <v>50.745201631774748</v>
      </c>
      <c r="I47" s="148">
        <f t="shared" si="3"/>
        <v>0.95374943352808206</v>
      </c>
      <c r="J47" s="465">
        <f t="shared" si="8"/>
        <v>96.371285395227602</v>
      </c>
      <c r="K47" s="148"/>
      <c r="L47" s="148"/>
      <c r="M47" s="150"/>
      <c r="N47" s="148"/>
      <c r="O47" s="148"/>
      <c r="P47" s="148"/>
      <c r="Q47" s="148"/>
      <c r="R47" s="148"/>
      <c r="S47" s="148"/>
      <c r="T47" s="148"/>
      <c r="U47" s="148"/>
      <c r="V47" s="148"/>
      <c r="W47" s="147">
        <v>176988</v>
      </c>
      <c r="X47" s="147">
        <v>1928.5730000000001</v>
      </c>
      <c r="Y47" s="151">
        <f t="shared" si="4"/>
        <v>37.208619254515369</v>
      </c>
      <c r="Z47" s="147">
        <v>3731.4960000000001</v>
      </c>
      <c r="AA47" s="147">
        <v>194496.5</v>
      </c>
      <c r="AB47" s="147">
        <f t="shared" si="5"/>
        <v>91771.480778793426</v>
      </c>
      <c r="AC47" s="34">
        <f t="shared" si="6"/>
        <v>47.43084275046791</v>
      </c>
      <c r="AD47" s="148">
        <f t="shared" si="7"/>
        <v>0.90998038525114844</v>
      </c>
      <c r="AF47" s="30">
        <v>1999</v>
      </c>
      <c r="AG47" s="30">
        <v>1375011.1</v>
      </c>
    </row>
    <row r="48" spans="1:33">
      <c r="A48" s="591">
        <v>2004</v>
      </c>
      <c r="B48" s="192">
        <f>'T1'!H48</f>
        <v>1449988</v>
      </c>
      <c r="C48" s="152">
        <f>D132/1000</f>
        <v>16190.205</v>
      </c>
      <c r="D48" s="152">
        <f>H132/1000</f>
        <v>28487.798999999999</v>
      </c>
      <c r="E48" s="146">
        <f t="shared" si="1"/>
        <v>33.837884601309149</v>
      </c>
      <c r="F48" s="614">
        <v>1509779</v>
      </c>
      <c r="G48" s="147">
        <f t="shared" si="2"/>
        <v>89559.582475947653</v>
      </c>
      <c r="H48" s="34">
        <f t="shared" si="9"/>
        <v>50.898561872049157</v>
      </c>
      <c r="I48" s="148">
        <f t="shared" si="3"/>
        <v>0.96039751513300953</v>
      </c>
      <c r="J48" s="465">
        <f t="shared" si="8"/>
        <v>96.662535070241447</v>
      </c>
      <c r="K48" s="148"/>
      <c r="L48" s="148"/>
      <c r="M48" s="150"/>
      <c r="N48" s="148"/>
      <c r="O48" s="148"/>
      <c r="P48" s="148"/>
      <c r="Q48" s="148"/>
      <c r="R48" s="148"/>
      <c r="S48" s="148"/>
      <c r="T48" s="148"/>
      <c r="U48" s="148"/>
      <c r="V48" s="148"/>
      <c r="W48" s="147"/>
      <c r="X48" s="147"/>
      <c r="Y48" s="151"/>
      <c r="Z48" s="147"/>
      <c r="AA48" s="147"/>
      <c r="AB48" s="147"/>
      <c r="AC48" s="34"/>
      <c r="AD48" s="148"/>
      <c r="AF48" s="30">
        <v>2000</v>
      </c>
      <c r="AG48" s="30">
        <v>1405313.6</v>
      </c>
    </row>
    <row r="49" spans="1:47">
      <c r="A49" s="591">
        <v>2005</v>
      </c>
      <c r="B49" s="192">
        <f>'T1'!H49</f>
        <v>1495853</v>
      </c>
      <c r="C49" s="152">
        <f>D133/1000</f>
        <v>16430.685000000001</v>
      </c>
      <c r="D49" s="152">
        <f>H133/1000</f>
        <v>28703.81</v>
      </c>
      <c r="E49" s="146">
        <f t="shared" si="1"/>
        <v>33.595455463594256</v>
      </c>
      <c r="F49" s="614">
        <v>1559782.6</v>
      </c>
      <c r="G49" s="147">
        <f t="shared" si="2"/>
        <v>91040.209218300995</v>
      </c>
      <c r="H49" s="34">
        <f t="shared" si="9"/>
        <v>52.113395399426068</v>
      </c>
      <c r="I49" s="148">
        <f t="shared" si="3"/>
        <v>0.95901377538126142</v>
      </c>
      <c r="J49" s="465">
        <f t="shared" si="8"/>
        <v>98.969651108996587</v>
      </c>
      <c r="K49" s="148"/>
      <c r="L49" s="148"/>
      <c r="M49" s="150"/>
      <c r="N49" s="148"/>
      <c r="O49" s="148"/>
      <c r="P49" s="148"/>
      <c r="Q49" s="148"/>
      <c r="R49" s="148"/>
      <c r="S49" s="148"/>
      <c r="T49" s="148"/>
      <c r="U49" s="148"/>
      <c r="V49" s="148"/>
      <c r="W49" s="147"/>
      <c r="X49" s="147"/>
      <c r="Y49" s="151"/>
      <c r="Z49" s="147"/>
      <c r="AA49" s="147"/>
      <c r="AB49" s="147"/>
      <c r="AC49" s="34"/>
      <c r="AD49" s="148"/>
      <c r="AF49" s="30">
        <v>2001</v>
      </c>
      <c r="AG49" s="30">
        <v>1432618.9</v>
      </c>
    </row>
    <row r="50" spans="1:47">
      <c r="A50" s="591">
        <v>2006</v>
      </c>
      <c r="B50" s="192">
        <f>'T1'!H50</f>
        <v>1535071</v>
      </c>
      <c r="C50" s="152">
        <f>D134/1000</f>
        <v>16702.125</v>
      </c>
      <c r="D50" s="152">
        <f>H134/1000</f>
        <v>29137.021000000001</v>
      </c>
      <c r="E50" s="146">
        <f t="shared" si="1"/>
        <v>33.548265680150102</v>
      </c>
      <c r="F50" s="614">
        <v>1616687.7</v>
      </c>
      <c r="G50" s="147">
        <f t="shared" si="2"/>
        <v>91908.724189287299</v>
      </c>
      <c r="H50" s="34">
        <f t="shared" si="9"/>
        <v>52.684555500715049</v>
      </c>
      <c r="I50" s="148">
        <f t="shared" si="3"/>
        <v>0.94951610011012022</v>
      </c>
      <c r="J50" s="465">
        <f t="shared" si="8"/>
        <v>100.0543533341863</v>
      </c>
      <c r="K50" s="148"/>
      <c r="L50" s="148"/>
      <c r="M50" s="150"/>
      <c r="N50" s="148"/>
      <c r="O50" s="148"/>
      <c r="P50" s="148"/>
      <c r="Q50" s="148"/>
      <c r="R50" s="148"/>
      <c r="S50" s="148"/>
      <c r="T50" s="148"/>
      <c r="U50" s="148"/>
      <c r="V50" s="148"/>
      <c r="W50" s="147"/>
      <c r="X50" s="147"/>
      <c r="Y50" s="151"/>
      <c r="Z50" s="147"/>
      <c r="AA50" s="147"/>
      <c r="AB50" s="147"/>
      <c r="AC50" s="34"/>
      <c r="AD50" s="148"/>
      <c r="AF50" s="30">
        <v>2002</v>
      </c>
      <c r="AG50" s="30">
        <v>1448435.2</v>
      </c>
    </row>
    <row r="51" spans="1:47">
      <c r="A51" s="591">
        <v>2007</v>
      </c>
      <c r="B51" s="192">
        <f>'T1'!H51</f>
        <v>1565900</v>
      </c>
      <c r="C51" s="152">
        <f>D135/1000</f>
        <v>17077.455000000002</v>
      </c>
      <c r="D51" s="152">
        <f>H135/1000</f>
        <v>29738.338</v>
      </c>
      <c r="E51" s="146">
        <f t="shared" si="1"/>
        <v>33.488076261047986</v>
      </c>
      <c r="F51" s="614">
        <v>1668675.3</v>
      </c>
      <c r="G51" s="147">
        <f t="shared" si="2"/>
        <v>91693.990702947238</v>
      </c>
      <c r="H51" s="34">
        <f t="shared" si="9"/>
        <v>52.655935244262807</v>
      </c>
      <c r="I51" s="148">
        <f t="shared" si="3"/>
        <v>0.93840904818331039</v>
      </c>
      <c r="J51" s="465">
        <f t="shared" si="8"/>
        <v>100</v>
      </c>
      <c r="K51" s="148"/>
      <c r="L51" s="148"/>
      <c r="M51" s="150"/>
      <c r="N51" s="148"/>
      <c r="O51" s="148"/>
      <c r="P51" s="148"/>
      <c r="Q51" s="148"/>
      <c r="R51" s="148"/>
      <c r="S51" s="148"/>
      <c r="T51" s="148"/>
      <c r="U51" s="148"/>
      <c r="V51" s="148"/>
      <c r="W51" s="147"/>
      <c r="X51" s="147"/>
      <c r="Y51" s="151"/>
      <c r="Z51" s="147"/>
      <c r="AA51" s="147"/>
      <c r="AB51" s="147"/>
      <c r="AC51" s="34"/>
      <c r="AD51" s="148"/>
      <c r="AF51" s="30">
        <v>2003</v>
      </c>
      <c r="AG51" s="30">
        <v>1472251.5</v>
      </c>
    </row>
    <row r="52" spans="1:47">
      <c r="A52" s="591">
        <v>2008</v>
      </c>
      <c r="B52" s="192">
        <f>'T1'!H52</f>
        <v>1584306</v>
      </c>
      <c r="C52" s="152">
        <f t="shared" ref="C52:C57" si="10">D136/1000</f>
        <v>17362.98</v>
      </c>
      <c r="D52" s="152">
        <f>H136/1000</f>
        <v>30116.055</v>
      </c>
      <c r="E52" s="146">
        <f t="shared" si="1"/>
        <v>33.355731783723414</v>
      </c>
      <c r="F52" s="614">
        <v>1721450.5</v>
      </c>
      <c r="G52" s="147">
        <f t="shared" si="2"/>
        <v>91246.203128725596</v>
      </c>
      <c r="H52" s="34">
        <f t="shared" si="9"/>
        <v>52.606691015805353</v>
      </c>
      <c r="I52" s="148">
        <f t="shared" si="3"/>
        <v>0.92033201070841131</v>
      </c>
      <c r="J52" s="465">
        <f t="shared" si="8"/>
        <v>99.906479244497291</v>
      </c>
      <c r="K52" s="148"/>
      <c r="L52" s="148"/>
      <c r="M52" s="150"/>
      <c r="N52" s="148"/>
      <c r="O52" s="148"/>
      <c r="P52" s="148"/>
      <c r="Q52" s="148"/>
      <c r="R52" s="148"/>
      <c r="S52" s="148"/>
      <c r="T52" s="148"/>
      <c r="U52" s="148"/>
      <c r="V52" s="148"/>
      <c r="W52" s="147"/>
      <c r="X52" s="147"/>
      <c r="Y52" s="151"/>
      <c r="Z52" s="147"/>
      <c r="AA52" s="147"/>
      <c r="AB52" s="147"/>
      <c r="AC52" s="34"/>
      <c r="AD52" s="148"/>
      <c r="AF52" s="30">
        <v>2004</v>
      </c>
      <c r="AG52" s="30">
        <v>1507950</v>
      </c>
    </row>
    <row r="53" spans="1:47" s="40" customFormat="1">
      <c r="A53" s="591">
        <v>2009</v>
      </c>
      <c r="B53" s="193">
        <f>'T1'!H53</f>
        <v>1541348</v>
      </c>
      <c r="C53" s="152">
        <f t="shared" si="10"/>
        <v>17067.165000000001</v>
      </c>
      <c r="D53" s="152">
        <f>H137/1000</f>
        <v>29041.044000000002</v>
      </c>
      <c r="E53" s="146">
        <f t="shared" si="1"/>
        <v>32.722576677767833</v>
      </c>
      <c r="F53" s="614">
        <v>1733027.8</v>
      </c>
      <c r="G53" s="145">
        <f t="shared" si="2"/>
        <v>90310.722372461969</v>
      </c>
      <c r="H53" s="37">
        <f t="shared" si="9"/>
        <v>53.07481370160108</v>
      </c>
      <c r="I53" s="153">
        <f t="shared" si="3"/>
        <v>0.88939600391869067</v>
      </c>
      <c r="J53" s="465">
        <f t="shared" si="8"/>
        <v>100.79550093526051</v>
      </c>
      <c r="K53" s="148"/>
      <c r="L53" s="153"/>
      <c r="M53" s="154"/>
      <c r="N53" s="153"/>
      <c r="O53" s="153"/>
      <c r="P53" s="153"/>
      <c r="Q53" s="153"/>
      <c r="R53" s="153"/>
      <c r="S53" s="153"/>
      <c r="T53" s="153"/>
      <c r="U53" s="153"/>
      <c r="V53" s="153"/>
      <c r="W53" s="145"/>
      <c r="X53" s="145"/>
      <c r="Y53" s="151"/>
      <c r="Z53" s="145"/>
      <c r="AA53" s="145"/>
      <c r="AB53" s="145"/>
      <c r="AC53" s="37"/>
      <c r="AD53" s="153"/>
      <c r="AF53" s="40">
        <v>2005</v>
      </c>
      <c r="AG53" s="40">
        <v>1557892.9</v>
      </c>
    </row>
    <row r="54" spans="1:47" s="40" customFormat="1">
      <c r="A54" s="591">
        <v>2010</v>
      </c>
      <c r="B54" s="193">
        <f>'T1'!H54</f>
        <v>1593356</v>
      </c>
      <c r="C54" s="152">
        <f t="shared" si="10"/>
        <v>17371.615000000002</v>
      </c>
      <c r="D54" s="152">
        <f>H138/1000</f>
        <v>29579.492999999999</v>
      </c>
      <c r="E54" s="146">
        <f>D54/C54*1000/52</f>
        <v>32.745165250677829</v>
      </c>
      <c r="F54" s="614">
        <v>1773755.1</v>
      </c>
      <c r="G54" s="145">
        <f>B54/C54*1000</f>
        <v>91721.811702596446</v>
      </c>
      <c r="H54" s="37">
        <f>B54/D54</f>
        <v>53.866913810862144</v>
      </c>
      <c r="I54" s="153">
        <f>B54/F54</f>
        <v>0.89829537347066679</v>
      </c>
      <c r="J54" s="465">
        <f t="shared" si="8"/>
        <v>102.29979500123166</v>
      </c>
      <c r="K54" s="148"/>
      <c r="L54" s="153"/>
      <c r="M54" s="154"/>
      <c r="N54" s="153"/>
      <c r="O54" s="153"/>
      <c r="P54" s="153"/>
      <c r="Q54" s="153"/>
      <c r="R54" s="153"/>
      <c r="S54" s="153"/>
      <c r="T54" s="153"/>
      <c r="U54" s="153"/>
      <c r="V54" s="153"/>
      <c r="W54" s="145"/>
      <c r="X54" s="145"/>
      <c r="Y54" s="151"/>
      <c r="Z54" s="145"/>
      <c r="AA54" s="145"/>
      <c r="AB54" s="145"/>
      <c r="AC54" s="37"/>
      <c r="AD54" s="153"/>
      <c r="AF54" s="40">
        <v>2006</v>
      </c>
      <c r="AG54" s="40">
        <v>1614730.5</v>
      </c>
    </row>
    <row r="55" spans="1:47" s="40" customFormat="1">
      <c r="A55" s="591">
        <v>2011</v>
      </c>
      <c r="B55" s="193">
        <f>'T1'!H55</f>
        <v>1640522</v>
      </c>
      <c r="C55" s="152">
        <f t="shared" si="10"/>
        <v>17660.73</v>
      </c>
      <c r="D55" s="152">
        <f>H139/1000</f>
        <v>30019.829000000002</v>
      </c>
      <c r="E55" s="146">
        <f>D55/C55*1000/52</f>
        <v>32.688592365443213</v>
      </c>
      <c r="F55" s="614">
        <v>1821692.8</v>
      </c>
      <c r="G55" s="145">
        <f>B55/C55*1000</f>
        <v>92890.950713815342</v>
      </c>
      <c r="H55" s="37">
        <f>B55/D55</f>
        <v>54.647946195829427</v>
      </c>
      <c r="I55" s="153">
        <f>B55/F55</f>
        <v>0.90054810558618881</v>
      </c>
      <c r="J55" s="465">
        <f t="shared" si="8"/>
        <v>103.78307011797622</v>
      </c>
      <c r="K55" s="148"/>
      <c r="L55" s="153"/>
      <c r="M55" s="154"/>
      <c r="N55" s="153"/>
      <c r="O55" s="153"/>
      <c r="P55" s="153"/>
      <c r="Q55" s="153"/>
      <c r="R55" s="153"/>
      <c r="S55" s="153"/>
      <c r="T55" s="153"/>
      <c r="U55" s="153"/>
      <c r="V55" s="153"/>
      <c r="W55" s="145"/>
      <c r="X55" s="145"/>
      <c r="Y55" s="151"/>
      <c r="Z55" s="145"/>
      <c r="AA55" s="145"/>
      <c r="AB55" s="145"/>
      <c r="AC55" s="37"/>
      <c r="AD55" s="153"/>
      <c r="AF55" s="40">
        <v>2007</v>
      </c>
      <c r="AG55" s="40">
        <v>1666987.3</v>
      </c>
    </row>
    <row r="56" spans="1:47" s="40" customFormat="1">
      <c r="A56" s="591">
        <v>2012</v>
      </c>
      <c r="B56" s="193">
        <f>'T1'!H56</f>
        <v>1672066</v>
      </c>
      <c r="C56" s="152">
        <f t="shared" si="10"/>
        <v>17829.424999999999</v>
      </c>
      <c r="D56" s="152">
        <f>H140/1000</f>
        <v>30539.1</v>
      </c>
      <c r="E56" s="146">
        <f>D56/C56*1000/52</f>
        <v>32.939390059712224</v>
      </c>
      <c r="F56" s="614">
        <v>1872073.5</v>
      </c>
      <c r="G56" s="145">
        <f>B56/C56*1000</f>
        <v>93781.263276858343</v>
      </c>
      <c r="H56" s="37">
        <f>B56/D56</f>
        <v>54.751646250216936</v>
      </c>
      <c r="I56" s="153">
        <f>B56/F56</f>
        <v>0.89316258149052374</v>
      </c>
      <c r="J56" s="465">
        <f t="shared" si="8"/>
        <v>103.98000908393792</v>
      </c>
      <c r="K56" s="148"/>
      <c r="L56" s="153"/>
      <c r="M56" s="154"/>
      <c r="N56" s="153"/>
      <c r="O56" s="153"/>
      <c r="P56" s="153"/>
      <c r="Q56" s="153"/>
      <c r="R56" s="153"/>
      <c r="S56" s="153"/>
      <c r="T56" s="153"/>
      <c r="U56" s="153"/>
      <c r="V56" s="153"/>
      <c r="W56" s="145"/>
      <c r="X56" s="145"/>
      <c r="Y56" s="151"/>
      <c r="Z56" s="145"/>
      <c r="AA56" s="145"/>
      <c r="AB56" s="145"/>
      <c r="AC56" s="37"/>
      <c r="AD56" s="153"/>
      <c r="AF56" s="40">
        <v>2008</v>
      </c>
      <c r="AG56" s="40">
        <v>1719995.8</v>
      </c>
    </row>
    <row r="57" spans="1:47" s="40" customFormat="1">
      <c r="A57" s="591">
        <v>2013</v>
      </c>
      <c r="B57" s="193">
        <f>'T1'!H57</f>
        <v>1705567</v>
      </c>
      <c r="C57" s="152">
        <f t="shared" si="10"/>
        <v>18044.509999999998</v>
      </c>
      <c r="D57" s="152">
        <f>H141/1000</f>
        <v>30818.785</v>
      </c>
      <c r="E57" s="146">
        <f>D57/C57*1000/52</f>
        <v>32.84483437387285</v>
      </c>
      <c r="F57" s="614">
        <v>1916593.7</v>
      </c>
      <c r="G57" s="145">
        <f>B57/C57*1000</f>
        <v>94519.995278342278</v>
      </c>
      <c r="H57" s="37">
        <f>B57/D57</f>
        <v>55.341798841193771</v>
      </c>
      <c r="I57" s="153">
        <f>B57/F57</f>
        <v>0.88989492139100745</v>
      </c>
      <c r="J57" s="465">
        <f t="shared" si="8"/>
        <v>105.10078034787847</v>
      </c>
      <c r="K57" s="148"/>
      <c r="L57" s="153"/>
      <c r="M57" s="154"/>
      <c r="N57" s="153"/>
      <c r="O57" s="153"/>
      <c r="P57" s="153"/>
      <c r="Q57" s="153"/>
      <c r="R57" s="153"/>
      <c r="S57" s="153"/>
      <c r="T57" s="153"/>
      <c r="U57" s="153"/>
      <c r="V57" s="153"/>
      <c r="W57" s="145"/>
      <c r="X57" s="145"/>
      <c r="Y57" s="151"/>
      <c r="Z57" s="145"/>
      <c r="AA57" s="145"/>
      <c r="AB57" s="145"/>
      <c r="AC57" s="37"/>
      <c r="AD57" s="153"/>
    </row>
    <row r="58" spans="1:47" s="40" customFormat="1">
      <c r="A58" s="637">
        <v>2014</v>
      </c>
      <c r="B58" s="480">
        <f>'T1'!H58</f>
        <v>1747170</v>
      </c>
      <c r="C58" s="466">
        <f>(C$51*B142)/100</f>
        <v>18143.088191999999</v>
      </c>
      <c r="D58" s="466">
        <f>$D$51*F142/100</f>
        <v>30873.450361459996</v>
      </c>
      <c r="E58" s="467">
        <f>D58/C58*1000/52</f>
        <v>32.724318648279549</v>
      </c>
      <c r="F58" s="615">
        <v>1916594.7</v>
      </c>
      <c r="G58" s="468">
        <f>B58/C58*1000</f>
        <v>96299.482288268642</v>
      </c>
      <c r="H58" s="402">
        <f>B58/D58</f>
        <v>56.591342384621534</v>
      </c>
      <c r="I58" s="469">
        <f>B58/F58</f>
        <v>0.91160118516450039</v>
      </c>
      <c r="J58" s="465">
        <f t="shared" si="8"/>
        <v>107.47381491203789</v>
      </c>
      <c r="K58" s="148"/>
      <c r="L58" s="153"/>
      <c r="M58" s="154"/>
      <c r="N58" s="153"/>
      <c r="O58" s="153"/>
      <c r="P58" s="153"/>
      <c r="Q58" s="153"/>
      <c r="R58" s="153"/>
      <c r="S58" s="153"/>
      <c r="T58" s="153"/>
      <c r="U58" s="153"/>
      <c r="V58" s="153"/>
      <c r="W58" s="145"/>
      <c r="X58" s="145"/>
      <c r="Y58" s="151"/>
      <c r="Z58" s="145"/>
      <c r="AA58" s="145"/>
      <c r="AB58" s="145"/>
      <c r="AC58" s="37"/>
      <c r="AD58" s="153"/>
      <c r="AF58" s="40">
        <v>2009</v>
      </c>
      <c r="AG58" s="40">
        <v>1733765.1</v>
      </c>
    </row>
    <row r="59" spans="1:47">
      <c r="B59" s="30" t="s">
        <v>32</v>
      </c>
      <c r="C59" s="30" t="s">
        <v>32</v>
      </c>
      <c r="K59" s="28"/>
      <c r="L59" s="28"/>
      <c r="M59" s="28"/>
      <c r="N59" s="28"/>
      <c r="O59" s="28"/>
      <c r="P59" s="28"/>
      <c r="Q59" s="28"/>
      <c r="R59" s="28"/>
      <c r="S59" s="28"/>
      <c r="T59" s="28"/>
      <c r="U59" s="28"/>
      <c r="V59" s="28"/>
      <c r="X59" s="27"/>
      <c r="Y59" s="27"/>
      <c r="Z59" s="27"/>
      <c r="AA59" s="27"/>
      <c r="AB59" s="27"/>
      <c r="AC59" s="28"/>
      <c r="AD59" s="28"/>
      <c r="AE59" s="40"/>
      <c r="AF59" s="30">
        <v>2010</v>
      </c>
      <c r="AG59" s="76">
        <v>1773752.8</v>
      </c>
      <c r="AH59" s="76"/>
      <c r="AI59" s="76"/>
      <c r="AJ59" s="76"/>
      <c r="AL59" s="28"/>
      <c r="AM59" s="28"/>
      <c r="AN59" s="27"/>
      <c r="AO59" s="27"/>
      <c r="AP59" s="27"/>
      <c r="AQ59" s="27"/>
      <c r="AR59" s="27"/>
      <c r="AS59" s="27"/>
      <c r="AT59" s="28"/>
      <c r="AU59" s="28"/>
    </row>
    <row r="60" spans="1:47">
      <c r="A60" s="203" t="s">
        <v>369</v>
      </c>
      <c r="C60" s="76"/>
      <c r="D60" s="76"/>
      <c r="E60" s="76"/>
      <c r="F60" s="76"/>
      <c r="H60" s="28"/>
      <c r="I60" s="28"/>
      <c r="J60" s="28"/>
      <c r="K60" s="433"/>
      <c r="L60" s="34"/>
      <c r="M60" s="34"/>
      <c r="N60" s="34"/>
      <c r="O60" s="34"/>
      <c r="P60" s="34"/>
      <c r="Q60" s="34"/>
      <c r="R60" s="34"/>
      <c r="S60" s="34"/>
      <c r="T60" s="34"/>
      <c r="U60" s="34"/>
      <c r="V60" s="34"/>
      <c r="W60" s="34"/>
      <c r="X60" s="34"/>
      <c r="Y60" s="34"/>
      <c r="Z60" s="34"/>
      <c r="AA60" s="34"/>
      <c r="AB60" s="34"/>
      <c r="AC60" s="34"/>
      <c r="AD60" s="34"/>
      <c r="AF60" s="35">
        <v>2011</v>
      </c>
      <c r="AG60" s="35">
        <v>1823270.6</v>
      </c>
      <c r="AH60" s="35"/>
      <c r="AI60" s="35"/>
      <c r="AJ60" s="35"/>
      <c r="AK60" s="35"/>
      <c r="AL60" s="35"/>
      <c r="AM60" s="35"/>
      <c r="AN60" s="35"/>
      <c r="AO60" s="35"/>
      <c r="AP60" s="35"/>
      <c r="AQ60" s="35"/>
      <c r="AR60" s="35"/>
      <c r="AS60" s="35"/>
      <c r="AT60" s="35"/>
      <c r="AU60" s="35"/>
    </row>
    <row r="61" spans="1:47">
      <c r="A61" s="362" t="s">
        <v>41</v>
      </c>
      <c r="B61" s="441">
        <f t="shared" ref="B61:J61" si="11">(POWER(B17/B5,1/12)-1)*100</f>
        <v>5.3389702942487682</v>
      </c>
      <c r="C61" s="401">
        <f t="shared" si="11"/>
        <v>2.9912246678553744</v>
      </c>
      <c r="D61" s="401">
        <f t="shared" si="11"/>
        <v>2.2679413784540303</v>
      </c>
      <c r="E61" s="401">
        <f t="shared" si="11"/>
        <v>-0.70227661796810059</v>
      </c>
      <c r="F61" s="401">
        <f t="shared" si="11"/>
        <v>4.8060232804928216</v>
      </c>
      <c r="G61" s="441">
        <f t="shared" si="11"/>
        <v>2.2795588983088866</v>
      </c>
      <c r="H61" s="401">
        <f t="shared" si="11"/>
        <v>3.0029243518553406</v>
      </c>
      <c r="I61" s="401">
        <f t="shared" si="11"/>
        <v>0.50850800085184833</v>
      </c>
      <c r="J61" s="398">
        <f t="shared" si="11"/>
        <v>3.0029243518553406</v>
      </c>
      <c r="K61" s="433"/>
      <c r="L61" s="34"/>
      <c r="M61" s="34"/>
      <c r="N61" s="34"/>
      <c r="O61" s="34"/>
      <c r="P61" s="34"/>
      <c r="Q61" s="34"/>
      <c r="R61" s="34"/>
      <c r="S61" s="34"/>
      <c r="T61" s="34"/>
      <c r="U61" s="34"/>
      <c r="V61" s="34"/>
      <c r="W61" s="34"/>
      <c r="X61" s="34"/>
      <c r="Y61" s="34"/>
      <c r="Z61" s="34"/>
      <c r="AA61" s="34"/>
      <c r="AB61" s="34"/>
      <c r="AC61" s="34"/>
      <c r="AD61" s="34"/>
      <c r="AF61" s="35">
        <v>2012</v>
      </c>
      <c r="AG61" s="35">
        <v>1875709.1</v>
      </c>
      <c r="AH61" s="35"/>
      <c r="AI61" s="35"/>
      <c r="AJ61" s="35"/>
      <c r="AK61" s="35"/>
      <c r="AL61" s="35"/>
      <c r="AM61" s="35"/>
      <c r="AN61" s="35"/>
      <c r="AO61" s="35"/>
      <c r="AP61" s="35"/>
      <c r="AQ61" s="35"/>
      <c r="AR61" s="35"/>
      <c r="AS61" s="35"/>
      <c r="AT61" s="35"/>
      <c r="AU61" s="35"/>
    </row>
    <row r="62" spans="1:47">
      <c r="A62" s="363" t="s">
        <v>42</v>
      </c>
      <c r="B62" s="433">
        <f t="shared" ref="B62:J62" si="12">(POWER(B25/B17,1/8)-1)*100</f>
        <v>3.4447485874572914</v>
      </c>
      <c r="C62" s="34">
        <f t="shared" si="12"/>
        <v>2.7681221008595935</v>
      </c>
      <c r="D62" s="34">
        <f t="shared" si="12"/>
        <v>2.130346884423262</v>
      </c>
      <c r="E62" s="34">
        <f t="shared" si="12"/>
        <v>-0.62059635166866745</v>
      </c>
      <c r="F62" s="34">
        <f t="shared" si="12"/>
        <v>4.0266455595836526</v>
      </c>
      <c r="G62" s="433">
        <f t="shared" si="12"/>
        <v>0.65840113915249798</v>
      </c>
      <c r="H62" s="34">
        <f t="shared" si="12"/>
        <v>1.2869844694853416</v>
      </c>
      <c r="I62" s="34">
        <f t="shared" si="12"/>
        <v>-0.55937300390317413</v>
      </c>
      <c r="J62" s="201">
        <f t="shared" si="12"/>
        <v>1.2869844694853416</v>
      </c>
      <c r="K62" s="34"/>
      <c r="L62" s="34"/>
      <c r="M62" s="34"/>
      <c r="N62" s="34"/>
      <c r="O62" s="34"/>
      <c r="P62" s="34"/>
      <c r="Q62" s="34"/>
      <c r="R62" s="34"/>
      <c r="S62" s="34"/>
      <c r="T62" s="34"/>
      <c r="U62" s="34"/>
      <c r="V62" s="34"/>
      <c r="W62" s="34"/>
      <c r="X62" s="34"/>
      <c r="Y62" s="34"/>
      <c r="Z62" s="34"/>
      <c r="AA62" s="34"/>
      <c r="AB62" s="34"/>
      <c r="AC62" s="34"/>
      <c r="AD62" s="34"/>
      <c r="AF62" s="35"/>
      <c r="AG62" s="35"/>
      <c r="AH62" s="35"/>
      <c r="AI62" s="35"/>
      <c r="AJ62" s="35"/>
      <c r="AK62" s="35"/>
      <c r="AL62" s="35"/>
      <c r="AM62" s="35"/>
      <c r="AN62" s="35"/>
      <c r="AO62" s="35"/>
      <c r="AP62" s="35"/>
      <c r="AQ62" s="35"/>
      <c r="AR62" s="35"/>
      <c r="AS62" s="35"/>
      <c r="AT62" s="35"/>
      <c r="AU62" s="35"/>
    </row>
    <row r="63" spans="1:47">
      <c r="A63" s="363" t="s">
        <v>43</v>
      </c>
      <c r="B63" s="433">
        <f t="shared" ref="B63:J63" si="13">(POWER(B33/B25,1/8)-1)*100</f>
        <v>2.862162551578562</v>
      </c>
      <c r="C63" s="34">
        <f t="shared" si="13"/>
        <v>1.8674730952084717</v>
      </c>
      <c r="D63" s="34">
        <f t="shared" si="13"/>
        <v>1.7898014638245252</v>
      </c>
      <c r="E63" s="34">
        <f t="shared" si="13"/>
        <v>-7.6247725622247131E-2</v>
      </c>
      <c r="F63" s="34">
        <f t="shared" si="13"/>
        <v>2.2345171340573344</v>
      </c>
      <c r="G63" s="433">
        <f t="shared" si="13"/>
        <v>0.97645443255516273</v>
      </c>
      <c r="H63" s="34">
        <f t="shared" si="13"/>
        <v>1.0535054321086923</v>
      </c>
      <c r="I63" s="34">
        <f t="shared" si="13"/>
        <v>0.61392711103454012</v>
      </c>
      <c r="J63" s="201">
        <f t="shared" si="13"/>
        <v>1.0535054321086923</v>
      </c>
      <c r="K63" s="34"/>
      <c r="L63" s="34"/>
      <c r="M63" s="34"/>
      <c r="N63" s="34"/>
      <c r="O63" s="34"/>
      <c r="P63" s="34"/>
      <c r="Q63" s="34"/>
      <c r="R63" s="34"/>
      <c r="S63" s="34"/>
      <c r="T63" s="34"/>
      <c r="U63" s="34"/>
      <c r="V63" s="34"/>
      <c r="W63" s="34"/>
      <c r="X63" s="34"/>
      <c r="Y63" s="34"/>
      <c r="Z63" s="34"/>
      <c r="AA63" s="34"/>
      <c r="AB63" s="34"/>
      <c r="AC63" s="34"/>
      <c r="AD63" s="34"/>
      <c r="AF63" s="35"/>
      <c r="AG63" s="35"/>
      <c r="AH63" s="35"/>
      <c r="AI63" s="35"/>
      <c r="AJ63" s="35"/>
      <c r="AK63" s="35"/>
      <c r="AL63" s="35"/>
      <c r="AM63" s="35"/>
      <c r="AN63" s="35"/>
      <c r="AO63" s="35"/>
      <c r="AP63" s="35"/>
      <c r="AQ63" s="35"/>
      <c r="AR63" s="35"/>
      <c r="AS63" s="35"/>
      <c r="AT63" s="35"/>
      <c r="AU63" s="35"/>
    </row>
    <row r="64" spans="1:47">
      <c r="A64" s="363" t="s">
        <v>44</v>
      </c>
      <c r="B64" s="433">
        <f t="shared" ref="B64:J64" si="14">(POWER(B44/B33,1/11)-1)*100</f>
        <v>2.608353730103774</v>
      </c>
      <c r="C64" s="34">
        <f t="shared" si="14"/>
        <v>1.1168328664121985</v>
      </c>
      <c r="D64" s="34">
        <f t="shared" si="14"/>
        <v>0.99290119077246608</v>
      </c>
      <c r="E64" s="34">
        <f t="shared" si="14"/>
        <v>-0.12256285341083473</v>
      </c>
      <c r="F64" s="34">
        <f t="shared" si="14"/>
        <v>1.7365061000917059</v>
      </c>
      <c r="G64" s="433">
        <f t="shared" si="14"/>
        <v>1.4750470534041105</v>
      </c>
      <c r="H64" s="34">
        <f t="shared" si="14"/>
        <v>1.5995703859222443</v>
      </c>
      <c r="I64" s="34">
        <f t="shared" si="14"/>
        <v>0.85696635694791912</v>
      </c>
      <c r="J64" s="201">
        <f t="shared" si="14"/>
        <v>1.5995703859222443</v>
      </c>
      <c r="K64" s="34"/>
      <c r="L64" s="34"/>
      <c r="M64" s="34"/>
      <c r="N64" s="34"/>
      <c r="O64" s="34"/>
      <c r="P64" s="34"/>
      <c r="Q64" s="34"/>
      <c r="R64" s="34"/>
      <c r="S64" s="34"/>
      <c r="T64" s="34"/>
      <c r="U64" s="34"/>
      <c r="V64" s="34"/>
      <c r="W64" s="34"/>
      <c r="X64" s="34"/>
      <c r="Y64" s="34"/>
      <c r="Z64" s="34"/>
      <c r="AA64" s="34"/>
      <c r="AB64" s="34"/>
      <c r="AC64" s="34"/>
      <c r="AD64" s="34"/>
    </row>
    <row r="65" spans="1:47">
      <c r="A65" s="363" t="s">
        <v>49</v>
      </c>
      <c r="B65" s="491">
        <f t="shared" ref="B65:J65" si="15">(((B52/B44)^(1/8))-1)*100</f>
        <v>2.3131329165846815</v>
      </c>
      <c r="C65" s="448">
        <f t="shared" si="15"/>
        <v>1.7885711512795055</v>
      </c>
      <c r="D65" s="34">
        <f t="shared" si="15"/>
        <v>1.468356499298995</v>
      </c>
      <c r="E65" s="34">
        <f t="shared" si="15"/>
        <v>-0.31458802138464304</v>
      </c>
      <c r="F65" s="34">
        <f t="shared" si="15"/>
        <v>2.553227714797468</v>
      </c>
      <c r="G65" s="491">
        <f t="shared" si="15"/>
        <v>0.51534446291181535</v>
      </c>
      <c r="H65" s="448">
        <f t="shared" si="15"/>
        <v>0.83255159187634042</v>
      </c>
      <c r="I65" s="448">
        <f t="shared" si="15"/>
        <v>-0.23411725165832786</v>
      </c>
      <c r="J65" s="492">
        <f t="shared" si="15"/>
        <v>0.83255159187634042</v>
      </c>
      <c r="K65" s="34"/>
      <c r="L65" s="34"/>
      <c r="M65" s="34"/>
      <c r="N65" s="34"/>
      <c r="O65" s="34"/>
      <c r="P65" s="34"/>
      <c r="Q65" s="34"/>
      <c r="R65" s="34"/>
      <c r="S65" s="34"/>
      <c r="T65" s="34"/>
      <c r="U65" s="34"/>
      <c r="V65" s="34"/>
      <c r="W65" s="34"/>
      <c r="X65" s="34"/>
      <c r="Y65" s="34"/>
      <c r="Z65" s="34"/>
      <c r="AA65" s="34"/>
      <c r="AB65" s="34"/>
      <c r="AC65" s="34"/>
      <c r="AD65" s="34"/>
      <c r="AF65" s="35"/>
      <c r="AG65" s="35"/>
      <c r="AH65" s="35"/>
      <c r="AI65" s="35"/>
      <c r="AJ65" s="35"/>
      <c r="AK65" s="35"/>
      <c r="AL65" s="35"/>
      <c r="AM65" s="35"/>
      <c r="AN65" s="35"/>
      <c r="AO65" s="35"/>
      <c r="AP65" s="35"/>
      <c r="AQ65" s="35"/>
      <c r="AR65" s="35"/>
      <c r="AS65" s="35"/>
      <c r="AT65" s="35"/>
      <c r="AU65" s="35"/>
    </row>
    <row r="66" spans="1:47">
      <c r="A66" s="493"/>
      <c r="B66" s="401"/>
      <c r="C66" s="401"/>
      <c r="D66" s="401"/>
      <c r="E66" s="401"/>
      <c r="F66" s="401"/>
      <c r="G66" s="401"/>
      <c r="H66" s="401"/>
      <c r="I66" s="401"/>
      <c r="J66" s="401"/>
      <c r="K66" s="34"/>
      <c r="L66" s="34"/>
      <c r="M66" s="34"/>
      <c r="N66" s="34"/>
      <c r="O66" s="34"/>
      <c r="P66" s="34"/>
      <c r="Q66" s="34"/>
      <c r="R66" s="34"/>
      <c r="S66" s="34"/>
      <c r="T66" s="34"/>
      <c r="U66" s="34"/>
      <c r="V66" s="34"/>
      <c r="W66" s="34"/>
      <c r="X66" s="34"/>
      <c r="Y66" s="34"/>
      <c r="Z66" s="34"/>
      <c r="AA66" s="34"/>
      <c r="AB66" s="34"/>
      <c r="AC66" s="34"/>
      <c r="AD66" s="34"/>
      <c r="AF66" s="35"/>
      <c r="AG66" s="35"/>
      <c r="AH66" s="35"/>
      <c r="AI66" s="35"/>
      <c r="AJ66" s="35"/>
      <c r="AK66" s="35"/>
      <c r="AL66" s="35"/>
      <c r="AM66" s="35"/>
      <c r="AN66" s="35"/>
      <c r="AO66" s="35"/>
      <c r="AP66" s="35"/>
      <c r="AQ66" s="35"/>
      <c r="AR66" s="35"/>
      <c r="AS66" s="35"/>
      <c r="AT66" s="35"/>
      <c r="AU66" s="35"/>
    </row>
    <row r="67" spans="1:47">
      <c r="A67" s="162" t="s">
        <v>368</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F67" s="35"/>
      <c r="AG67" s="35"/>
      <c r="AH67" s="35"/>
      <c r="AI67" s="35"/>
      <c r="AJ67" s="35"/>
      <c r="AK67" s="35"/>
      <c r="AL67" s="35"/>
      <c r="AM67" s="35"/>
      <c r="AN67" s="35"/>
      <c r="AO67" s="35"/>
      <c r="AP67" s="35"/>
      <c r="AQ67" s="35"/>
      <c r="AR67" s="35"/>
      <c r="AS67" s="35"/>
      <c r="AT67" s="35"/>
      <c r="AU67" s="35"/>
    </row>
    <row r="68" spans="1:47">
      <c r="A68" s="395" t="s">
        <v>466</v>
      </c>
      <c r="B68" s="453">
        <f>((B58/B5)^(1/52)-1)*100</f>
        <v>3.2932394970265122</v>
      </c>
      <c r="C68" s="453">
        <f t="shared" ref="C68:J68" si="16">((C58/C5)^(1/52)-1)*100</f>
        <v>1.9967593907547654</v>
      </c>
      <c r="D68" s="453">
        <f t="shared" si="16"/>
        <v>1.6085724363765763</v>
      </c>
      <c r="E68" s="453">
        <f t="shared" si="16"/>
        <v>-0.38058753699322656</v>
      </c>
      <c r="F68" s="453">
        <f t="shared" si="16"/>
        <v>3.0342662010710564</v>
      </c>
      <c r="G68" s="453">
        <f t="shared" si="16"/>
        <v>1.2710993114054325</v>
      </c>
      <c r="H68" s="453">
        <f t="shared" si="16"/>
        <v>1.6579969782616555</v>
      </c>
      <c r="I68" s="453">
        <f t="shared" si="16"/>
        <v>0.25134676598761452</v>
      </c>
      <c r="J68" s="641">
        <f t="shared" si="16"/>
        <v>1.6579969782616555</v>
      </c>
      <c r="K68" s="34"/>
      <c r="L68" s="34"/>
      <c r="M68" s="34"/>
      <c r="N68" s="34"/>
      <c r="O68" s="34"/>
      <c r="P68" s="34"/>
      <c r="Q68" s="34"/>
      <c r="R68" s="34"/>
      <c r="S68" s="34"/>
      <c r="T68" s="34"/>
      <c r="U68" s="34"/>
      <c r="V68" s="34"/>
      <c r="W68" s="34"/>
      <c r="X68" s="34"/>
      <c r="Y68" s="34"/>
      <c r="Z68" s="34"/>
      <c r="AA68" s="34"/>
      <c r="AB68" s="34"/>
      <c r="AC68" s="34"/>
      <c r="AD68" s="34"/>
      <c r="AF68" s="35"/>
      <c r="AG68" s="35"/>
      <c r="AH68" s="35"/>
      <c r="AI68" s="35"/>
      <c r="AJ68" s="35"/>
      <c r="AK68" s="35"/>
      <c r="AL68" s="35"/>
      <c r="AM68" s="35"/>
      <c r="AN68" s="35"/>
      <c r="AO68" s="35"/>
      <c r="AP68" s="35"/>
      <c r="AQ68" s="35"/>
      <c r="AR68" s="35"/>
      <c r="AS68" s="35"/>
      <c r="AT68" s="35"/>
      <c r="AU68" s="35"/>
    </row>
    <row r="69" spans="1:47">
      <c r="A69" s="333" t="s">
        <v>467</v>
      </c>
      <c r="B69" s="432">
        <f>((B58/B17)^(1/40)-1)*100</f>
        <v>2.6873028161835455</v>
      </c>
      <c r="C69" s="432">
        <f t="shared" ref="C69:J69" si="17">((C58/C17)^(1/40)-1)*100</f>
        <v>1.7002965084289556</v>
      </c>
      <c r="D69" s="432">
        <f t="shared" si="17"/>
        <v>1.4115919996361193</v>
      </c>
      <c r="E69" s="432">
        <f t="shared" si="17"/>
        <v>-0.28387774539960775</v>
      </c>
      <c r="F69" s="432">
        <f t="shared" si="17"/>
        <v>2.5086028726714504</v>
      </c>
      <c r="G69" s="432">
        <f t="shared" si="17"/>
        <v>0.97050484771477041</v>
      </c>
      <c r="H69" s="432">
        <f t="shared" si="17"/>
        <v>1.2579536435558536</v>
      </c>
      <c r="I69" s="432">
        <f t="shared" si="17"/>
        <v>0.17432677697699628</v>
      </c>
      <c r="J69" s="444">
        <f t="shared" si="17"/>
        <v>1.2579536435558536</v>
      </c>
      <c r="K69" s="34"/>
      <c r="L69" s="34"/>
      <c r="M69" s="34"/>
      <c r="N69" s="34"/>
      <c r="O69" s="34"/>
      <c r="P69" s="34"/>
      <c r="Q69" s="34"/>
      <c r="R69" s="34"/>
      <c r="S69" s="34"/>
      <c r="T69" s="34"/>
      <c r="U69" s="34"/>
      <c r="V69" s="34"/>
      <c r="W69" s="34"/>
      <c r="X69" s="34"/>
      <c r="Y69" s="34"/>
      <c r="Z69" s="34"/>
      <c r="AA69" s="34"/>
      <c r="AB69" s="34"/>
      <c r="AC69" s="34"/>
      <c r="AD69" s="34"/>
      <c r="AF69" s="35"/>
      <c r="AG69" s="35"/>
      <c r="AH69" s="35"/>
      <c r="AI69" s="35"/>
      <c r="AJ69" s="35"/>
      <c r="AK69" s="35"/>
      <c r="AL69" s="35"/>
      <c r="AM69" s="35"/>
      <c r="AN69" s="35"/>
      <c r="AO69" s="35"/>
      <c r="AP69" s="35"/>
      <c r="AQ69" s="35"/>
      <c r="AR69" s="35"/>
      <c r="AS69" s="35"/>
      <c r="AT69" s="35"/>
      <c r="AU69" s="35"/>
    </row>
    <row r="70" spans="1:47">
      <c r="A70" s="333" t="s">
        <v>106</v>
      </c>
      <c r="B70" s="432">
        <f>((B44/B5)^(1/39)-1)*100</f>
        <v>3.6658422105553035</v>
      </c>
      <c r="C70" s="432">
        <f t="shared" ref="C70:J70" si="18">((C44/C5)^(1/39)-1)*100</f>
        <v>2.1832716649951234</v>
      </c>
      <c r="D70" s="432">
        <f t="shared" si="18"/>
        <v>1.7806650691377435</v>
      </c>
      <c r="E70" s="432">
        <f t="shared" si="18"/>
        <v>-0.39400440923178515</v>
      </c>
      <c r="F70" s="432">
        <f t="shared" si="18"/>
        <v>3.2445425710041498</v>
      </c>
      <c r="G70" s="432">
        <f t="shared" si="18"/>
        <v>1.4508935967725956</v>
      </c>
      <c r="H70" s="432">
        <f t="shared" si="18"/>
        <v>1.8521957388832</v>
      </c>
      <c r="I70" s="432">
        <f t="shared" si="18"/>
        <v>0.40805996042008186</v>
      </c>
      <c r="J70" s="444">
        <f t="shared" si="18"/>
        <v>1.8521957388832</v>
      </c>
      <c r="K70" s="34"/>
      <c r="L70" s="34"/>
      <c r="M70" s="34"/>
      <c r="N70" s="34"/>
      <c r="O70" s="34"/>
      <c r="P70" s="34"/>
      <c r="Q70" s="34"/>
      <c r="R70" s="34"/>
      <c r="S70" s="34"/>
      <c r="T70" s="34"/>
      <c r="U70" s="34"/>
      <c r="V70" s="34"/>
      <c r="W70" s="34"/>
      <c r="X70" s="34"/>
      <c r="Y70" s="34"/>
      <c r="Z70" s="34"/>
      <c r="AA70" s="34"/>
      <c r="AB70" s="34"/>
      <c r="AC70" s="34"/>
      <c r="AD70" s="34"/>
      <c r="AF70" s="35"/>
      <c r="AG70" s="35"/>
      <c r="AH70" s="35"/>
      <c r="AI70" s="35"/>
      <c r="AJ70" s="35"/>
      <c r="AK70" s="35"/>
      <c r="AL70" s="35"/>
      <c r="AM70" s="35"/>
      <c r="AN70" s="35"/>
      <c r="AO70" s="35"/>
      <c r="AP70" s="35"/>
      <c r="AQ70" s="35"/>
      <c r="AR70" s="35"/>
      <c r="AS70" s="35"/>
      <c r="AT70" s="35"/>
      <c r="AU70" s="35"/>
    </row>
    <row r="71" spans="1:47">
      <c r="A71" s="333" t="s">
        <v>468</v>
      </c>
      <c r="B71" s="432">
        <f>((B58/B44)^(1/13)-1)*100</f>
        <v>2.1834475212661131</v>
      </c>
      <c r="C71" s="432">
        <f t="shared" ref="C71:J71" si="19">((C58/C44)^(1/13)-1)*100</f>
        <v>1.4392626975132439</v>
      </c>
      <c r="D71" s="432">
        <f t="shared" si="19"/>
        <v>1.0940384354214849</v>
      </c>
      <c r="E71" s="432">
        <f t="shared" si="19"/>
        <v>-0.34032607583238672</v>
      </c>
      <c r="F71" s="432">
        <f t="shared" si="19"/>
        <v>2.4060032015013499</v>
      </c>
      <c r="G71" s="432">
        <f t="shared" si="19"/>
        <v>0.73362601813460326</v>
      </c>
      <c r="H71" s="432">
        <f t="shared" si="19"/>
        <v>1.0776195141719791</v>
      </c>
      <c r="I71" s="432">
        <f t="shared" si="19"/>
        <v>-0.21732679069343952</v>
      </c>
      <c r="J71" s="444">
        <f t="shared" si="19"/>
        <v>1.0776195141719791</v>
      </c>
      <c r="K71" s="34"/>
      <c r="L71" s="34"/>
      <c r="M71" s="34"/>
      <c r="N71" s="34"/>
      <c r="O71" s="34"/>
      <c r="P71" s="34"/>
      <c r="Q71" s="34"/>
      <c r="R71" s="34"/>
      <c r="S71" s="34"/>
      <c r="T71" s="34"/>
      <c r="U71" s="34"/>
      <c r="V71" s="34"/>
      <c r="W71" s="34"/>
      <c r="X71" s="34"/>
      <c r="Y71" s="34"/>
      <c r="Z71" s="34"/>
      <c r="AA71" s="34"/>
      <c r="AB71" s="34"/>
      <c r="AC71" s="34"/>
      <c r="AD71" s="34"/>
      <c r="AF71" s="35"/>
      <c r="AG71" s="35"/>
      <c r="AH71" s="35"/>
      <c r="AI71" s="35"/>
      <c r="AJ71" s="35"/>
      <c r="AK71" s="35"/>
      <c r="AL71" s="35"/>
      <c r="AM71" s="35"/>
      <c r="AN71" s="35"/>
      <c r="AO71" s="35"/>
      <c r="AP71" s="35"/>
      <c r="AQ71" s="35"/>
      <c r="AR71" s="35"/>
      <c r="AS71" s="35"/>
      <c r="AT71" s="35"/>
      <c r="AU71" s="35"/>
    </row>
    <row r="72" spans="1:47">
      <c r="A72" s="486" t="s">
        <v>455</v>
      </c>
      <c r="B72" s="640">
        <f t="shared" ref="B72:J72" si="20">((B57/B52)^(1/4)-1)*100</f>
        <v>1.8608813053310636</v>
      </c>
      <c r="C72" s="402">
        <f t="shared" si="20"/>
        <v>0.96717544895390528</v>
      </c>
      <c r="D72" s="392">
        <f t="shared" si="20"/>
        <v>0.57831553499232413</v>
      </c>
      <c r="E72" s="392">
        <f t="shared" si="20"/>
        <v>-0.38513498296104398</v>
      </c>
      <c r="F72" s="392">
        <f t="shared" si="20"/>
        <v>2.7209149991056503</v>
      </c>
      <c r="G72" s="442">
        <f t="shared" si="20"/>
        <v>0.88514495171649887</v>
      </c>
      <c r="H72" s="402">
        <f t="shared" si="20"/>
        <v>1.2751911418644957</v>
      </c>
      <c r="I72" s="402">
        <f t="shared" si="20"/>
        <v>-0.83725275790433873</v>
      </c>
      <c r="J72" s="392">
        <f t="shared" si="20"/>
        <v>1.2751911418644957</v>
      </c>
      <c r="K72" s="34"/>
      <c r="L72" s="34"/>
      <c r="M72" s="34"/>
      <c r="N72" s="34"/>
      <c r="O72" s="34"/>
      <c r="P72" s="34"/>
      <c r="Q72" s="34"/>
      <c r="R72" s="34"/>
      <c r="S72" s="34"/>
      <c r="T72" s="34"/>
      <c r="U72" s="34"/>
      <c r="V72" s="34"/>
      <c r="W72" s="34"/>
      <c r="X72" s="34"/>
      <c r="Y72" s="34"/>
      <c r="Z72" s="34"/>
      <c r="AA72" s="34"/>
      <c r="AB72" s="34"/>
      <c r="AC72" s="34"/>
      <c r="AD72" s="34"/>
      <c r="AF72" s="35"/>
      <c r="AG72" s="35"/>
      <c r="AH72" s="35"/>
      <c r="AI72" s="35"/>
      <c r="AJ72" s="35"/>
      <c r="AK72" s="35"/>
      <c r="AL72" s="35"/>
      <c r="AM72" s="35"/>
      <c r="AN72" s="35"/>
      <c r="AO72" s="35"/>
      <c r="AP72" s="35"/>
      <c r="AQ72" s="35"/>
      <c r="AR72" s="35"/>
      <c r="AS72" s="35"/>
      <c r="AT72" s="35"/>
      <c r="AU72" s="35"/>
    </row>
    <row r="73" spans="1:47">
      <c r="A73" s="349" t="s">
        <v>45</v>
      </c>
      <c r="B73" s="443">
        <f t="shared" ref="B73:J73" si="21">(POWER(B40/B33,1/7)-1)*100</f>
        <v>1.4723387607749938</v>
      </c>
      <c r="C73" s="34">
        <f t="shared" si="21"/>
        <v>0.45889569590877866</v>
      </c>
      <c r="D73" s="201">
        <f t="shared" si="21"/>
        <v>0.357344634052148</v>
      </c>
      <c r="E73" s="201">
        <f t="shared" si="21"/>
        <v>-0.1010871771515709</v>
      </c>
      <c r="F73" s="34">
        <f t="shared" si="21"/>
        <v>1.4486468619138604</v>
      </c>
      <c r="G73" s="433">
        <f t="shared" si="21"/>
        <v>1.0088136623897626</v>
      </c>
      <c r="H73" s="34">
        <f t="shared" si="21"/>
        <v>1.1110239422820634</v>
      </c>
      <c r="I73" s="34">
        <f t="shared" si="21"/>
        <v>2.3353587843688572E-2</v>
      </c>
      <c r="J73" s="201">
        <f t="shared" si="21"/>
        <v>1.1110239422820634</v>
      </c>
      <c r="K73" s="34"/>
      <c r="L73" s="34"/>
      <c r="M73" s="34"/>
      <c r="N73" s="34"/>
      <c r="O73" s="34"/>
      <c r="P73" s="34"/>
      <c r="Q73" s="34"/>
      <c r="R73" s="34"/>
      <c r="S73" s="34"/>
      <c r="T73" s="34"/>
      <c r="U73" s="34"/>
      <c r="V73" s="34"/>
      <c r="W73" s="34"/>
      <c r="X73" s="34"/>
      <c r="Y73" s="34"/>
      <c r="Z73" s="34"/>
      <c r="AA73" s="34"/>
      <c r="AB73" s="34"/>
      <c r="AC73" s="34"/>
      <c r="AD73" s="34"/>
      <c r="AF73" s="35"/>
      <c r="AG73" s="35"/>
      <c r="AH73" s="35"/>
      <c r="AI73" s="35"/>
      <c r="AJ73" s="35"/>
      <c r="AK73" s="35"/>
      <c r="AL73" s="35"/>
      <c r="AM73" s="35"/>
      <c r="AN73" s="35"/>
      <c r="AO73" s="35"/>
      <c r="AP73" s="35"/>
      <c r="AQ73" s="35"/>
      <c r="AR73" s="35"/>
      <c r="AS73" s="35"/>
      <c r="AT73" s="35"/>
      <c r="AU73" s="35"/>
    </row>
    <row r="74" spans="1:47">
      <c r="A74" s="349" t="s">
        <v>46</v>
      </c>
      <c r="B74" s="443">
        <f t="shared" ref="B74:J74" si="22">(POWER(B52/B40,1/12)-1)*100</f>
        <v>3.0787019767262391</v>
      </c>
      <c r="C74" s="34">
        <f t="shared" si="22"/>
        <v>1.9516555063936236</v>
      </c>
      <c r="D74" s="201">
        <f t="shared" si="22"/>
        <v>1.6833901412287577</v>
      </c>
      <c r="E74" s="201">
        <f t="shared" si="22"/>
        <v>-0.26312997452799802</v>
      </c>
      <c r="F74" s="34">
        <f t="shared" si="22"/>
        <v>2.4494556994704375</v>
      </c>
      <c r="G74" s="433">
        <f t="shared" si="22"/>
        <v>1.1054714754111572</v>
      </c>
      <c r="H74" s="34">
        <f t="shared" si="22"/>
        <v>1.3722121514236685</v>
      </c>
      <c r="I74" s="34">
        <f t="shared" si="22"/>
        <v>0.61420167921795166</v>
      </c>
      <c r="J74" s="201">
        <f t="shared" si="22"/>
        <v>1.3722121514236685</v>
      </c>
      <c r="K74" s="34"/>
      <c r="L74" s="34"/>
      <c r="M74" s="34"/>
      <c r="N74" s="34"/>
      <c r="O74" s="34"/>
      <c r="P74" s="34"/>
      <c r="Q74" s="34"/>
      <c r="R74" s="34"/>
      <c r="S74" s="34"/>
      <c r="T74" s="34"/>
      <c r="U74" s="34"/>
      <c r="V74" s="34"/>
      <c r="W74" s="34"/>
      <c r="X74" s="34"/>
      <c r="Y74" s="34"/>
      <c r="Z74" s="34"/>
      <c r="AA74" s="34"/>
      <c r="AB74" s="34"/>
      <c r="AC74" s="34"/>
      <c r="AD74" s="34"/>
    </row>
    <row r="75" spans="1:47">
      <c r="A75" s="349" t="s">
        <v>47</v>
      </c>
      <c r="B75" s="443">
        <f t="shared" ref="B75:J75" si="23">((B52/B33)^(1/19)-1)*100</f>
        <v>2.4839465448796227</v>
      </c>
      <c r="C75" s="34">
        <f t="shared" si="23"/>
        <v>1.3991280286385299</v>
      </c>
      <c r="D75" s="201">
        <f t="shared" si="23"/>
        <v>1.1928207549366965</v>
      </c>
      <c r="E75" s="201">
        <f t="shared" si="23"/>
        <v>-0.20346059942800698</v>
      </c>
      <c r="F75" s="34">
        <f t="shared" si="23"/>
        <v>2.0795931155566549</v>
      </c>
      <c r="G75" s="433">
        <f t="shared" si="23"/>
        <v>1.0698499457852506</v>
      </c>
      <c r="H75" s="34">
        <f t="shared" si="23"/>
        <v>1.2759065122512236</v>
      </c>
      <c r="I75" s="34">
        <f t="shared" si="23"/>
        <v>0.39611583175616083</v>
      </c>
      <c r="J75" s="201">
        <f t="shared" si="23"/>
        <v>1.2759065122512236</v>
      </c>
      <c r="K75" s="34"/>
      <c r="L75" s="34"/>
      <c r="M75" s="34"/>
      <c r="N75" s="34"/>
      <c r="O75" s="34"/>
      <c r="P75" s="34"/>
      <c r="Q75" s="34"/>
      <c r="R75" s="34"/>
      <c r="S75" s="34"/>
      <c r="T75" s="34"/>
      <c r="U75" s="34"/>
      <c r="V75" s="34"/>
      <c r="W75" s="34"/>
      <c r="X75" s="34"/>
      <c r="Y75" s="34"/>
      <c r="Z75" s="34"/>
      <c r="AA75" s="34"/>
      <c r="AB75" s="34"/>
      <c r="AC75" s="34"/>
      <c r="AD75" s="34"/>
    </row>
    <row r="76" spans="1:47">
      <c r="A76" s="349" t="s">
        <v>48</v>
      </c>
      <c r="B76" s="443">
        <f t="shared" ref="B76:J76" si="24">(POWER(B44/B40,1/4)-1)*100</f>
        <v>4.6270683201491192</v>
      </c>
      <c r="C76" s="34">
        <f t="shared" si="24"/>
        <v>2.2786085103036369</v>
      </c>
      <c r="D76" s="201">
        <f t="shared" si="24"/>
        <v>2.1148255007900962</v>
      </c>
      <c r="E76" s="201">
        <f t="shared" si="24"/>
        <v>-0.16013417849445322</v>
      </c>
      <c r="F76" s="34">
        <f t="shared" si="24"/>
        <v>2.2422265784257878</v>
      </c>
      <c r="G76" s="433">
        <f t="shared" si="24"/>
        <v>2.2961397735567601</v>
      </c>
      <c r="H76" s="34">
        <f t="shared" si="24"/>
        <v>2.4602135948805781</v>
      </c>
      <c r="I76" s="34">
        <f t="shared" si="24"/>
        <v>2.3325408899365074</v>
      </c>
      <c r="J76" s="201">
        <f t="shared" si="24"/>
        <v>2.4602135948805781</v>
      </c>
      <c r="K76" s="34"/>
      <c r="L76" s="34"/>
      <c r="M76" s="34"/>
      <c r="N76" s="34"/>
      <c r="O76" s="34"/>
      <c r="P76" s="34"/>
      <c r="Q76" s="34"/>
      <c r="R76" s="34"/>
      <c r="S76" s="34"/>
      <c r="T76" s="34"/>
      <c r="U76" s="34"/>
      <c r="V76" s="34"/>
      <c r="W76" s="34"/>
      <c r="X76" s="34"/>
      <c r="Y76" s="34"/>
      <c r="Z76" s="34"/>
      <c r="AA76" s="34"/>
      <c r="AB76" s="34"/>
      <c r="AC76" s="34"/>
      <c r="AD76" s="34"/>
    </row>
    <row r="77" spans="1:47" s="40" customFormat="1">
      <c r="A77" s="349" t="s">
        <v>49</v>
      </c>
      <c r="B77" s="443">
        <f t="shared" ref="B77:J77" si="25">(((B52/B44)^(1/8))-1)*100</f>
        <v>2.3131329165846815</v>
      </c>
      <c r="C77" s="34">
        <f t="shared" si="25"/>
        <v>1.7885711512795055</v>
      </c>
      <c r="D77" s="201">
        <f t="shared" si="25"/>
        <v>1.468356499298995</v>
      </c>
      <c r="E77" s="201">
        <f t="shared" si="25"/>
        <v>-0.31458802138464304</v>
      </c>
      <c r="F77" s="34">
        <f t="shared" si="25"/>
        <v>2.553227714797468</v>
      </c>
      <c r="G77" s="433">
        <f t="shared" si="25"/>
        <v>0.51534446291181535</v>
      </c>
      <c r="H77" s="34">
        <f t="shared" si="25"/>
        <v>0.83255159187634042</v>
      </c>
      <c r="I77" s="34">
        <f t="shared" si="25"/>
        <v>-0.23411725165832786</v>
      </c>
      <c r="J77" s="201">
        <f t="shared" si="25"/>
        <v>0.83255159187634042</v>
      </c>
      <c r="K77" s="37"/>
      <c r="L77" s="37"/>
      <c r="M77" s="37"/>
      <c r="N77" s="37"/>
      <c r="O77" s="37"/>
      <c r="P77" s="37"/>
      <c r="Q77" s="37"/>
      <c r="R77" s="37"/>
      <c r="S77" s="37"/>
      <c r="T77" s="37"/>
      <c r="U77" s="37"/>
      <c r="V77" s="37"/>
      <c r="W77" s="37"/>
      <c r="X77" s="37"/>
      <c r="Y77" s="37"/>
      <c r="Z77" s="37"/>
      <c r="AA77" s="37"/>
      <c r="AB77" s="37"/>
      <c r="AC77" s="37"/>
      <c r="AD77" s="37"/>
    </row>
    <row r="78" spans="1:47" s="40" customFormat="1">
      <c r="A78" s="333" t="s">
        <v>357</v>
      </c>
      <c r="B78" s="444">
        <f t="shared" ref="B78:J78" si="26">((B55/B33)^(1/22)-1)*100</f>
        <v>2.3036408182877111</v>
      </c>
      <c r="C78" s="37">
        <f t="shared" si="26"/>
        <v>1.2854416194407303</v>
      </c>
      <c r="D78" s="202">
        <f t="shared" si="26"/>
        <v>1.0146338923432419</v>
      </c>
      <c r="E78" s="202">
        <f t="shared" si="26"/>
        <v>-0.2673708311555667</v>
      </c>
      <c r="F78" s="37">
        <f t="shared" si="26"/>
        <v>2.0557045829043386</v>
      </c>
      <c r="G78" s="432">
        <f t="shared" si="26"/>
        <v>1.0052769505341841</v>
      </c>
      <c r="H78" s="37">
        <f t="shared" si="26"/>
        <v>1.2760595928291485</v>
      </c>
      <c r="I78" s="37">
        <f t="shared" si="26"/>
        <v>0.24294206423509657</v>
      </c>
      <c r="J78" s="202">
        <f t="shared" si="26"/>
        <v>1.2760595928291485</v>
      </c>
      <c r="K78" s="37"/>
      <c r="L78" s="37"/>
      <c r="M78" s="37"/>
      <c r="N78" s="37"/>
      <c r="O78" s="37"/>
      <c r="P78" s="37"/>
      <c r="Q78" s="37"/>
      <c r="R78" s="37"/>
      <c r="S78" s="37"/>
      <c r="T78" s="37"/>
      <c r="U78" s="37"/>
      <c r="V78" s="37"/>
      <c r="W78" s="37"/>
      <c r="X78" s="37"/>
      <c r="Y78" s="37"/>
      <c r="Z78" s="37"/>
      <c r="AA78" s="37"/>
      <c r="AB78" s="37"/>
      <c r="AC78" s="37"/>
      <c r="AD78" s="37"/>
    </row>
    <row r="79" spans="1:47" s="40" customFormat="1">
      <c r="A79" s="333" t="s">
        <v>358</v>
      </c>
      <c r="B79" s="444">
        <f t="shared" ref="B79:J79" si="27">(POWER(B55/B40,1/15)-1)*100</f>
        <v>2.6939090510234465</v>
      </c>
      <c r="C79" s="37">
        <f t="shared" si="27"/>
        <v>1.6734869645345096</v>
      </c>
      <c r="D79" s="202">
        <f t="shared" si="27"/>
        <v>1.322840403767267</v>
      </c>
      <c r="E79" s="202">
        <f t="shared" si="27"/>
        <v>-0.34487512058040126</v>
      </c>
      <c r="F79" s="37">
        <f t="shared" si="27"/>
        <v>2.3402400119824529</v>
      </c>
      <c r="G79" s="432">
        <f t="shared" si="27"/>
        <v>1.0036265273805967</v>
      </c>
      <c r="H79" s="37">
        <f t="shared" si="27"/>
        <v>1.3531683890744883</v>
      </c>
      <c r="I79" s="37">
        <f t="shared" si="27"/>
        <v>0.34558160015998318</v>
      </c>
      <c r="J79" s="202">
        <f t="shared" si="27"/>
        <v>1.3531683890744883</v>
      </c>
      <c r="K79" s="37"/>
      <c r="L79" s="37"/>
      <c r="M79" s="37"/>
      <c r="N79" s="37"/>
      <c r="O79" s="37"/>
      <c r="P79" s="37"/>
      <c r="Q79" s="37"/>
      <c r="R79" s="37"/>
      <c r="S79" s="37"/>
      <c r="T79" s="37"/>
      <c r="U79" s="37"/>
      <c r="V79" s="37"/>
      <c r="W79" s="37"/>
      <c r="X79" s="37"/>
      <c r="Y79" s="37"/>
      <c r="Z79" s="37"/>
      <c r="AA79" s="37"/>
      <c r="AB79" s="37"/>
      <c r="AC79" s="37"/>
      <c r="AD79" s="37"/>
    </row>
    <row r="80" spans="1:47">
      <c r="A80" s="350" t="s">
        <v>359</v>
      </c>
      <c r="B80" s="640">
        <f t="shared" ref="B80:J80" si="28">(((B55/B44)^(1/11))-1)*100</f>
        <v>1.9998328031516577</v>
      </c>
      <c r="C80" s="392">
        <f t="shared" si="28"/>
        <v>1.4543315216191344</v>
      </c>
      <c r="D80" s="392">
        <f t="shared" si="28"/>
        <v>1.0363712705824923</v>
      </c>
      <c r="E80" s="392">
        <f t="shared" si="28"/>
        <v>-0.41196885807439632</v>
      </c>
      <c r="F80" s="402">
        <f t="shared" si="28"/>
        <v>2.375904551568353</v>
      </c>
      <c r="G80" s="442">
        <f t="shared" si="28"/>
        <v>0.5376816084153857</v>
      </c>
      <c r="H80" s="392">
        <f t="shared" si="28"/>
        <v>0.95357891465532862</v>
      </c>
      <c r="I80" s="640">
        <f t="shared" si="28"/>
        <v>-0.36734400547081547</v>
      </c>
      <c r="J80" s="392">
        <f t="shared" si="28"/>
        <v>0.95357891465532862</v>
      </c>
    </row>
    <row r="82" spans="1:22">
      <c r="A82" s="30" t="s">
        <v>537</v>
      </c>
    </row>
    <row r="83" spans="1:22">
      <c r="A83" s="30" t="s">
        <v>536</v>
      </c>
    </row>
    <row r="84" spans="1:22">
      <c r="A84" s="30" t="s">
        <v>517</v>
      </c>
    </row>
    <row r="86" spans="1:22" hidden="1" outlineLevel="1">
      <c r="A86" s="409" t="s">
        <v>533</v>
      </c>
    </row>
    <row r="87" spans="1:22" hidden="1" outlineLevel="1">
      <c r="A87" s="30" t="s">
        <v>532</v>
      </c>
      <c r="B87" s="698" t="s">
        <v>534</v>
      </c>
      <c r="C87" s="30" t="s">
        <v>535</v>
      </c>
      <c r="D87" s="30" t="s">
        <v>535</v>
      </c>
      <c r="E87" s="30" t="s">
        <v>531</v>
      </c>
      <c r="F87" s="30" t="s">
        <v>534</v>
      </c>
      <c r="G87" s="49" t="s">
        <v>535</v>
      </c>
      <c r="H87" s="498" t="s">
        <v>535</v>
      </c>
      <c r="I87" s="498"/>
      <c r="J87" s="498"/>
      <c r="K87" s="49"/>
    </row>
    <row r="88" spans="1:22" hidden="1" outlineLevel="1">
      <c r="B88" s="49" t="s">
        <v>528</v>
      </c>
      <c r="C88" s="30" t="s">
        <v>529</v>
      </c>
      <c r="D88" s="409" t="s">
        <v>530</v>
      </c>
      <c r="F88" s="49" t="s">
        <v>528</v>
      </c>
      <c r="G88" s="30" t="s">
        <v>529</v>
      </c>
      <c r="H88" s="409" t="s">
        <v>530</v>
      </c>
      <c r="I88" s="49"/>
      <c r="J88" s="49"/>
      <c r="K88" s="49"/>
      <c r="N88" s="49"/>
      <c r="O88" s="49"/>
      <c r="S88" s="698"/>
      <c r="T88" s="698"/>
    </row>
    <row r="89" spans="1:22" ht="15" hidden="1" outlineLevel="1">
      <c r="A89" s="30">
        <v>1961</v>
      </c>
      <c r="B89" s="35">
        <f>(C89/C90)*B90</f>
        <v>38.001140326665784</v>
      </c>
      <c r="C89" s="699">
        <v>6479285</v>
      </c>
      <c r="E89" s="30">
        <v>1961</v>
      </c>
      <c r="F89" s="35">
        <f t="shared" ref="F89:F107" si="29">(G89/G90)*F90</f>
        <v>45.278318397265309</v>
      </c>
      <c r="G89" s="699">
        <v>13345287</v>
      </c>
      <c r="H89" s="501"/>
      <c r="J89" s="156"/>
      <c r="K89"/>
    </row>
    <row r="90" spans="1:22" ht="15" hidden="1" outlineLevel="1">
      <c r="A90" s="30">
        <v>1962</v>
      </c>
      <c r="B90" s="35">
        <f>(C90/C91)*B91</f>
        <v>39.157698938898029</v>
      </c>
      <c r="C90" s="699">
        <v>6676481</v>
      </c>
      <c r="E90" s="30">
        <v>1962</v>
      </c>
      <c r="F90" s="35">
        <f t="shared" si="29"/>
        <v>46.682275721757975</v>
      </c>
      <c r="G90" s="699">
        <v>13759088</v>
      </c>
      <c r="H90" s="501"/>
      <c r="J90" s="156"/>
      <c r="K90"/>
      <c r="N90" s="716"/>
      <c r="O90" s="716"/>
      <c r="P90" s="716"/>
    </row>
    <row r="91" spans="1:22" ht="15" hidden="1" outlineLevel="1">
      <c r="A91" s="30">
        <v>1963</v>
      </c>
      <c r="B91" s="35">
        <f>(C91/C92)*B92</f>
        <v>40.122359940460548</v>
      </c>
      <c r="C91" s="699">
        <v>6840958</v>
      </c>
      <c r="E91" s="30">
        <v>1963</v>
      </c>
      <c r="F91" s="35">
        <f t="shared" si="29"/>
        <v>47.44119798190674</v>
      </c>
      <c r="G91" s="699">
        <v>13982772</v>
      </c>
      <c r="H91" s="501"/>
      <c r="J91" s="156"/>
      <c r="K91"/>
      <c r="V91" s="158"/>
    </row>
    <row r="92" spans="1:22" ht="15" hidden="1" outlineLevel="1">
      <c r="A92" s="30">
        <v>1964</v>
      </c>
      <c r="B92" s="35">
        <f>(C92/C93)*B93</f>
        <v>41.584667944233587</v>
      </c>
      <c r="C92" s="699">
        <v>7090285</v>
      </c>
      <c r="E92" s="30">
        <v>1964</v>
      </c>
      <c r="F92" s="35">
        <f t="shared" si="29"/>
        <v>48.953729327102813</v>
      </c>
      <c r="G92" s="699">
        <v>14428574</v>
      </c>
      <c r="H92" s="501"/>
      <c r="J92" s="156"/>
      <c r="K92"/>
      <c r="V92" s="158"/>
    </row>
    <row r="93" spans="1:22" ht="15" hidden="1" outlineLevel="1">
      <c r="A93" s="30">
        <v>1965</v>
      </c>
      <c r="B93" s="35">
        <f>(C93/C94)*B94</f>
        <v>43.12971965934647</v>
      </c>
      <c r="C93" s="699">
        <v>7353720</v>
      </c>
      <c r="E93" s="30">
        <v>1965</v>
      </c>
      <c r="F93" s="35">
        <f t="shared" si="29"/>
        <v>50.366124625080353</v>
      </c>
      <c r="G93" s="699">
        <v>14844862</v>
      </c>
      <c r="H93" s="501"/>
      <c r="J93" s="156"/>
      <c r="K93"/>
      <c r="V93" s="158"/>
    </row>
    <row r="94" spans="1:22" ht="15" hidden="1" outlineLevel="1">
      <c r="A94" s="30">
        <v>1966</v>
      </c>
      <c r="B94" s="35">
        <f>(C94/C95)*B95</f>
        <v>45.446074375210131</v>
      </c>
      <c r="C94" s="699">
        <v>7748664</v>
      </c>
      <c r="E94" s="30">
        <v>1966</v>
      </c>
      <c r="F94" s="35">
        <f t="shared" si="29"/>
        <v>52.67633115891099</v>
      </c>
      <c r="G94" s="699">
        <v>15525770</v>
      </c>
      <c r="H94" s="501"/>
      <c r="J94" s="156"/>
      <c r="K94"/>
      <c r="V94" s="158"/>
    </row>
    <row r="95" spans="1:22" ht="15" hidden="1" outlineLevel="1">
      <c r="A95" s="30">
        <v>1967</v>
      </c>
      <c r="B95" s="35">
        <f>(C95/C96)*B96</f>
        <v>46.781093835801379</v>
      </c>
      <c r="C95" s="699">
        <v>7976288</v>
      </c>
      <c r="E95" s="30">
        <v>1967</v>
      </c>
      <c r="F95" s="35">
        <f t="shared" si="29"/>
        <v>54.001791919452721</v>
      </c>
      <c r="G95" s="699">
        <v>15916435</v>
      </c>
      <c r="H95" s="501"/>
      <c r="J95" s="156"/>
      <c r="K95"/>
      <c r="V95" s="158"/>
    </row>
    <row r="96" spans="1:22" ht="15" hidden="1" outlineLevel="1">
      <c r="A96" s="30">
        <v>1968</v>
      </c>
      <c r="B96" s="35">
        <f>(C96/C97)*B97</f>
        <v>47.583780562053967</v>
      </c>
      <c r="C96" s="699">
        <v>8113148</v>
      </c>
      <c r="E96" s="30">
        <v>1968</v>
      </c>
      <c r="F96" s="35">
        <f t="shared" si="29"/>
        <v>53.957308497514582</v>
      </c>
      <c r="G96" s="699">
        <v>15903324</v>
      </c>
      <c r="H96" s="501"/>
      <c r="J96" s="156"/>
      <c r="K96"/>
      <c r="V96" s="158"/>
    </row>
    <row r="97" spans="1:22" ht="15" hidden="1" outlineLevel="1">
      <c r="A97" s="30">
        <v>1969</v>
      </c>
      <c r="B97" s="35">
        <f>(C97/C98)*B98</f>
        <v>48.974629154219073</v>
      </c>
      <c r="C97" s="699">
        <v>8350291</v>
      </c>
      <c r="E97" s="30">
        <v>1969</v>
      </c>
      <c r="F97" s="35">
        <f t="shared" si="29"/>
        <v>55.069380474639544</v>
      </c>
      <c r="G97" s="699">
        <v>16231095</v>
      </c>
      <c r="H97" s="501"/>
      <c r="J97" s="156"/>
      <c r="K97"/>
      <c r="V97" s="158"/>
    </row>
    <row r="98" spans="1:22" ht="15" hidden="1" outlineLevel="1">
      <c r="A98" s="30">
        <v>1970</v>
      </c>
      <c r="B98" s="35">
        <f>(C98/C99)*B99</f>
        <v>49.368418370747285</v>
      </c>
      <c r="C98" s="699">
        <v>8417433</v>
      </c>
      <c r="E98" s="30">
        <v>1970</v>
      </c>
      <c r="F98" s="35">
        <f t="shared" si="29"/>
        <v>54.979996312412382</v>
      </c>
      <c r="G98" s="699">
        <v>16204750</v>
      </c>
      <c r="H98" s="501"/>
      <c r="J98" s="156"/>
      <c r="K98"/>
    </row>
    <row r="99" spans="1:22" ht="15" hidden="1" outlineLevel="1">
      <c r="A99" s="30">
        <v>1971</v>
      </c>
      <c r="B99" s="35">
        <f>(C99/C100)*B100</f>
        <v>50.372357415607432</v>
      </c>
      <c r="C99" s="699">
        <v>8588607</v>
      </c>
      <c r="E99" s="30">
        <v>1971</v>
      </c>
      <c r="F99" s="35">
        <f t="shared" si="29"/>
        <v>55.655102047844515</v>
      </c>
      <c r="G99" s="699">
        <v>16403730</v>
      </c>
      <c r="H99" s="501"/>
      <c r="J99" s="156"/>
      <c r="K99"/>
    </row>
    <row r="100" spans="1:22" ht="15" hidden="1" outlineLevel="1">
      <c r="A100" s="30">
        <v>1972</v>
      </c>
      <c r="B100" s="35">
        <f>(C100/C101)*B101</f>
        <v>51.713734558584022</v>
      </c>
      <c r="C100" s="699">
        <v>8817315</v>
      </c>
      <c r="E100" s="30">
        <v>1972</v>
      </c>
      <c r="F100" s="35">
        <f t="shared" si="29"/>
        <v>56.840954552272251</v>
      </c>
      <c r="G100" s="699">
        <v>16753247</v>
      </c>
      <c r="H100" s="501"/>
      <c r="J100" s="156"/>
      <c r="K100"/>
    </row>
    <row r="101" spans="1:22" ht="15" hidden="1" outlineLevel="1">
      <c r="A101" s="30">
        <v>1973</v>
      </c>
      <c r="B101" s="35">
        <f>(C101/C102)*B102</f>
        <v>54.125172989236567</v>
      </c>
      <c r="C101" s="699">
        <v>9228471</v>
      </c>
      <c r="E101" s="30">
        <v>1973</v>
      </c>
      <c r="F101" s="35">
        <f t="shared" si="29"/>
        <v>59.2603831377414</v>
      </c>
      <c r="G101" s="699">
        <v>17466347</v>
      </c>
      <c r="H101" s="501"/>
      <c r="J101" s="156"/>
      <c r="K101"/>
    </row>
    <row r="102" spans="1:22" ht="15" hidden="1" outlineLevel="1">
      <c r="A102" s="30">
        <v>1974</v>
      </c>
      <c r="B102" s="35">
        <f>(C102/C103)*B103</f>
        <v>56.246832479580128</v>
      </c>
      <c r="C102" s="699">
        <v>9590219</v>
      </c>
      <c r="E102" s="30">
        <v>1974</v>
      </c>
      <c r="F102" s="35">
        <f t="shared" si="29"/>
        <v>61.295542950020746</v>
      </c>
      <c r="G102" s="699">
        <v>18066188</v>
      </c>
      <c r="H102" s="501"/>
      <c r="J102" s="156"/>
      <c r="K102"/>
    </row>
    <row r="103" spans="1:22" ht="15" hidden="1" outlineLevel="1">
      <c r="A103" s="30">
        <v>1975</v>
      </c>
      <c r="B103" s="35">
        <f>(C103/C104)*B104</f>
        <v>57.112632693054721</v>
      </c>
      <c r="C103" s="699">
        <v>9737840</v>
      </c>
      <c r="E103" s="30">
        <v>1975</v>
      </c>
      <c r="F103" s="35">
        <f t="shared" si="29"/>
        <v>61.588218827272641</v>
      </c>
      <c r="G103" s="699">
        <v>18152451</v>
      </c>
      <c r="H103" s="501"/>
      <c r="J103" s="156"/>
      <c r="K103"/>
    </row>
    <row r="104" spans="1:22" ht="15" hidden="1" outlineLevel="1">
      <c r="A104" s="30">
        <v>1976</v>
      </c>
      <c r="B104" s="35">
        <f>(C104/C105)*B105</f>
        <v>57.927970268850835</v>
      </c>
      <c r="C104" s="699">
        <v>9876857</v>
      </c>
      <c r="E104" s="30">
        <v>1976</v>
      </c>
      <c r="F104" s="35">
        <f t="shared" si="29"/>
        <v>62.137640489615272</v>
      </c>
      <c r="G104" s="699">
        <v>18314387</v>
      </c>
      <c r="H104" s="501"/>
      <c r="J104" s="156"/>
      <c r="K104"/>
    </row>
    <row r="105" spans="1:22" ht="15" hidden="1" outlineLevel="1">
      <c r="A105" s="30">
        <v>1977</v>
      </c>
      <c r="B105" s="35">
        <f>(C105/C106)*B106</f>
        <v>58.94482408918379</v>
      </c>
      <c r="C105" s="699">
        <v>10050233</v>
      </c>
      <c r="E105" s="30">
        <v>1977</v>
      </c>
      <c r="F105" s="35">
        <f t="shared" si="29"/>
        <v>62.59319605849894</v>
      </c>
      <c r="G105" s="699">
        <v>18448657</v>
      </c>
      <c r="H105" s="501"/>
      <c r="J105" s="156"/>
      <c r="K105"/>
    </row>
    <row r="106" spans="1:22" ht="15" hidden="1" outlineLevel="1">
      <c r="A106" s="30">
        <v>1978</v>
      </c>
      <c r="B106" s="35">
        <f>(C106/C107)*B107</f>
        <v>60.61863060264114</v>
      </c>
      <c r="C106" s="699">
        <v>10335621</v>
      </c>
      <c r="E106" s="30">
        <v>1978</v>
      </c>
      <c r="F106" s="35">
        <f t="shared" si="29"/>
        <v>64.483794079767677</v>
      </c>
      <c r="G106" s="699">
        <v>19005890</v>
      </c>
      <c r="H106" s="501"/>
      <c r="J106" s="156"/>
      <c r="K106"/>
    </row>
    <row r="107" spans="1:22" ht="15" hidden="1" outlineLevel="1">
      <c r="A107" s="30">
        <v>1979</v>
      </c>
      <c r="B107" s="35">
        <f>(C107/C108)*B108</f>
        <v>63.30366638162743</v>
      </c>
      <c r="C107" s="699">
        <v>10793426</v>
      </c>
      <c r="E107" s="30">
        <v>1979</v>
      </c>
      <c r="F107" s="35">
        <f t="shared" si="29"/>
        <v>67.077766913700529</v>
      </c>
      <c r="G107" s="699">
        <v>19770435</v>
      </c>
      <c r="H107" s="501"/>
      <c r="J107" s="156"/>
      <c r="K107"/>
    </row>
    <row r="108" spans="1:22" ht="15" hidden="1" outlineLevel="1">
      <c r="A108" s="30">
        <v>1980</v>
      </c>
      <c r="B108" s="35">
        <f>(C108/C109)*B109</f>
        <v>65.333491378622583</v>
      </c>
      <c r="C108" s="699">
        <v>11139516</v>
      </c>
      <c r="E108" s="30">
        <v>1980</v>
      </c>
      <c r="F108" s="35">
        <f>(G108/G109)*F109</f>
        <v>68.10806824387781</v>
      </c>
      <c r="G108" s="699">
        <v>20074105</v>
      </c>
      <c r="H108" s="501"/>
      <c r="J108" s="156"/>
      <c r="K108"/>
    </row>
    <row r="109" spans="1:22" ht="15" hidden="1" outlineLevel="1">
      <c r="A109" s="30">
        <v>1981</v>
      </c>
      <c r="B109" s="722">
        <v>67.338999999999999</v>
      </c>
      <c r="C109" s="699">
        <v>11481460</v>
      </c>
      <c r="E109" s="30">
        <v>1981</v>
      </c>
      <c r="F109" s="157">
        <v>70.146000000000001</v>
      </c>
      <c r="G109" s="699">
        <v>20674763</v>
      </c>
      <c r="H109" s="501"/>
      <c r="J109" s="156"/>
      <c r="K109"/>
      <c r="O109" s="157"/>
      <c r="P109" s="157"/>
    </row>
    <row r="110" spans="1:22" ht="15" hidden="1" outlineLevel="1">
      <c r="A110" s="30">
        <v>1982</v>
      </c>
      <c r="B110" s="722">
        <v>65.102999999999994</v>
      </c>
      <c r="C110" s="699">
        <v>11120015</v>
      </c>
      <c r="E110" s="30">
        <v>1982</v>
      </c>
      <c r="F110" s="157">
        <v>66.968999999999994</v>
      </c>
      <c r="G110" s="699">
        <v>19835271</v>
      </c>
      <c r="H110" s="501"/>
      <c r="J110" s="156"/>
      <c r="K110"/>
      <c r="O110" s="157"/>
      <c r="P110" s="157"/>
    </row>
    <row r="111" spans="1:22" ht="15" hidden="1" outlineLevel="1">
      <c r="A111" s="30">
        <v>1983</v>
      </c>
      <c r="B111" s="722">
        <v>65.605000000000004</v>
      </c>
      <c r="C111" s="699">
        <v>11210192</v>
      </c>
      <c r="E111" s="30">
        <v>1983</v>
      </c>
      <c r="F111" s="49">
        <v>67.122</v>
      </c>
      <c r="G111" s="699">
        <v>19955512</v>
      </c>
      <c r="H111" s="501"/>
      <c r="J111" s="156"/>
      <c r="K111"/>
      <c r="O111" s="49"/>
      <c r="P111" s="49"/>
    </row>
    <row r="112" spans="1:22" ht="15" hidden="1" outlineLevel="1">
      <c r="A112" s="30">
        <v>1984</v>
      </c>
      <c r="B112" s="722">
        <v>67.263999999999996</v>
      </c>
      <c r="C112" s="699">
        <v>11485544</v>
      </c>
      <c r="E112" s="30">
        <v>1984</v>
      </c>
      <c r="F112" s="49">
        <v>69.183000000000007</v>
      </c>
      <c r="G112" s="699">
        <v>20470908</v>
      </c>
      <c r="H112" s="501"/>
      <c r="J112" s="156"/>
      <c r="K112"/>
      <c r="O112" s="49"/>
      <c r="P112" s="49"/>
    </row>
    <row r="113" spans="1:16" ht="15" hidden="1" outlineLevel="1">
      <c r="A113" s="30">
        <v>1985</v>
      </c>
      <c r="B113" s="722">
        <v>69.638000000000005</v>
      </c>
      <c r="C113" s="699">
        <v>11843526</v>
      </c>
      <c r="E113" s="30">
        <v>1985</v>
      </c>
      <c r="F113" s="49">
        <v>71.831000000000003</v>
      </c>
      <c r="G113" s="699">
        <v>21202982</v>
      </c>
      <c r="H113" s="501"/>
      <c r="J113" s="156"/>
      <c r="K113"/>
      <c r="O113" s="49"/>
      <c r="P113" s="49"/>
    </row>
    <row r="114" spans="1:16" ht="13.5" hidden="1" customHeight="1" outlineLevel="1">
      <c r="A114" s="30">
        <v>1986</v>
      </c>
      <c r="B114" s="722">
        <v>71.691999999999993</v>
      </c>
      <c r="C114" s="699">
        <v>12205532</v>
      </c>
      <c r="E114" s="30">
        <v>1986</v>
      </c>
      <c r="F114" s="49">
        <v>74.052000000000007</v>
      </c>
      <c r="G114" s="699">
        <v>21831136</v>
      </c>
      <c r="H114" s="501"/>
      <c r="J114" s="156"/>
      <c r="K114"/>
      <c r="O114" s="49"/>
      <c r="P114" s="49"/>
    </row>
    <row r="115" spans="1:16" ht="15" hidden="1" outlineLevel="1">
      <c r="A115" s="30">
        <v>1987</v>
      </c>
      <c r="B115" s="722">
        <v>73.786000000000001</v>
      </c>
      <c r="C115" s="699">
        <v>12586131</v>
      </c>
      <c r="E115" s="30">
        <v>1987</v>
      </c>
      <c r="F115" s="49">
        <v>76.613</v>
      </c>
      <c r="G115" s="699">
        <v>22622290</v>
      </c>
      <c r="H115" s="501"/>
      <c r="J115" s="156"/>
      <c r="K115"/>
      <c r="O115" s="49"/>
      <c r="P115" s="49"/>
    </row>
    <row r="116" spans="1:16" ht="15" hidden="1" outlineLevel="1">
      <c r="A116" s="30">
        <v>1988</v>
      </c>
      <c r="B116" s="722">
        <v>76.278000000000006</v>
      </c>
      <c r="C116" s="699">
        <v>13024757</v>
      </c>
      <c r="E116" s="30">
        <v>1988</v>
      </c>
      <c r="F116" s="49">
        <v>79.248999999999995</v>
      </c>
      <c r="G116" s="699">
        <v>23535422</v>
      </c>
      <c r="H116" s="501"/>
      <c r="J116" s="156"/>
      <c r="K116"/>
      <c r="O116" s="49"/>
      <c r="P116" s="49"/>
    </row>
    <row r="117" spans="1:16" ht="15" hidden="1" outlineLevel="1">
      <c r="A117" s="30">
        <v>1989</v>
      </c>
      <c r="B117" s="722">
        <v>78.081999999999994</v>
      </c>
      <c r="C117" s="699">
        <v>13333635</v>
      </c>
      <c r="E117" s="30">
        <v>1989</v>
      </c>
      <c r="F117" s="49">
        <v>80.841999999999999</v>
      </c>
      <c r="G117" s="699">
        <v>24015922</v>
      </c>
      <c r="H117" s="501"/>
      <c r="J117" s="156"/>
      <c r="K117"/>
      <c r="O117" s="49"/>
      <c r="P117" s="49"/>
    </row>
    <row r="118" spans="1:16" ht="15" hidden="1" outlineLevel="1">
      <c r="A118" s="30">
        <v>1990</v>
      </c>
      <c r="B118" s="722">
        <v>78.566000000000003</v>
      </c>
      <c r="C118" s="699">
        <v>13416530</v>
      </c>
      <c r="E118" s="30">
        <v>1990</v>
      </c>
      <c r="F118" s="49">
        <v>81.108999999999995</v>
      </c>
      <c r="G118" s="699">
        <v>23987840</v>
      </c>
      <c r="H118" s="501"/>
      <c r="J118" s="156"/>
      <c r="K118"/>
      <c r="O118" s="49"/>
      <c r="P118" s="49"/>
    </row>
    <row r="119" spans="1:16" ht="15" hidden="1" outlineLevel="1">
      <c r="A119" s="30">
        <v>1991</v>
      </c>
      <c r="B119" s="722">
        <v>77.159000000000006</v>
      </c>
      <c r="C119" s="699">
        <v>13177410</v>
      </c>
      <c r="E119" s="30">
        <v>1991</v>
      </c>
      <c r="F119" s="157">
        <v>78.66</v>
      </c>
      <c r="G119" s="699">
        <v>23287481</v>
      </c>
      <c r="H119" s="501"/>
      <c r="J119" s="156"/>
      <c r="K119"/>
      <c r="O119" s="157"/>
      <c r="P119" s="157"/>
    </row>
    <row r="120" spans="1:16" ht="15" hidden="1" outlineLevel="1">
      <c r="A120" s="30">
        <v>1992</v>
      </c>
      <c r="B120" s="722">
        <v>76.397999999999996</v>
      </c>
      <c r="C120" s="699">
        <v>13084495</v>
      </c>
      <c r="E120" s="30">
        <v>1992</v>
      </c>
      <c r="F120" s="49">
        <v>77.786000000000001</v>
      </c>
      <c r="G120" s="699">
        <v>23018333</v>
      </c>
      <c r="H120" s="501"/>
      <c r="J120" s="156"/>
      <c r="K120"/>
      <c r="O120" s="49"/>
      <c r="P120" s="49"/>
    </row>
    <row r="121" spans="1:16" ht="15" hidden="1" outlineLevel="1">
      <c r="A121" s="30">
        <v>1993</v>
      </c>
      <c r="B121" s="722">
        <v>77.02</v>
      </c>
      <c r="C121" s="699">
        <v>13229118</v>
      </c>
      <c r="E121" s="30">
        <v>1993</v>
      </c>
      <c r="F121" s="49">
        <v>78.275000000000006</v>
      </c>
      <c r="G121" s="699">
        <v>23319140</v>
      </c>
      <c r="H121" s="501"/>
      <c r="J121" s="156"/>
      <c r="K121"/>
      <c r="O121" s="49"/>
      <c r="P121" s="49"/>
    </row>
    <row r="122" spans="1:16" ht="15" hidden="1" outlineLevel="1">
      <c r="A122" s="30">
        <v>1994</v>
      </c>
      <c r="B122" s="722">
        <v>78.534000000000006</v>
      </c>
      <c r="C122" s="699">
        <v>13469903</v>
      </c>
      <c r="E122" s="30">
        <v>1994</v>
      </c>
      <c r="F122" s="49">
        <v>80.216999999999999</v>
      </c>
      <c r="G122" s="699">
        <v>23975774</v>
      </c>
      <c r="H122" s="501"/>
      <c r="J122" s="156"/>
      <c r="K122"/>
      <c r="O122" s="49"/>
      <c r="P122" s="49"/>
    </row>
    <row r="123" spans="1:16" ht="15" hidden="1" outlineLevel="1">
      <c r="A123" s="30">
        <v>1995</v>
      </c>
      <c r="B123" s="722">
        <v>79.790000000000006</v>
      </c>
      <c r="C123" s="699">
        <v>13692847</v>
      </c>
      <c r="E123" s="30">
        <v>1995</v>
      </c>
      <c r="F123" s="49">
        <v>81.39</v>
      </c>
      <c r="G123" s="699">
        <v>24301844</v>
      </c>
      <c r="H123" s="501"/>
      <c r="J123" s="156"/>
      <c r="K123"/>
      <c r="O123" s="49"/>
      <c r="P123" s="49"/>
    </row>
    <row r="124" spans="1:16" ht="15" hidden="1" outlineLevel="1">
      <c r="A124" s="30">
        <v>1996</v>
      </c>
      <c r="B124" s="722">
        <v>80.625</v>
      </c>
      <c r="C124" s="699">
        <v>13816026</v>
      </c>
      <c r="E124" s="30">
        <v>1996</v>
      </c>
      <c r="F124" s="49">
        <v>82.885999999999996</v>
      </c>
      <c r="G124" s="699">
        <v>24650828</v>
      </c>
      <c r="H124" s="501"/>
      <c r="J124" s="156"/>
      <c r="K124"/>
      <c r="O124" s="49"/>
      <c r="P124" s="49"/>
    </row>
    <row r="125" spans="1:16" ht="15" hidden="1" outlineLevel="1">
      <c r="A125" s="30">
        <v>1997</v>
      </c>
      <c r="B125" s="722">
        <v>82.253</v>
      </c>
      <c r="C125" s="699">
        <v>14106225</v>
      </c>
      <c r="D125" s="30">
        <v>14038075</v>
      </c>
      <c r="E125" s="30">
        <v>1997</v>
      </c>
      <c r="F125" s="157">
        <v>84.317999999999998</v>
      </c>
      <c r="G125" s="699">
        <v>25254803</v>
      </c>
      <c r="H125" s="501">
        <v>25060353</v>
      </c>
      <c r="J125" s="156"/>
      <c r="K125"/>
      <c r="O125" s="157"/>
      <c r="P125" s="157"/>
    </row>
    <row r="126" spans="1:16" ht="15" hidden="1" outlineLevel="1">
      <c r="A126" s="30">
        <v>1998</v>
      </c>
      <c r="B126" s="722">
        <v>84.066999999999993</v>
      </c>
      <c r="C126" s="699">
        <v>14440013</v>
      </c>
      <c r="D126" s="30">
        <v>14353425</v>
      </c>
      <c r="E126" s="30">
        <v>1998</v>
      </c>
      <c r="F126" s="160">
        <v>86.004999999999995</v>
      </c>
      <c r="G126" s="699">
        <v>25799889</v>
      </c>
      <c r="H126" s="501">
        <v>25570682</v>
      </c>
      <c r="J126" s="156"/>
      <c r="K126"/>
      <c r="O126" s="160"/>
      <c r="P126" s="160"/>
    </row>
    <row r="127" spans="1:16" ht="13.5" hidden="1" customHeight="1" outlineLevel="1">
      <c r="A127" s="30">
        <v>1999</v>
      </c>
      <c r="B127" s="722">
        <v>86.251999999999995</v>
      </c>
      <c r="C127" s="699">
        <v>14848678</v>
      </c>
      <c r="D127" s="30">
        <v>14730255</v>
      </c>
      <c r="E127" s="30">
        <v>1999</v>
      </c>
      <c r="F127" s="160">
        <v>88.242999999999995</v>
      </c>
      <c r="G127" s="699">
        <v>26586770</v>
      </c>
      <c r="H127" s="501">
        <v>26237389</v>
      </c>
      <c r="J127" s="156"/>
      <c r="K127"/>
      <c r="O127" s="160"/>
      <c r="P127" s="160"/>
    </row>
    <row r="128" spans="1:16" ht="15" hidden="1" outlineLevel="1">
      <c r="A128" s="30">
        <v>2000</v>
      </c>
      <c r="B128" s="722">
        <v>88.236000000000004</v>
      </c>
      <c r="C128" s="699">
        <v>15200968</v>
      </c>
      <c r="D128" s="30">
        <v>15067185</v>
      </c>
      <c r="E128" s="30">
        <v>2000</v>
      </c>
      <c r="F128" s="160">
        <v>90.138000000000005</v>
      </c>
      <c r="G128" s="699">
        <v>27278313</v>
      </c>
      <c r="H128" s="501">
        <v>26801128</v>
      </c>
      <c r="J128" s="156"/>
      <c r="K128"/>
      <c r="O128" s="160"/>
      <c r="P128" s="160"/>
    </row>
    <row r="129" spans="1:16" ht="15" hidden="1" outlineLevel="1">
      <c r="A129" s="30">
        <v>2001</v>
      </c>
      <c r="B129" s="722">
        <v>89.141999999999996</v>
      </c>
      <c r="C129" s="699">
        <v>15332616</v>
      </c>
      <c r="D129" s="30">
        <v>15216190</v>
      </c>
      <c r="E129" s="30">
        <v>2001</v>
      </c>
      <c r="F129" s="160">
        <v>90.707999999999998</v>
      </c>
      <c r="G129" s="699">
        <v>27284742</v>
      </c>
      <c r="H129" s="501">
        <v>26955303</v>
      </c>
      <c r="J129" s="156"/>
      <c r="K129"/>
      <c r="O129" s="160"/>
      <c r="P129" s="160"/>
    </row>
    <row r="130" spans="1:16" ht="15" hidden="1" outlineLevel="1">
      <c r="A130" s="30">
        <v>2002</v>
      </c>
      <c r="B130" s="722">
        <v>91.314999999999998</v>
      </c>
      <c r="D130" s="30">
        <v>15589250</v>
      </c>
      <c r="E130" s="30">
        <v>2002</v>
      </c>
      <c r="F130" s="160">
        <v>91.972999999999999</v>
      </c>
      <c r="H130" s="501">
        <v>27337720</v>
      </c>
      <c r="J130" s="156"/>
      <c r="K130"/>
      <c r="O130" s="160"/>
      <c r="P130" s="160"/>
    </row>
    <row r="131" spans="1:16" ht="15" hidden="1" outlineLevel="1">
      <c r="A131" s="30">
        <v>2003</v>
      </c>
      <c r="B131" s="722">
        <v>93.283000000000001</v>
      </c>
      <c r="D131" s="30">
        <v>15923360</v>
      </c>
      <c r="E131" s="30">
        <v>2003</v>
      </c>
      <c r="F131" s="160">
        <v>93.25</v>
      </c>
      <c r="H131" s="501">
        <v>27704314</v>
      </c>
      <c r="J131" s="156"/>
      <c r="K131"/>
      <c r="O131" s="160"/>
      <c r="P131" s="160"/>
    </row>
    <row r="132" spans="1:16" ht="15" hidden="1" outlineLevel="1">
      <c r="A132" s="30">
        <v>2004</v>
      </c>
      <c r="B132" s="722">
        <v>94.826999999999998</v>
      </c>
      <c r="D132" s="30">
        <v>16190205</v>
      </c>
      <c r="E132" s="30">
        <v>2004</v>
      </c>
      <c r="F132" s="160">
        <v>95.86</v>
      </c>
      <c r="H132" s="501">
        <v>28487799</v>
      </c>
      <c r="J132" s="156"/>
      <c r="K132"/>
      <c r="O132" s="160"/>
      <c r="P132" s="160"/>
    </row>
    <row r="133" spans="1:16" ht="15" hidden="1" outlineLevel="1">
      <c r="A133" s="30">
        <v>2005</v>
      </c>
      <c r="B133" s="722">
        <v>96.218999999999994</v>
      </c>
      <c r="D133" s="30">
        <v>16430685</v>
      </c>
      <c r="E133" s="30">
        <v>2005</v>
      </c>
      <c r="F133" s="160">
        <v>96.546000000000006</v>
      </c>
      <c r="H133" s="501">
        <v>28703810</v>
      </c>
      <c r="J133" s="156"/>
      <c r="K133"/>
      <c r="O133" s="160"/>
      <c r="P133" s="160"/>
    </row>
    <row r="134" spans="1:16" ht="15" hidden="1" outlineLevel="1">
      <c r="A134" s="30">
        <v>2006</v>
      </c>
      <c r="B134" s="722">
        <v>97.816999999999993</v>
      </c>
      <c r="D134" s="159">
        <v>16702125</v>
      </c>
      <c r="E134" s="30">
        <v>2006</v>
      </c>
      <c r="F134" s="160">
        <v>98.007999999999996</v>
      </c>
      <c r="H134" s="501">
        <v>29137021</v>
      </c>
      <c r="J134" s="156"/>
      <c r="K134"/>
      <c r="O134" s="160"/>
      <c r="P134" s="160"/>
    </row>
    <row r="135" spans="1:16" ht="15" hidden="1" outlineLevel="1">
      <c r="A135" s="30">
        <v>2007</v>
      </c>
      <c r="B135" s="722">
        <v>100</v>
      </c>
      <c r="D135" s="30">
        <v>17077455</v>
      </c>
      <c r="E135" s="30">
        <v>2007</v>
      </c>
      <c r="F135" s="160">
        <v>100</v>
      </c>
      <c r="G135" s="49"/>
      <c r="H135" s="30">
        <v>29738338</v>
      </c>
      <c r="J135" s="156"/>
      <c r="K135"/>
      <c r="O135" s="160"/>
      <c r="P135" s="160"/>
    </row>
    <row r="136" spans="1:16" ht="15" hidden="1" outlineLevel="1">
      <c r="A136" s="30">
        <v>2008</v>
      </c>
      <c r="B136" s="35">
        <v>101.629</v>
      </c>
      <c r="D136" s="30">
        <v>17362980</v>
      </c>
      <c r="E136" s="30">
        <v>2008</v>
      </c>
      <c r="F136" s="158">
        <v>101.23399999999999</v>
      </c>
      <c r="G136" s="49"/>
      <c r="H136" s="30">
        <v>30116055</v>
      </c>
      <c r="J136" s="156"/>
      <c r="K136"/>
      <c r="O136" s="158"/>
      <c r="P136" s="158"/>
    </row>
    <row r="137" spans="1:16" ht="15" hidden="1" outlineLevel="1">
      <c r="A137" s="30">
        <v>2009</v>
      </c>
      <c r="B137" s="35">
        <v>99.89</v>
      </c>
      <c r="D137" s="30">
        <v>17067165</v>
      </c>
      <c r="E137" s="30">
        <v>2009</v>
      </c>
      <c r="F137" s="158">
        <v>97.649000000000001</v>
      </c>
      <c r="G137" s="49"/>
      <c r="H137" s="30">
        <v>29041044</v>
      </c>
      <c r="J137" s="156"/>
      <c r="K137"/>
      <c r="O137" s="160"/>
      <c r="P137" s="160"/>
    </row>
    <row r="138" spans="1:16" ht="15" hidden="1" outlineLevel="1">
      <c r="A138" s="30">
        <v>2010</v>
      </c>
      <c r="B138" s="35">
        <v>101.672</v>
      </c>
      <c r="D138" s="30">
        <v>17371615</v>
      </c>
      <c r="E138" s="30">
        <v>2010</v>
      </c>
      <c r="F138" s="30">
        <v>99.46</v>
      </c>
      <c r="G138" s="49"/>
      <c r="H138" s="30">
        <v>29579493</v>
      </c>
      <c r="J138" s="156"/>
      <c r="K138"/>
    </row>
    <row r="139" spans="1:16" ht="15" hidden="1" outlineLevel="1">
      <c r="A139" s="30">
        <v>2011</v>
      </c>
      <c r="B139" s="35">
        <v>103.364</v>
      </c>
      <c r="D139" s="30">
        <v>17660730</v>
      </c>
      <c r="E139" s="30">
        <v>2011</v>
      </c>
      <c r="F139" s="30">
        <v>100.94</v>
      </c>
      <c r="G139" s="49"/>
      <c r="H139" s="30">
        <v>30019829</v>
      </c>
      <c r="J139" s="156"/>
      <c r="K139"/>
    </row>
    <row r="140" spans="1:16" ht="12" hidden="1" customHeight="1" outlineLevel="1">
      <c r="A140" s="30">
        <v>2012</v>
      </c>
      <c r="B140" s="35">
        <v>104.354</v>
      </c>
      <c r="D140" s="30">
        <v>17829425</v>
      </c>
      <c r="E140" s="30">
        <v>2012</v>
      </c>
      <c r="F140" s="30">
        <v>102.68600000000001</v>
      </c>
      <c r="G140" s="49"/>
      <c r="H140" s="30">
        <v>30539100</v>
      </c>
      <c r="J140" s="156"/>
      <c r="K140"/>
    </row>
    <row r="141" spans="1:16" ht="15" hidden="1" outlineLevel="1">
      <c r="A141" s="30">
        <v>2013</v>
      </c>
      <c r="B141" s="35">
        <v>105.61199999999999</v>
      </c>
      <c r="D141" s="30">
        <v>18044510</v>
      </c>
      <c r="E141" s="30">
        <v>2013</v>
      </c>
      <c r="F141" s="30">
        <v>103.627</v>
      </c>
      <c r="G141" s="49"/>
      <c r="H141" s="30">
        <v>30818785</v>
      </c>
      <c r="J141" s="156"/>
      <c r="K141"/>
    </row>
    <row r="142" spans="1:16" ht="15" hidden="1" outlineLevel="1">
      <c r="A142" s="30">
        <v>2014</v>
      </c>
      <c r="B142" s="35">
        <v>106.24</v>
      </c>
      <c r="E142" s="30">
        <v>2014</v>
      </c>
      <c r="F142" s="30">
        <v>103.81699999999999</v>
      </c>
      <c r="G142" s="49"/>
      <c r="H142" s="156"/>
      <c r="I142" s="156"/>
      <c r="J142" s="156"/>
      <c r="K142"/>
    </row>
    <row r="143" spans="1:16" ht="15" hidden="1" outlineLevel="1">
      <c r="B143" s="699"/>
      <c r="G143" s="49"/>
      <c r="H143" s="156"/>
      <c r="I143" s="156"/>
      <c r="J143" s="156"/>
      <c r="K143"/>
    </row>
    <row r="144" spans="1:16" ht="15" hidden="1" outlineLevel="1">
      <c r="B144" s="699"/>
      <c r="G144" s="49"/>
      <c r="H144" s="156"/>
      <c r="I144" s="156"/>
      <c r="J144" s="156"/>
      <c r="K144"/>
    </row>
    <row r="145" spans="2:15" ht="15" hidden="1" outlineLevel="1">
      <c r="B145" s="699"/>
      <c r="G145" s="49"/>
      <c r="H145" s="156"/>
      <c r="I145" s="156"/>
      <c r="J145" s="156"/>
      <c r="K145"/>
    </row>
    <row r="146" spans="2:15" ht="15" hidden="1" outlineLevel="1">
      <c r="B146" s="699"/>
      <c r="G146" s="49"/>
      <c r="H146" s="156"/>
      <c r="I146" s="156"/>
      <c r="J146" s="156"/>
      <c r="K146"/>
    </row>
    <row r="147" spans="2:15" ht="15" hidden="1" outlineLevel="1">
      <c r="B147" s="699"/>
      <c r="G147" s="49"/>
      <c r="H147" s="156"/>
      <c r="I147" s="156"/>
      <c r="J147" s="156"/>
      <c r="K147"/>
    </row>
    <row r="148" spans="2:15" ht="15" hidden="1" outlineLevel="1">
      <c r="B148" s="699"/>
      <c r="G148" s="49"/>
      <c r="H148" s="156"/>
      <c r="I148" s="156"/>
      <c r="J148" s="156"/>
      <c r="K148"/>
    </row>
    <row r="149" spans="2:15" ht="15" hidden="1" outlineLevel="1">
      <c r="B149" s="699"/>
      <c r="G149" s="49"/>
      <c r="H149" s="156"/>
      <c r="I149" s="156"/>
      <c r="J149" s="156"/>
      <c r="K149"/>
    </row>
    <row r="150" spans="2:15" ht="15" hidden="1" outlineLevel="1">
      <c r="B150" s="699"/>
      <c r="G150" s="49"/>
      <c r="H150" s="156"/>
      <c r="I150" s="156"/>
      <c r="J150" s="156"/>
      <c r="K150"/>
    </row>
    <row r="151" spans="2:15" ht="12" hidden="1" customHeight="1" outlineLevel="1">
      <c r="B151" s="699"/>
      <c r="G151" s="49"/>
      <c r="H151" s="156"/>
      <c r="I151" s="156"/>
      <c r="J151" s="156"/>
      <c r="K151"/>
    </row>
    <row r="152" spans="2:15" ht="15" hidden="1" outlineLevel="1">
      <c r="B152" s="699"/>
      <c r="G152" s="49"/>
      <c r="H152" s="156"/>
      <c r="I152" s="156"/>
      <c r="J152" s="156"/>
      <c r="K152"/>
    </row>
    <row r="153" spans="2:15" ht="15" hidden="1" outlineLevel="1">
      <c r="B153" s="699"/>
      <c r="G153" s="49"/>
      <c r="H153" s="156"/>
      <c r="I153" s="156"/>
      <c r="J153" s="156"/>
      <c r="K153"/>
      <c r="L153" s="49"/>
      <c r="M153" s="49"/>
      <c r="N153" s="49"/>
      <c r="O153" s="49"/>
    </row>
    <row r="154" spans="2:15" ht="15" hidden="1" outlineLevel="1">
      <c r="B154" s="699"/>
      <c r="G154" s="49"/>
      <c r="H154" s="156"/>
      <c r="I154" s="156"/>
      <c r="J154" s="156"/>
      <c r="K154"/>
      <c r="L154" s="49"/>
      <c r="M154" s="49"/>
      <c r="N154" s="49"/>
      <c r="O154" s="49"/>
    </row>
    <row r="155" spans="2:15" ht="15" hidden="1" outlineLevel="1">
      <c r="B155" s="699"/>
      <c r="G155" s="49"/>
      <c r="H155" s="156"/>
      <c r="I155" s="156"/>
      <c r="J155" s="156"/>
      <c r="K155"/>
      <c r="L155" s="49"/>
      <c r="M155" s="49"/>
      <c r="N155" s="49"/>
      <c r="O155" s="49"/>
    </row>
    <row r="156" spans="2:15" ht="15" hidden="1" outlineLevel="1">
      <c r="B156" s="699"/>
      <c r="G156" s="49"/>
      <c r="H156" s="156"/>
      <c r="I156" s="156"/>
      <c r="J156" s="156"/>
      <c r="K156"/>
    </row>
    <row r="157" spans="2:15" ht="15" hidden="1" outlineLevel="1">
      <c r="B157" s="699"/>
      <c r="G157" s="49"/>
      <c r="H157" s="156"/>
      <c r="I157" s="156"/>
      <c r="J157" s="156"/>
      <c r="K157"/>
    </row>
    <row r="158" spans="2:15" ht="15" hidden="1" outlineLevel="1">
      <c r="B158" s="699"/>
      <c r="G158" s="49"/>
      <c r="H158" s="156"/>
      <c r="I158" s="156"/>
      <c r="J158" s="156"/>
      <c r="K158"/>
    </row>
    <row r="159" spans="2:15" ht="15" hidden="1" outlineLevel="1">
      <c r="B159" s="699"/>
      <c r="G159" s="49"/>
      <c r="H159" s="156"/>
      <c r="I159" s="156"/>
      <c r="J159" s="156"/>
      <c r="K159"/>
    </row>
    <row r="160" spans="2:15" ht="15" hidden="1" outlineLevel="1">
      <c r="G160" s="49"/>
      <c r="H160" s="156"/>
      <c r="I160" s="156"/>
      <c r="J160" s="156"/>
      <c r="K160"/>
    </row>
    <row r="161" spans="7:11" ht="15" hidden="1" outlineLevel="1">
      <c r="G161" s="49"/>
      <c r="H161" s="156"/>
      <c r="I161" s="156"/>
      <c r="J161" s="156"/>
      <c r="K161"/>
    </row>
    <row r="162" spans="7:11" ht="15" hidden="1" outlineLevel="1">
      <c r="G162" s="49"/>
      <c r="H162" s="156"/>
      <c r="I162" s="156"/>
      <c r="J162" s="156"/>
      <c r="K162"/>
    </row>
    <row r="163" spans="7:11" ht="15" hidden="1" outlineLevel="1">
      <c r="G163" s="49"/>
      <c r="H163" s="156"/>
      <c r="I163" s="156"/>
      <c r="J163" s="156"/>
      <c r="K163"/>
    </row>
    <row r="164" spans="7:11" ht="15" hidden="1" outlineLevel="1">
      <c r="G164" s="49"/>
      <c r="H164" s="156"/>
      <c r="I164" s="156"/>
      <c r="J164" s="156"/>
      <c r="K164"/>
    </row>
    <row r="165" spans="7:11" ht="15" hidden="1" outlineLevel="1">
      <c r="G165" s="49"/>
      <c r="H165" s="588"/>
      <c r="I165" s="156"/>
      <c r="J165" s="156"/>
      <c r="K165"/>
    </row>
    <row r="166" spans="7:11" ht="15" hidden="1" outlineLevel="1">
      <c r="G166" s="49"/>
      <c r="H166" s="588"/>
      <c r="I166" s="156"/>
      <c r="J166" s="156"/>
      <c r="K166"/>
    </row>
    <row r="167" spans="7:11" ht="15" hidden="1" outlineLevel="1">
      <c r="G167" s="49"/>
      <c r="H167" s="588"/>
      <c r="I167" s="156"/>
      <c r="J167" s="156"/>
      <c r="K167"/>
    </row>
    <row r="168" spans="7:11" ht="15" hidden="1" outlineLevel="1">
      <c r="G168" s="49"/>
      <c r="H168" s="588"/>
      <c r="I168" s="156"/>
      <c r="J168" s="156"/>
      <c r="K168"/>
    </row>
    <row r="169" spans="7:11" ht="15" hidden="1" outlineLevel="1">
      <c r="G169" s="49"/>
      <c r="H169" s="588"/>
      <c r="I169" s="156"/>
      <c r="J169" s="156"/>
      <c r="K169"/>
    </row>
    <row r="170" spans="7:11" ht="15" hidden="1" outlineLevel="1">
      <c r="G170" s="49"/>
      <c r="H170" s="588"/>
      <c r="I170" s="156"/>
      <c r="J170" s="156"/>
      <c r="K170"/>
    </row>
    <row r="171" spans="7:11" ht="15" hidden="1" outlineLevel="1">
      <c r="G171" s="49"/>
      <c r="H171" s="588"/>
      <c r="I171" s="156"/>
      <c r="J171" s="156"/>
      <c r="K171"/>
    </row>
    <row r="172" spans="7:11" ht="15" hidden="1" outlineLevel="1">
      <c r="G172" s="49"/>
      <c r="H172" s="588"/>
      <c r="I172" s="156"/>
      <c r="J172" s="156"/>
      <c r="K172"/>
    </row>
    <row r="173" spans="7:11" ht="15" hidden="1" outlineLevel="1">
      <c r="G173" s="49"/>
      <c r="H173" s="588"/>
      <c r="I173" s="156"/>
      <c r="J173" s="156"/>
      <c r="K173"/>
    </row>
    <row r="174" spans="7:11" ht="15" hidden="1" outlineLevel="1">
      <c r="G174" s="49"/>
      <c r="H174" s="588"/>
      <c r="I174" s="156"/>
      <c r="J174" s="156"/>
      <c r="K174"/>
    </row>
    <row r="175" spans="7:11" ht="15" hidden="1" outlineLevel="1">
      <c r="G175" s="49"/>
      <c r="H175" s="588"/>
      <c r="I175" s="156"/>
      <c r="J175" s="156"/>
      <c r="K175"/>
    </row>
    <row r="176" spans="7:11" ht="15" hidden="1" outlineLevel="1">
      <c r="G176" s="49"/>
      <c r="H176" s="588"/>
      <c r="I176" s="156"/>
      <c r="J176" s="156"/>
      <c r="K176"/>
    </row>
    <row r="177" spans="7:11" ht="15" hidden="1" outlineLevel="1">
      <c r="G177" s="49"/>
      <c r="H177" s="588"/>
      <c r="I177" s="156"/>
      <c r="J177" s="156"/>
      <c r="K177"/>
    </row>
    <row r="178" spans="7:11" ht="15" hidden="1" outlineLevel="1">
      <c r="G178" s="49"/>
      <c r="H178" s="588"/>
      <c r="I178" s="156"/>
      <c r="J178" s="156"/>
      <c r="K178"/>
    </row>
    <row r="179" spans="7:11" ht="15" hidden="1" outlineLevel="1">
      <c r="G179" s="49"/>
      <c r="H179" s="588"/>
      <c r="I179" s="156"/>
      <c r="J179" s="156"/>
      <c r="K179"/>
    </row>
    <row r="180" spans="7:11" ht="15" hidden="1" outlineLevel="1">
      <c r="G180" s="49"/>
      <c r="H180" s="588"/>
      <c r="I180" s="156"/>
      <c r="J180" s="156"/>
      <c r="K180"/>
    </row>
    <row r="181" spans="7:11" ht="15" hidden="1" outlineLevel="1">
      <c r="G181" s="49"/>
      <c r="H181" s="588"/>
      <c r="I181" s="156"/>
      <c r="J181" s="156"/>
      <c r="K181"/>
    </row>
    <row r="182" spans="7:11" ht="15" hidden="1" outlineLevel="1">
      <c r="G182" s="49"/>
      <c r="H182" s="588"/>
      <c r="I182" s="156"/>
      <c r="J182" s="156"/>
      <c r="K182"/>
    </row>
    <row r="183" spans="7:11" ht="15" hidden="1" outlineLevel="1">
      <c r="G183" s="49"/>
      <c r="H183" s="588"/>
      <c r="I183" s="156"/>
      <c r="J183" s="156"/>
      <c r="K183"/>
    </row>
    <row r="184" spans="7:11" ht="15" hidden="1" outlineLevel="1">
      <c r="G184" s="49"/>
      <c r="H184" s="588"/>
      <c r="I184" s="156"/>
      <c r="J184" s="156"/>
      <c r="K184"/>
    </row>
    <row r="185" spans="7:11" ht="15" hidden="1" outlineLevel="1">
      <c r="G185" s="49"/>
      <c r="H185" s="588"/>
      <c r="I185" s="156"/>
      <c r="J185" s="156"/>
      <c r="K185"/>
    </row>
    <row r="186" spans="7:11" ht="15" hidden="1" outlineLevel="1">
      <c r="G186" s="49"/>
      <c r="H186" s="588"/>
      <c r="I186" s="156"/>
      <c r="J186" s="156"/>
      <c r="K186"/>
    </row>
    <row r="187" spans="7:11" ht="15" hidden="1" outlineLevel="1">
      <c r="G187" s="49"/>
      <c r="H187" s="588"/>
      <c r="I187" s="156"/>
      <c r="J187" s="156"/>
      <c r="K187"/>
    </row>
    <row r="188" spans="7:11" ht="15" hidden="1" outlineLevel="1">
      <c r="G188" s="49"/>
      <c r="H188" s="588"/>
      <c r="I188" s="156"/>
      <c r="J188" s="156"/>
      <c r="K188"/>
    </row>
    <row r="189" spans="7:11" ht="15" hidden="1" outlineLevel="1">
      <c r="G189" s="49"/>
      <c r="H189" s="588"/>
      <c r="I189" s="156"/>
      <c r="J189" s="156"/>
      <c r="K189"/>
    </row>
    <row r="190" spans="7:11" ht="15" hidden="1" outlineLevel="1">
      <c r="G190" s="49"/>
      <c r="H190" s="588"/>
      <c r="I190" s="156"/>
      <c r="J190" s="156"/>
      <c r="K190"/>
    </row>
    <row r="191" spans="7:11" ht="15" hidden="1" outlineLevel="1">
      <c r="G191" s="49"/>
      <c r="H191" s="588"/>
      <c r="I191" s="156"/>
      <c r="J191" s="33"/>
      <c r="K191"/>
    </row>
    <row r="192" spans="7:11" ht="15" hidden="1" outlineLevel="1">
      <c r="G192" s="49"/>
      <c r="H192" s="588"/>
      <c r="I192" s="156"/>
      <c r="J192" s="33"/>
      <c r="K192"/>
    </row>
    <row r="193" spans="7:11" ht="15" hidden="1" outlineLevel="1">
      <c r="G193" s="49"/>
      <c r="H193" s="588"/>
      <c r="I193" s="156"/>
      <c r="J193" s="33"/>
      <c r="K193"/>
    </row>
    <row r="194" spans="7:11" ht="15" hidden="1" outlineLevel="1">
      <c r="G194" s="49"/>
      <c r="H194" s="588"/>
      <c r="I194" s="156"/>
      <c r="J194" s="33"/>
      <c r="K194"/>
    </row>
    <row r="195" spans="7:11" ht="15" hidden="1" outlineLevel="1">
      <c r="G195" s="49"/>
      <c r="H195" s="588"/>
      <c r="I195" s="156"/>
      <c r="J195" s="33"/>
      <c r="K195"/>
    </row>
    <row r="196" spans="7:11" ht="15" hidden="1" outlineLevel="1">
      <c r="G196" s="49"/>
      <c r="H196" s="588"/>
      <c r="I196" s="156"/>
      <c r="J196" s="33"/>
      <c r="K196"/>
    </row>
    <row r="197" spans="7:11" ht="15" hidden="1" outlineLevel="1">
      <c r="G197" s="49"/>
      <c r="H197" s="588"/>
      <c r="I197" s="156"/>
      <c r="J197" s="33"/>
      <c r="K197"/>
    </row>
    <row r="198" spans="7:11" ht="15" hidden="1" outlineLevel="1">
      <c r="G198" s="49"/>
      <c r="H198" s="588"/>
      <c r="I198" s="156"/>
      <c r="J198" s="33"/>
      <c r="K198"/>
    </row>
    <row r="199" spans="7:11" ht="15" hidden="1" outlineLevel="1">
      <c r="G199" s="49"/>
      <c r="H199" s="588"/>
      <c r="I199" s="156"/>
      <c r="J199" s="33"/>
      <c r="K199"/>
    </row>
    <row r="200" spans="7:11" ht="15" hidden="1" outlineLevel="1">
      <c r="G200" s="49"/>
      <c r="H200" s="588"/>
      <c r="I200" s="156"/>
      <c r="J200" s="33"/>
      <c r="K200"/>
    </row>
    <row r="201" spans="7:11" ht="15" hidden="1" outlineLevel="1">
      <c r="H201" s="588"/>
      <c r="I201" s="156"/>
      <c r="J201" s="33"/>
      <c r="K201"/>
    </row>
    <row r="202" spans="7:11" ht="15.75" hidden="1" outlineLevel="1">
      <c r="G202" s="130"/>
      <c r="H202" s="588"/>
      <c r="I202" s="33"/>
      <c r="J202" s="33"/>
      <c r="K202"/>
    </row>
    <row r="203" spans="7:11" ht="15.75" hidden="1" outlineLevel="1">
      <c r="G203" s="130"/>
      <c r="H203" s="588"/>
      <c r="I203" s="33"/>
      <c r="J203" s="33"/>
      <c r="K203"/>
    </row>
    <row r="204" spans="7:11" ht="15.75" hidden="1" outlineLevel="1">
      <c r="G204" s="130"/>
      <c r="H204" s="588"/>
      <c r="I204" s="33"/>
      <c r="J204" s="33"/>
      <c r="K204"/>
    </row>
    <row r="205" spans="7:11" ht="15.75" hidden="1" outlineLevel="1">
      <c r="G205" s="130"/>
      <c r="H205" s="588"/>
      <c r="I205" s="33"/>
      <c r="J205" s="33"/>
      <c r="K205"/>
    </row>
    <row r="206" spans="7:11" ht="15.75" hidden="1" outlineLevel="1">
      <c r="G206" s="130"/>
      <c r="H206" s="588"/>
      <c r="I206" s="33"/>
      <c r="J206" s="33"/>
      <c r="K206"/>
    </row>
    <row r="207" spans="7:11" ht="15" hidden="1" outlineLevel="1">
      <c r="H207" s="588"/>
      <c r="I207"/>
      <c r="J207" s="587"/>
      <c r="K207"/>
    </row>
    <row r="208" spans="7:11" ht="15" hidden="1" outlineLevel="1">
      <c r="H208" s="588"/>
      <c r="I208"/>
      <c r="J208" s="587"/>
      <c r="K208"/>
    </row>
    <row r="209" spans="8:11" ht="15" hidden="1" outlineLevel="1">
      <c r="H209" s="588"/>
      <c r="I209"/>
      <c r="J209" s="587"/>
      <c r="K209"/>
    </row>
    <row r="210" spans="8:11" ht="15" hidden="1" outlineLevel="1">
      <c r="H210" s="588"/>
      <c r="I210"/>
      <c r="J210" s="587"/>
      <c r="K210"/>
    </row>
    <row r="211" spans="8:11" ht="15" hidden="1" outlineLevel="1">
      <c r="H211" s="588"/>
      <c r="I211"/>
      <c r="J211" s="587"/>
      <c r="K211"/>
    </row>
    <row r="212" spans="8:11" ht="15" hidden="1" outlineLevel="1">
      <c r="H212" s="588"/>
      <c r="I212"/>
      <c r="J212" s="587"/>
      <c r="K212"/>
    </row>
    <row r="213" spans="8:11" ht="15" hidden="1" outlineLevel="1">
      <c r="H213" s="588"/>
      <c r="J213" s="587"/>
      <c r="K213"/>
    </row>
    <row r="214" spans="8:11" ht="15" hidden="1" outlineLevel="1">
      <c r="H214" s="588"/>
      <c r="J214" s="587"/>
    </row>
    <row r="215" spans="8:11" ht="15" hidden="1" outlineLevel="1">
      <c r="H215" s="588"/>
      <c r="J215" s="587"/>
    </row>
    <row r="216" spans="8:11" ht="15" hidden="1" outlineLevel="1">
      <c r="H216" s="588"/>
      <c r="J216" s="587"/>
    </row>
    <row r="217" spans="8:11" ht="15" hidden="1" outlineLevel="1">
      <c r="H217" s="588"/>
      <c r="J217" s="559"/>
    </row>
    <row r="218" spans="8:11" ht="15" hidden="1" outlineLevel="1">
      <c r="H218" s="588"/>
      <c r="J218" s="559"/>
    </row>
    <row r="219" spans="8:11" ht="15" hidden="1" outlineLevel="1">
      <c r="H219" s="588"/>
      <c r="J219" s="559"/>
    </row>
    <row r="220" spans="8:11" ht="15" hidden="1" outlineLevel="1">
      <c r="H220" s="588"/>
      <c r="J220" s="559"/>
    </row>
    <row r="221" spans="8:11" collapsed="1">
      <c r="H221" s="628"/>
      <c r="J221" s="628"/>
    </row>
    <row r="222" spans="8:11">
      <c r="H222" s="628"/>
      <c r="J222" s="628"/>
    </row>
    <row r="223" spans="8:11">
      <c r="H223" s="628"/>
      <c r="J223" s="628"/>
    </row>
    <row r="224" spans="8:11">
      <c r="H224" s="628"/>
      <c r="J224" s="628"/>
    </row>
  </sheetData>
  <mergeCells count="1">
    <mergeCell ref="N90:P90"/>
  </mergeCells>
  <pageMargins left="0.35433070866141736" right="0.39370078740157483" top="0.39370078740157483" bottom="0.39370078740157483" header="0.51181102362204722" footer="0.51181102362204722"/>
  <pageSetup scale="73" orientation="portrait" r:id="rId1"/>
  <headerFooter alignWithMargins="0"/>
  <colBreaks count="1" manualBreakCount="1">
    <brk id="30" max="1048575" man="1"/>
  </colBreaks>
</worksheet>
</file>

<file path=xl/worksheets/sheet8.xml><?xml version="1.0" encoding="utf-8"?>
<worksheet xmlns="http://schemas.openxmlformats.org/spreadsheetml/2006/main" xmlns:r="http://schemas.openxmlformats.org/officeDocument/2006/relationships">
  <dimension ref="A1:AF60"/>
  <sheetViews>
    <sheetView topLeftCell="A27" zoomScaleSheetLayoutView="100" workbookViewId="0">
      <selection activeCell="D87" sqref="D87"/>
    </sheetView>
  </sheetViews>
  <sheetFormatPr defaultRowHeight="12.75"/>
  <cols>
    <col min="1" max="1" width="8.85546875" style="186" customWidth="1"/>
    <col min="2" max="9" width="9.140625" style="49"/>
    <col min="10" max="10" width="0" style="54" hidden="1" customWidth="1"/>
    <col min="11" max="15" width="9.140625" style="54"/>
    <col min="16" max="16" width="0" style="54" hidden="1" customWidth="1"/>
    <col min="17" max="32" width="0" style="49" hidden="1" customWidth="1"/>
    <col min="33" max="256" width="9.140625" style="49"/>
    <col min="257" max="257" width="8.85546875" style="49" customWidth="1"/>
    <col min="258" max="265" width="9.140625" style="49"/>
    <col min="266" max="266" width="0" style="49" hidden="1" customWidth="1"/>
    <col min="267" max="271" width="9.140625" style="49"/>
    <col min="272" max="288" width="0" style="49" hidden="1" customWidth="1"/>
    <col min="289" max="512" width="9.140625" style="49"/>
    <col min="513" max="513" width="8.85546875" style="49" customWidth="1"/>
    <col min="514" max="521" width="9.140625" style="49"/>
    <col min="522" max="522" width="0" style="49" hidden="1" customWidth="1"/>
    <col min="523" max="527" width="9.140625" style="49"/>
    <col min="528" max="544" width="0" style="49" hidden="1" customWidth="1"/>
    <col min="545" max="768" width="9.140625" style="49"/>
    <col min="769" max="769" width="8.85546875" style="49" customWidth="1"/>
    <col min="770" max="777" width="9.140625" style="49"/>
    <col min="778" max="778" width="0" style="49" hidden="1" customWidth="1"/>
    <col min="779" max="783" width="9.140625" style="49"/>
    <col min="784" max="800" width="0" style="49" hidden="1" customWidth="1"/>
    <col min="801" max="1024" width="9.140625" style="49"/>
    <col min="1025" max="1025" width="8.85546875" style="49" customWidth="1"/>
    <col min="1026" max="1033" width="9.140625" style="49"/>
    <col min="1034" max="1034" width="0" style="49" hidden="1" customWidth="1"/>
    <col min="1035" max="1039" width="9.140625" style="49"/>
    <col min="1040" max="1056" width="0" style="49" hidden="1" customWidth="1"/>
    <col min="1057" max="1280" width="9.140625" style="49"/>
    <col min="1281" max="1281" width="8.85546875" style="49" customWidth="1"/>
    <col min="1282" max="1289" width="9.140625" style="49"/>
    <col min="1290" max="1290" width="0" style="49" hidden="1" customWidth="1"/>
    <col min="1291" max="1295" width="9.140625" style="49"/>
    <col min="1296" max="1312" width="0" style="49" hidden="1" customWidth="1"/>
    <col min="1313" max="1536" width="9.140625" style="49"/>
    <col min="1537" max="1537" width="8.85546875" style="49" customWidth="1"/>
    <col min="1538" max="1545" width="9.140625" style="49"/>
    <col min="1546" max="1546" width="0" style="49" hidden="1" customWidth="1"/>
    <col min="1547" max="1551" width="9.140625" style="49"/>
    <col min="1552" max="1568" width="0" style="49" hidden="1" customWidth="1"/>
    <col min="1569" max="1792" width="9.140625" style="49"/>
    <col min="1793" max="1793" width="8.85546875" style="49" customWidth="1"/>
    <col min="1794" max="1801" width="9.140625" style="49"/>
    <col min="1802" max="1802" width="0" style="49" hidden="1" customWidth="1"/>
    <col min="1803" max="1807" width="9.140625" style="49"/>
    <col min="1808" max="1824" width="0" style="49" hidden="1" customWidth="1"/>
    <col min="1825" max="2048" width="9.140625" style="49"/>
    <col min="2049" max="2049" width="8.85546875" style="49" customWidth="1"/>
    <col min="2050" max="2057" width="9.140625" style="49"/>
    <col min="2058" max="2058" width="0" style="49" hidden="1" customWidth="1"/>
    <col min="2059" max="2063" width="9.140625" style="49"/>
    <col min="2064" max="2080" width="0" style="49" hidden="1" customWidth="1"/>
    <col min="2081" max="2304" width="9.140625" style="49"/>
    <col min="2305" max="2305" width="8.85546875" style="49" customWidth="1"/>
    <col min="2306" max="2313" width="9.140625" style="49"/>
    <col min="2314" max="2314" width="0" style="49" hidden="1" customWidth="1"/>
    <col min="2315" max="2319" width="9.140625" style="49"/>
    <col min="2320" max="2336" width="0" style="49" hidden="1" customWidth="1"/>
    <col min="2337" max="2560" width="9.140625" style="49"/>
    <col min="2561" max="2561" width="8.85546875" style="49" customWidth="1"/>
    <col min="2562" max="2569" width="9.140625" style="49"/>
    <col min="2570" max="2570" width="0" style="49" hidden="1" customWidth="1"/>
    <col min="2571" max="2575" width="9.140625" style="49"/>
    <col min="2576" max="2592" width="0" style="49" hidden="1" customWidth="1"/>
    <col min="2593" max="2816" width="9.140625" style="49"/>
    <col min="2817" max="2817" width="8.85546875" style="49" customWidth="1"/>
    <col min="2818" max="2825" width="9.140625" style="49"/>
    <col min="2826" max="2826" width="0" style="49" hidden="1" customWidth="1"/>
    <col min="2827" max="2831" width="9.140625" style="49"/>
    <col min="2832" max="2848" width="0" style="49" hidden="1" customWidth="1"/>
    <col min="2849" max="3072" width="9.140625" style="49"/>
    <col min="3073" max="3073" width="8.85546875" style="49" customWidth="1"/>
    <col min="3074" max="3081" width="9.140625" style="49"/>
    <col min="3082" max="3082" width="0" style="49" hidden="1" customWidth="1"/>
    <col min="3083" max="3087" width="9.140625" style="49"/>
    <col min="3088" max="3104" width="0" style="49" hidden="1" customWidth="1"/>
    <col min="3105" max="3328" width="9.140625" style="49"/>
    <col min="3329" max="3329" width="8.85546875" style="49" customWidth="1"/>
    <col min="3330" max="3337" width="9.140625" style="49"/>
    <col min="3338" max="3338" width="0" style="49" hidden="1" customWidth="1"/>
    <col min="3339" max="3343" width="9.140625" style="49"/>
    <col min="3344" max="3360" width="0" style="49" hidden="1" customWidth="1"/>
    <col min="3361" max="3584" width="9.140625" style="49"/>
    <col min="3585" max="3585" width="8.85546875" style="49" customWidth="1"/>
    <col min="3586" max="3593" width="9.140625" style="49"/>
    <col min="3594" max="3594" width="0" style="49" hidden="1" customWidth="1"/>
    <col min="3595" max="3599" width="9.140625" style="49"/>
    <col min="3600" max="3616" width="0" style="49" hidden="1" customWidth="1"/>
    <col min="3617" max="3840" width="9.140625" style="49"/>
    <col min="3841" max="3841" width="8.85546875" style="49" customWidth="1"/>
    <col min="3842" max="3849" width="9.140625" style="49"/>
    <col min="3850" max="3850" width="0" style="49" hidden="1" customWidth="1"/>
    <col min="3851" max="3855" width="9.140625" style="49"/>
    <col min="3856" max="3872" width="0" style="49" hidden="1" customWidth="1"/>
    <col min="3873" max="4096" width="9.140625" style="49"/>
    <col min="4097" max="4097" width="8.85546875" style="49" customWidth="1"/>
    <col min="4098" max="4105" width="9.140625" style="49"/>
    <col min="4106" max="4106" width="0" style="49" hidden="1" customWidth="1"/>
    <col min="4107" max="4111" width="9.140625" style="49"/>
    <col min="4112" max="4128" width="0" style="49" hidden="1" customWidth="1"/>
    <col min="4129" max="4352" width="9.140625" style="49"/>
    <col min="4353" max="4353" width="8.85546875" style="49" customWidth="1"/>
    <col min="4354" max="4361" width="9.140625" style="49"/>
    <col min="4362" max="4362" width="0" style="49" hidden="1" customWidth="1"/>
    <col min="4363" max="4367" width="9.140625" style="49"/>
    <col min="4368" max="4384" width="0" style="49" hidden="1" customWidth="1"/>
    <col min="4385" max="4608" width="9.140625" style="49"/>
    <col min="4609" max="4609" width="8.85546875" style="49" customWidth="1"/>
    <col min="4610" max="4617" width="9.140625" style="49"/>
    <col min="4618" max="4618" width="0" style="49" hidden="1" customWidth="1"/>
    <col min="4619" max="4623" width="9.140625" style="49"/>
    <col min="4624" max="4640" width="0" style="49" hidden="1" customWidth="1"/>
    <col min="4641" max="4864" width="9.140625" style="49"/>
    <col min="4865" max="4865" width="8.85546875" style="49" customWidth="1"/>
    <col min="4866" max="4873" width="9.140625" style="49"/>
    <col min="4874" max="4874" width="0" style="49" hidden="1" customWidth="1"/>
    <col min="4875" max="4879" width="9.140625" style="49"/>
    <col min="4880" max="4896" width="0" style="49" hidden="1" customWidth="1"/>
    <col min="4897" max="5120" width="9.140625" style="49"/>
    <col min="5121" max="5121" width="8.85546875" style="49" customWidth="1"/>
    <col min="5122" max="5129" width="9.140625" style="49"/>
    <col min="5130" max="5130" width="0" style="49" hidden="1" customWidth="1"/>
    <col min="5131" max="5135" width="9.140625" style="49"/>
    <col min="5136" max="5152" width="0" style="49" hidden="1" customWidth="1"/>
    <col min="5153" max="5376" width="9.140625" style="49"/>
    <col min="5377" max="5377" width="8.85546875" style="49" customWidth="1"/>
    <col min="5378" max="5385" width="9.140625" style="49"/>
    <col min="5386" max="5386" width="0" style="49" hidden="1" customWidth="1"/>
    <col min="5387" max="5391" width="9.140625" style="49"/>
    <col min="5392" max="5408" width="0" style="49" hidden="1" customWidth="1"/>
    <col min="5409" max="5632" width="9.140625" style="49"/>
    <col min="5633" max="5633" width="8.85546875" style="49" customWidth="1"/>
    <col min="5634" max="5641" width="9.140625" style="49"/>
    <col min="5642" max="5642" width="0" style="49" hidden="1" customWidth="1"/>
    <col min="5643" max="5647" width="9.140625" style="49"/>
    <col min="5648" max="5664" width="0" style="49" hidden="1" customWidth="1"/>
    <col min="5665" max="5888" width="9.140625" style="49"/>
    <col min="5889" max="5889" width="8.85546875" style="49" customWidth="1"/>
    <col min="5890" max="5897" width="9.140625" style="49"/>
    <col min="5898" max="5898" width="0" style="49" hidden="1" customWidth="1"/>
    <col min="5899" max="5903" width="9.140625" style="49"/>
    <col min="5904" max="5920" width="0" style="49" hidden="1" customWidth="1"/>
    <col min="5921" max="6144" width="9.140625" style="49"/>
    <col min="6145" max="6145" width="8.85546875" style="49" customWidth="1"/>
    <col min="6146" max="6153" width="9.140625" style="49"/>
    <col min="6154" max="6154" width="0" style="49" hidden="1" customWidth="1"/>
    <col min="6155" max="6159" width="9.140625" style="49"/>
    <col min="6160" max="6176" width="0" style="49" hidden="1" customWidth="1"/>
    <col min="6177" max="6400" width="9.140625" style="49"/>
    <col min="6401" max="6401" width="8.85546875" style="49" customWidth="1"/>
    <col min="6402" max="6409" width="9.140625" style="49"/>
    <col min="6410" max="6410" width="0" style="49" hidden="1" customWidth="1"/>
    <col min="6411" max="6415" width="9.140625" style="49"/>
    <col min="6416" max="6432" width="0" style="49" hidden="1" customWidth="1"/>
    <col min="6433" max="6656" width="9.140625" style="49"/>
    <col min="6657" max="6657" width="8.85546875" style="49" customWidth="1"/>
    <col min="6658" max="6665" width="9.140625" style="49"/>
    <col min="6666" max="6666" width="0" style="49" hidden="1" customWidth="1"/>
    <col min="6667" max="6671" width="9.140625" style="49"/>
    <col min="6672" max="6688" width="0" style="49" hidden="1" customWidth="1"/>
    <col min="6689" max="6912" width="9.140625" style="49"/>
    <col min="6913" max="6913" width="8.85546875" style="49" customWidth="1"/>
    <col min="6914" max="6921" width="9.140625" style="49"/>
    <col min="6922" max="6922" width="0" style="49" hidden="1" customWidth="1"/>
    <col min="6923" max="6927" width="9.140625" style="49"/>
    <col min="6928" max="6944" width="0" style="49" hidden="1" customWidth="1"/>
    <col min="6945" max="7168" width="9.140625" style="49"/>
    <col min="7169" max="7169" width="8.85546875" style="49" customWidth="1"/>
    <col min="7170" max="7177" width="9.140625" style="49"/>
    <col min="7178" max="7178" width="0" style="49" hidden="1" customWidth="1"/>
    <col min="7179" max="7183" width="9.140625" style="49"/>
    <col min="7184" max="7200" width="0" style="49" hidden="1" customWidth="1"/>
    <col min="7201" max="7424" width="9.140625" style="49"/>
    <col min="7425" max="7425" width="8.85546875" style="49" customWidth="1"/>
    <col min="7426" max="7433" width="9.140625" style="49"/>
    <col min="7434" max="7434" width="0" style="49" hidden="1" customWidth="1"/>
    <col min="7435" max="7439" width="9.140625" style="49"/>
    <col min="7440" max="7456" width="0" style="49" hidden="1" customWidth="1"/>
    <col min="7457" max="7680" width="9.140625" style="49"/>
    <col min="7681" max="7681" width="8.85546875" style="49" customWidth="1"/>
    <col min="7682" max="7689" width="9.140625" style="49"/>
    <col min="7690" max="7690" width="0" style="49" hidden="1" customWidth="1"/>
    <col min="7691" max="7695" width="9.140625" style="49"/>
    <col min="7696" max="7712" width="0" style="49" hidden="1" customWidth="1"/>
    <col min="7713" max="7936" width="9.140625" style="49"/>
    <col min="7937" max="7937" width="8.85546875" style="49" customWidth="1"/>
    <col min="7938" max="7945" width="9.140625" style="49"/>
    <col min="7946" max="7946" width="0" style="49" hidden="1" customWidth="1"/>
    <col min="7947" max="7951" width="9.140625" style="49"/>
    <col min="7952" max="7968" width="0" style="49" hidden="1" customWidth="1"/>
    <col min="7969" max="8192" width="9.140625" style="49"/>
    <col min="8193" max="8193" width="8.85546875" style="49" customWidth="1"/>
    <col min="8194" max="8201" width="9.140625" style="49"/>
    <col min="8202" max="8202" width="0" style="49" hidden="1" customWidth="1"/>
    <col min="8203" max="8207" width="9.140625" style="49"/>
    <col min="8208" max="8224" width="0" style="49" hidden="1" customWidth="1"/>
    <col min="8225" max="8448" width="9.140625" style="49"/>
    <col min="8449" max="8449" width="8.85546875" style="49" customWidth="1"/>
    <col min="8450" max="8457" width="9.140625" style="49"/>
    <col min="8458" max="8458" width="0" style="49" hidden="1" customWidth="1"/>
    <col min="8459" max="8463" width="9.140625" style="49"/>
    <col min="8464" max="8480" width="0" style="49" hidden="1" customWidth="1"/>
    <col min="8481" max="8704" width="9.140625" style="49"/>
    <col min="8705" max="8705" width="8.85546875" style="49" customWidth="1"/>
    <col min="8706" max="8713" width="9.140625" style="49"/>
    <col min="8714" max="8714" width="0" style="49" hidden="1" customWidth="1"/>
    <col min="8715" max="8719" width="9.140625" style="49"/>
    <col min="8720" max="8736" width="0" style="49" hidden="1" customWidth="1"/>
    <col min="8737" max="8960" width="9.140625" style="49"/>
    <col min="8961" max="8961" width="8.85546875" style="49" customWidth="1"/>
    <col min="8962" max="8969" width="9.140625" style="49"/>
    <col min="8970" max="8970" width="0" style="49" hidden="1" customWidth="1"/>
    <col min="8971" max="8975" width="9.140625" style="49"/>
    <col min="8976" max="8992" width="0" style="49" hidden="1" customWidth="1"/>
    <col min="8993" max="9216" width="9.140625" style="49"/>
    <col min="9217" max="9217" width="8.85546875" style="49" customWidth="1"/>
    <col min="9218" max="9225" width="9.140625" style="49"/>
    <col min="9226" max="9226" width="0" style="49" hidden="1" customWidth="1"/>
    <col min="9227" max="9231" width="9.140625" style="49"/>
    <col min="9232" max="9248" width="0" style="49" hidden="1" customWidth="1"/>
    <col min="9249" max="9472" width="9.140625" style="49"/>
    <col min="9473" max="9473" width="8.85546875" style="49" customWidth="1"/>
    <col min="9474" max="9481" width="9.140625" style="49"/>
    <col min="9482" max="9482" width="0" style="49" hidden="1" customWidth="1"/>
    <col min="9483" max="9487" width="9.140625" style="49"/>
    <col min="9488" max="9504" width="0" style="49" hidden="1" customWidth="1"/>
    <col min="9505" max="9728" width="9.140625" style="49"/>
    <col min="9729" max="9729" width="8.85546875" style="49" customWidth="1"/>
    <col min="9730" max="9737" width="9.140625" style="49"/>
    <col min="9738" max="9738" width="0" style="49" hidden="1" customWidth="1"/>
    <col min="9739" max="9743" width="9.140625" style="49"/>
    <col min="9744" max="9760" width="0" style="49" hidden="1" customWidth="1"/>
    <col min="9761" max="9984" width="9.140625" style="49"/>
    <col min="9985" max="9985" width="8.85546875" style="49" customWidth="1"/>
    <col min="9986" max="9993" width="9.140625" style="49"/>
    <col min="9994" max="9994" width="0" style="49" hidden="1" customWidth="1"/>
    <col min="9995" max="9999" width="9.140625" style="49"/>
    <col min="10000" max="10016" width="0" style="49" hidden="1" customWidth="1"/>
    <col min="10017" max="10240" width="9.140625" style="49"/>
    <col min="10241" max="10241" width="8.85546875" style="49" customWidth="1"/>
    <col min="10242" max="10249" width="9.140625" style="49"/>
    <col min="10250" max="10250" width="0" style="49" hidden="1" customWidth="1"/>
    <col min="10251" max="10255" width="9.140625" style="49"/>
    <col min="10256" max="10272" width="0" style="49" hidden="1" customWidth="1"/>
    <col min="10273" max="10496" width="9.140625" style="49"/>
    <col min="10497" max="10497" width="8.85546875" style="49" customWidth="1"/>
    <col min="10498" max="10505" width="9.140625" style="49"/>
    <col min="10506" max="10506" width="0" style="49" hidden="1" customWidth="1"/>
    <col min="10507" max="10511" width="9.140625" style="49"/>
    <col min="10512" max="10528" width="0" style="49" hidden="1" customWidth="1"/>
    <col min="10529" max="10752" width="9.140625" style="49"/>
    <col min="10753" max="10753" width="8.85546875" style="49" customWidth="1"/>
    <col min="10754" max="10761" width="9.140625" style="49"/>
    <col min="10762" max="10762" width="0" style="49" hidden="1" customWidth="1"/>
    <col min="10763" max="10767" width="9.140625" style="49"/>
    <col min="10768" max="10784" width="0" style="49" hidden="1" customWidth="1"/>
    <col min="10785" max="11008" width="9.140625" style="49"/>
    <col min="11009" max="11009" width="8.85546875" style="49" customWidth="1"/>
    <col min="11010" max="11017" width="9.140625" style="49"/>
    <col min="11018" max="11018" width="0" style="49" hidden="1" customWidth="1"/>
    <col min="11019" max="11023" width="9.140625" style="49"/>
    <col min="11024" max="11040" width="0" style="49" hidden="1" customWidth="1"/>
    <col min="11041" max="11264" width="9.140625" style="49"/>
    <col min="11265" max="11265" width="8.85546875" style="49" customWidth="1"/>
    <col min="11266" max="11273" width="9.140625" style="49"/>
    <col min="11274" max="11274" width="0" style="49" hidden="1" customWidth="1"/>
    <col min="11275" max="11279" width="9.140625" style="49"/>
    <col min="11280" max="11296" width="0" style="49" hidden="1" customWidth="1"/>
    <col min="11297" max="11520" width="9.140625" style="49"/>
    <col min="11521" max="11521" width="8.85546875" style="49" customWidth="1"/>
    <col min="11522" max="11529" width="9.140625" style="49"/>
    <col min="11530" max="11530" width="0" style="49" hidden="1" customWidth="1"/>
    <col min="11531" max="11535" width="9.140625" style="49"/>
    <col min="11536" max="11552" width="0" style="49" hidden="1" customWidth="1"/>
    <col min="11553" max="11776" width="9.140625" style="49"/>
    <col min="11777" max="11777" width="8.85546875" style="49" customWidth="1"/>
    <col min="11778" max="11785" width="9.140625" style="49"/>
    <col min="11786" max="11786" width="0" style="49" hidden="1" customWidth="1"/>
    <col min="11787" max="11791" width="9.140625" style="49"/>
    <col min="11792" max="11808" width="0" style="49" hidden="1" customWidth="1"/>
    <col min="11809" max="12032" width="9.140625" style="49"/>
    <col min="12033" max="12033" width="8.85546875" style="49" customWidth="1"/>
    <col min="12034" max="12041" width="9.140625" style="49"/>
    <col min="12042" max="12042" width="0" style="49" hidden="1" customWidth="1"/>
    <col min="12043" max="12047" width="9.140625" style="49"/>
    <col min="12048" max="12064" width="0" style="49" hidden="1" customWidth="1"/>
    <col min="12065" max="12288" width="9.140625" style="49"/>
    <col min="12289" max="12289" width="8.85546875" style="49" customWidth="1"/>
    <col min="12290" max="12297" width="9.140625" style="49"/>
    <col min="12298" max="12298" width="0" style="49" hidden="1" customWidth="1"/>
    <col min="12299" max="12303" width="9.140625" style="49"/>
    <col min="12304" max="12320" width="0" style="49" hidden="1" customWidth="1"/>
    <col min="12321" max="12544" width="9.140625" style="49"/>
    <col min="12545" max="12545" width="8.85546875" style="49" customWidth="1"/>
    <col min="12546" max="12553" width="9.140625" style="49"/>
    <col min="12554" max="12554" width="0" style="49" hidden="1" customWidth="1"/>
    <col min="12555" max="12559" width="9.140625" style="49"/>
    <col min="12560" max="12576" width="0" style="49" hidden="1" customWidth="1"/>
    <col min="12577" max="12800" width="9.140625" style="49"/>
    <col min="12801" max="12801" width="8.85546875" style="49" customWidth="1"/>
    <col min="12802" max="12809" width="9.140625" style="49"/>
    <col min="12810" max="12810" width="0" style="49" hidden="1" customWidth="1"/>
    <col min="12811" max="12815" width="9.140625" style="49"/>
    <col min="12816" max="12832" width="0" style="49" hidden="1" customWidth="1"/>
    <col min="12833" max="13056" width="9.140625" style="49"/>
    <col min="13057" max="13057" width="8.85546875" style="49" customWidth="1"/>
    <col min="13058" max="13065" width="9.140625" style="49"/>
    <col min="13066" max="13066" width="0" style="49" hidden="1" customWidth="1"/>
    <col min="13067" max="13071" width="9.140625" style="49"/>
    <col min="13072" max="13088" width="0" style="49" hidden="1" customWidth="1"/>
    <col min="13089" max="13312" width="9.140625" style="49"/>
    <col min="13313" max="13313" width="8.85546875" style="49" customWidth="1"/>
    <col min="13314" max="13321" width="9.140625" style="49"/>
    <col min="13322" max="13322" width="0" style="49" hidden="1" customWidth="1"/>
    <col min="13323" max="13327" width="9.140625" style="49"/>
    <col min="13328" max="13344" width="0" style="49" hidden="1" customWidth="1"/>
    <col min="13345" max="13568" width="9.140625" style="49"/>
    <col min="13569" max="13569" width="8.85546875" style="49" customWidth="1"/>
    <col min="13570" max="13577" width="9.140625" style="49"/>
    <col min="13578" max="13578" width="0" style="49" hidden="1" customWidth="1"/>
    <col min="13579" max="13583" width="9.140625" style="49"/>
    <col min="13584" max="13600" width="0" style="49" hidden="1" customWidth="1"/>
    <col min="13601" max="13824" width="9.140625" style="49"/>
    <col min="13825" max="13825" width="8.85546875" style="49" customWidth="1"/>
    <col min="13826" max="13833" width="9.140625" style="49"/>
    <col min="13834" max="13834" width="0" style="49" hidden="1" customWidth="1"/>
    <col min="13835" max="13839" width="9.140625" style="49"/>
    <col min="13840" max="13856" width="0" style="49" hidden="1" customWidth="1"/>
    <col min="13857" max="14080" width="9.140625" style="49"/>
    <col min="14081" max="14081" width="8.85546875" style="49" customWidth="1"/>
    <col min="14082" max="14089" width="9.140625" style="49"/>
    <col min="14090" max="14090" width="0" style="49" hidden="1" customWidth="1"/>
    <col min="14091" max="14095" width="9.140625" style="49"/>
    <col min="14096" max="14112" width="0" style="49" hidden="1" customWidth="1"/>
    <col min="14113" max="14336" width="9.140625" style="49"/>
    <col min="14337" max="14337" width="8.85546875" style="49" customWidth="1"/>
    <col min="14338" max="14345" width="9.140625" style="49"/>
    <col min="14346" max="14346" width="0" style="49" hidden="1" customWidth="1"/>
    <col min="14347" max="14351" width="9.140625" style="49"/>
    <col min="14352" max="14368" width="0" style="49" hidden="1" customWidth="1"/>
    <col min="14369" max="14592" width="9.140625" style="49"/>
    <col min="14593" max="14593" width="8.85546875" style="49" customWidth="1"/>
    <col min="14594" max="14601" width="9.140625" style="49"/>
    <col min="14602" max="14602" width="0" style="49" hidden="1" customWidth="1"/>
    <col min="14603" max="14607" width="9.140625" style="49"/>
    <col min="14608" max="14624" width="0" style="49" hidden="1" customWidth="1"/>
    <col min="14625" max="14848" width="9.140625" style="49"/>
    <col min="14849" max="14849" width="8.85546875" style="49" customWidth="1"/>
    <col min="14850" max="14857" width="9.140625" style="49"/>
    <col min="14858" max="14858" width="0" style="49" hidden="1" customWidth="1"/>
    <col min="14859" max="14863" width="9.140625" style="49"/>
    <col min="14864" max="14880" width="0" style="49" hidden="1" customWidth="1"/>
    <col min="14881" max="15104" width="9.140625" style="49"/>
    <col min="15105" max="15105" width="8.85546875" style="49" customWidth="1"/>
    <col min="15106" max="15113" width="9.140625" style="49"/>
    <col min="15114" max="15114" width="0" style="49" hidden="1" customWidth="1"/>
    <col min="15115" max="15119" width="9.140625" style="49"/>
    <col min="15120" max="15136" width="0" style="49" hidden="1" customWidth="1"/>
    <col min="15137" max="15360" width="9.140625" style="49"/>
    <col min="15361" max="15361" width="8.85546875" style="49" customWidth="1"/>
    <col min="15362" max="15369" width="9.140625" style="49"/>
    <col min="15370" max="15370" width="0" style="49" hidden="1" customWidth="1"/>
    <col min="15371" max="15375" width="9.140625" style="49"/>
    <col min="15376" max="15392" width="0" style="49" hidden="1" customWidth="1"/>
    <col min="15393" max="15616" width="9.140625" style="49"/>
    <col min="15617" max="15617" width="8.85546875" style="49" customWidth="1"/>
    <col min="15618" max="15625" width="9.140625" style="49"/>
    <col min="15626" max="15626" width="0" style="49" hidden="1" customWidth="1"/>
    <col min="15627" max="15631" width="9.140625" style="49"/>
    <col min="15632" max="15648" width="0" style="49" hidden="1" customWidth="1"/>
    <col min="15649" max="15872" width="9.140625" style="49"/>
    <col min="15873" max="15873" width="8.85546875" style="49" customWidth="1"/>
    <col min="15874" max="15881" width="9.140625" style="49"/>
    <col min="15882" max="15882" width="0" style="49" hidden="1" customWidth="1"/>
    <col min="15883" max="15887" width="9.140625" style="49"/>
    <col min="15888" max="15904" width="0" style="49" hidden="1" customWidth="1"/>
    <col min="15905" max="16128" width="9.140625" style="49"/>
    <col min="16129" max="16129" width="8.85546875" style="49" customWidth="1"/>
    <col min="16130" max="16137" width="9.140625" style="49"/>
    <col min="16138" max="16138" width="0" style="49" hidden="1" customWidth="1"/>
    <col min="16139" max="16143" width="9.140625" style="49"/>
    <col min="16144" max="16160" width="0" style="49" hidden="1" customWidth="1"/>
    <col min="16161" max="16384" width="9.140625" style="49"/>
  </cols>
  <sheetData>
    <row r="1" spans="1:32" ht="15.75">
      <c r="A1" s="161" t="s">
        <v>507</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row>
    <row r="2" spans="1:32">
      <c r="A2" s="198"/>
      <c r="B2" s="163"/>
      <c r="C2" s="164"/>
      <c r="D2" s="164"/>
      <c r="E2" s="164"/>
      <c r="F2" s="164"/>
      <c r="G2" s="164"/>
      <c r="H2" s="164"/>
      <c r="I2" s="164"/>
      <c r="J2" s="30"/>
      <c r="K2" s="30"/>
      <c r="L2" s="30"/>
      <c r="M2" s="30"/>
      <c r="N2" s="30"/>
      <c r="O2" s="30"/>
      <c r="P2" s="30"/>
      <c r="Q2" s="164"/>
      <c r="R2" s="164"/>
      <c r="S2" s="164"/>
      <c r="T2" s="164"/>
      <c r="U2" s="164"/>
      <c r="V2" s="164"/>
      <c r="W2" s="164"/>
      <c r="X2" s="164"/>
      <c r="Y2" s="163" t="s">
        <v>222</v>
      </c>
      <c r="Z2" s="164"/>
      <c r="AA2" s="164"/>
      <c r="AB2" s="164"/>
      <c r="AC2" s="164"/>
      <c r="AD2" s="164"/>
      <c r="AE2" s="164"/>
      <c r="AF2" s="164"/>
    </row>
    <row r="3" spans="1:32" ht="76.5">
      <c r="A3" s="470" t="s">
        <v>21</v>
      </c>
      <c r="B3" s="165" t="s">
        <v>416</v>
      </c>
      <c r="C3" s="166" t="s">
        <v>113</v>
      </c>
      <c r="D3" s="166" t="s">
        <v>115</v>
      </c>
      <c r="E3" s="166" t="s">
        <v>114</v>
      </c>
      <c r="F3" s="167" t="s">
        <v>417</v>
      </c>
      <c r="G3" s="166" t="s">
        <v>414</v>
      </c>
      <c r="H3" s="166" t="s">
        <v>415</v>
      </c>
      <c r="I3" s="167" t="s">
        <v>384</v>
      </c>
      <c r="J3" s="166" t="s">
        <v>119</v>
      </c>
      <c r="K3" s="139"/>
      <c r="L3" s="139"/>
      <c r="M3" s="139"/>
      <c r="N3" s="139"/>
      <c r="O3" s="139"/>
      <c r="P3" s="139"/>
      <c r="Q3" s="168"/>
      <c r="R3" s="168"/>
      <c r="S3" s="168"/>
      <c r="T3" s="168"/>
      <c r="U3" s="168"/>
      <c r="V3" s="168"/>
      <c r="W3" s="168"/>
      <c r="X3" s="168"/>
      <c r="Y3" s="168" t="s">
        <v>120</v>
      </c>
      <c r="Z3" s="139" t="s">
        <v>113</v>
      </c>
      <c r="AA3" s="139" t="s">
        <v>115</v>
      </c>
      <c r="AB3" s="168" t="s">
        <v>114</v>
      </c>
      <c r="AC3" s="169" t="s">
        <v>121</v>
      </c>
      <c r="AD3" s="168" t="s">
        <v>116</v>
      </c>
      <c r="AE3" s="139" t="s">
        <v>117</v>
      </c>
      <c r="AF3" s="168" t="s">
        <v>118</v>
      </c>
    </row>
    <row r="4" spans="1:32">
      <c r="A4" s="332"/>
      <c r="B4" s="170" t="s">
        <v>26</v>
      </c>
      <c r="C4" s="170" t="s">
        <v>27</v>
      </c>
      <c r="D4" s="170" t="s">
        <v>28</v>
      </c>
      <c r="E4" s="170" t="s">
        <v>29</v>
      </c>
      <c r="F4" s="140" t="s">
        <v>30</v>
      </c>
      <c r="G4" s="170" t="s">
        <v>61</v>
      </c>
      <c r="H4" s="170" t="s">
        <v>32</v>
      </c>
      <c r="I4" s="140" t="s">
        <v>62</v>
      </c>
      <c r="J4" s="170" t="s">
        <v>63</v>
      </c>
      <c r="K4" s="139"/>
      <c r="L4" s="139"/>
      <c r="M4" s="139"/>
      <c r="N4" s="139"/>
      <c r="O4" s="139"/>
      <c r="P4" s="139"/>
      <c r="Q4" s="168"/>
      <c r="R4" s="168"/>
      <c r="S4" s="168"/>
      <c r="T4" s="168"/>
      <c r="U4" s="168"/>
      <c r="V4" s="168"/>
      <c r="W4" s="168"/>
      <c r="X4" s="168"/>
      <c r="Y4" s="168"/>
      <c r="Z4" s="139"/>
      <c r="AA4" s="139"/>
      <c r="AB4" s="168"/>
      <c r="AC4" s="169"/>
      <c r="AD4" s="168"/>
      <c r="AE4" s="139"/>
      <c r="AF4" s="168"/>
    </row>
    <row r="5" spans="1:32">
      <c r="A5" s="471">
        <v>1961</v>
      </c>
      <c r="B5" s="171"/>
      <c r="C5" s="172"/>
      <c r="D5" s="172"/>
      <c r="E5" s="172"/>
      <c r="F5" s="173"/>
      <c r="G5" s="174"/>
      <c r="H5" s="35"/>
      <c r="I5" s="222"/>
      <c r="J5" s="35"/>
      <c r="K5" s="35"/>
      <c r="L5" s="35"/>
      <c r="M5" s="35"/>
      <c r="N5" s="35"/>
      <c r="O5" s="35"/>
      <c r="P5" s="35"/>
      <c r="Q5" s="175"/>
      <c r="R5" s="175"/>
      <c r="S5" s="175"/>
      <c r="T5" s="175"/>
      <c r="U5" s="175"/>
      <c r="V5" s="175"/>
      <c r="W5" s="175"/>
      <c r="X5" s="175"/>
      <c r="Y5" s="176"/>
      <c r="Z5" s="177"/>
      <c r="AA5" s="178"/>
      <c r="AB5" s="177"/>
      <c r="AC5" s="179"/>
      <c r="AD5" s="177"/>
      <c r="AE5" s="175"/>
      <c r="AF5" s="175"/>
    </row>
    <row r="6" spans="1:32">
      <c r="A6" s="471">
        <f>A5+1</f>
        <v>1962</v>
      </c>
      <c r="B6" s="60">
        <f>('T4'!B6-'T4'!B5)/'T4'!B5*100</f>
        <v>6.9938557519614308</v>
      </c>
      <c r="C6" s="151">
        <f>('T4'!C6-'T4'!C5)/'T4'!C5*100</f>
        <v>3.0434839646658629</v>
      </c>
      <c r="D6" s="151">
        <f>('T4'!E6-'T4'!E5)/'T4'!E5*100</f>
        <v>5.5552911549546759E-2</v>
      </c>
      <c r="E6" s="151">
        <f>('T4'!D6-'T4'!D5)/'T4'!D5*100</f>
        <v>3.1007276201703275</v>
      </c>
      <c r="F6" s="59">
        <f>('T4'!F6-'T4'!F5)/'T4'!F5*100</f>
        <v>4.3605112660696399</v>
      </c>
      <c r="G6" s="180">
        <f>('T4'!G6-'T4'!G5)/'T4'!G5*100</f>
        <v>3.8336939273619377</v>
      </c>
      <c r="H6" s="34">
        <f>('T4'!H6-'T4'!H5)/'T4'!H5*100</f>
        <v>3.776043313810197</v>
      </c>
      <c r="I6" s="201">
        <f>('T4'!I6-'T4'!I5)/'T4'!I5*100</f>
        <v>2.5233150489058254</v>
      </c>
      <c r="J6" s="149" t="s">
        <v>130</v>
      </c>
      <c r="K6" s="34"/>
      <c r="L6" s="34"/>
      <c r="M6" s="34"/>
      <c r="N6" s="34"/>
      <c r="O6" s="34"/>
      <c r="P6" s="34"/>
      <c r="Q6" s="34"/>
      <c r="R6" s="34"/>
      <c r="S6" s="34"/>
      <c r="T6" s="34"/>
      <c r="U6" s="34"/>
      <c r="V6" s="34"/>
      <c r="W6" s="34"/>
      <c r="X6" s="34"/>
      <c r="Y6" s="181">
        <f>('T4'!W6-'T4'!W5)/'T4'!W5*100</f>
        <v>11.594499109463044</v>
      </c>
      <c r="Z6" s="180">
        <f>('T4'!X6-'T4'!X5)/'T4'!X5*100</f>
        <v>2.8127836085500126</v>
      </c>
      <c r="AA6" s="151">
        <f>('T4'!Y6-'T4'!Y5)/'T4'!Y5*100</f>
        <v>0.77276520686070427</v>
      </c>
      <c r="AB6" s="180">
        <f>('T4'!Z6-'T4'!Z5)/'T4'!Z5*100</f>
        <v>3.607285028481849</v>
      </c>
      <c r="AC6" s="182">
        <f>('T4'!AA6-'T4'!AA5)/'T4'!AA5*100</f>
        <v>1.3838550247117014</v>
      </c>
      <c r="AD6" s="180">
        <f>('T4'!AB6-'T4'!AB5)/'T4'!AB5*100</f>
        <v>8.5414626398489411</v>
      </c>
      <c r="AE6" s="34">
        <f>('T4'!AC6-'T4'!AC5)/'T4'!AC5*100</f>
        <v>7.709124004924452</v>
      </c>
      <c r="AF6" s="34">
        <f>('T4'!AD6-'T4'!AD5)/'T4'!AD5*100</f>
        <v>10.071272277289674</v>
      </c>
    </row>
    <row r="7" spans="1:32">
      <c r="A7" s="471">
        <f t="shared" ref="A7:A49" si="0">A6+1</f>
        <v>1963</v>
      </c>
      <c r="B7" s="60">
        <f>('T4'!B7-'T4'!B6)/'T4'!B6*100</f>
        <v>5.306885486903294</v>
      </c>
      <c r="C7" s="151">
        <f>('T4'!C7-'T4'!C6)/'T4'!C6*100</f>
        <v>2.4635283167884277</v>
      </c>
      <c r="D7" s="151">
        <f>('T4'!E7-'T4'!E6)/'T4'!E6*100</f>
        <v>-0.81766665109442271</v>
      </c>
      <c r="E7" s="151">
        <f>('T4'!D7-'T4'!D6)/'T4'!D6*100</f>
        <v>1.6257182162073587</v>
      </c>
      <c r="F7" s="59">
        <f>('T4'!F7-'T4'!F6)/'T4'!F6*100</f>
        <v>4.2336044795310821</v>
      </c>
      <c r="G7" s="180">
        <f>('T4'!G7-'T4'!G6)/'T4'!G6*100</f>
        <v>2.7749943973469384</v>
      </c>
      <c r="H7" s="34">
        <f>('T4'!H7-'T4'!H6)/'T4'!H6*100</f>
        <v>3.622279217613301</v>
      </c>
      <c r="I7" s="201">
        <f>('T4'!I7-'T4'!I6)/'T4'!I6*100</f>
        <v>1.0296880864203317</v>
      </c>
      <c r="J7" s="149" t="s">
        <v>130</v>
      </c>
      <c r="K7" s="34"/>
      <c r="L7" s="34"/>
      <c r="M7" s="34"/>
      <c r="N7" s="34"/>
      <c r="O7" s="34"/>
      <c r="P7" s="34"/>
      <c r="Q7" s="34"/>
      <c r="R7" s="34"/>
      <c r="S7" s="34"/>
      <c r="T7" s="34"/>
      <c r="U7" s="34"/>
      <c r="V7" s="34"/>
      <c r="W7" s="34"/>
      <c r="X7" s="34"/>
      <c r="Y7" s="181">
        <f>('T4'!W7-'T4'!W6)/'T4'!W6*100</f>
        <v>6.6012558869701738</v>
      </c>
      <c r="Z7" s="180">
        <f>('T4'!X7-'T4'!X6)/'T4'!X6*100</f>
        <v>2.2574926688646304</v>
      </c>
      <c r="AA7" s="151">
        <f>('T4'!Y7-'T4'!Y6)/'T4'!Y6*100</f>
        <v>0.28380082421874436</v>
      </c>
      <c r="AB7" s="180">
        <f>('T4'!Z7-'T4'!Z6)/'T4'!Z6*100</f>
        <v>2.5477002758842944</v>
      </c>
      <c r="AC7" s="182">
        <f>('T4'!AA7-'T4'!AA6)/'T4'!AA6*100</f>
        <v>1.5859292512902399</v>
      </c>
      <c r="AD7" s="180">
        <f>('T4'!AB7-'T4'!AB6)/'T4'!AB6*100</f>
        <v>4.2478679114221363</v>
      </c>
      <c r="AE7" s="34">
        <f>('T4'!AC7-'T4'!AC6)/'T4'!AC6*100</f>
        <v>3.9528488695315347</v>
      </c>
      <c r="AF7" s="34">
        <f>('T4'!AD7-'T4'!AD6)/'T4'!AD6*100</f>
        <v>4.9370288509874856</v>
      </c>
    </row>
    <row r="8" spans="1:32">
      <c r="A8" s="471">
        <f t="shared" si="0"/>
        <v>1964</v>
      </c>
      <c r="B8" s="60">
        <f>('T4'!B8-'T4'!B7)/'T4'!B7*100</f>
        <v>6.4747356446043218</v>
      </c>
      <c r="C8" s="151">
        <f>('T4'!C8-'T4'!C7)/'T4'!C7*100</f>
        <v>3.6446211188549937</v>
      </c>
      <c r="D8" s="151">
        <f>('T4'!E8-'T4'!E7)/'T4'!E7*100</f>
        <v>-0.44034873916491396</v>
      </c>
      <c r="E8" s="151">
        <f>('T4'!D8-'T4'!D7)/'T4'!D7*100</f>
        <v>3.1882233365458652</v>
      </c>
      <c r="F8" s="59">
        <f>('T4'!F8-'T4'!F7)/'T4'!F7*100</f>
        <v>5.1122832980012776</v>
      </c>
      <c r="G8" s="180">
        <f>('T4'!G8-'T4'!G7)/'T4'!G7*100</f>
        <v>2.7305946948311699</v>
      </c>
      <c r="H8" s="34">
        <f>('T4'!H8-'T4'!H7)/'T4'!H7*100</f>
        <v>3.1849684021979594</v>
      </c>
      <c r="I8" s="201">
        <f>('T4'!I8-'T4'!I7)/'T4'!I7*100</f>
        <v>1.2961875661480817</v>
      </c>
      <c r="J8" s="149" t="s">
        <v>130</v>
      </c>
      <c r="K8" s="34"/>
      <c r="L8" s="34"/>
      <c r="M8" s="34"/>
      <c r="N8" s="34"/>
      <c r="O8" s="34"/>
      <c r="P8" s="34"/>
      <c r="Q8" s="34"/>
      <c r="R8" s="34"/>
      <c r="S8" s="34"/>
      <c r="T8" s="34"/>
      <c r="U8" s="34"/>
      <c r="V8" s="34"/>
      <c r="W8" s="34"/>
      <c r="X8" s="34"/>
      <c r="Y8" s="181">
        <f>('T4'!W8-'T4'!W7)/'T4'!W7*100</f>
        <v>9.7317330584394899</v>
      </c>
      <c r="Z8" s="180">
        <f>('T4'!X8-'T4'!X7)/'T4'!X7*100</f>
        <v>4.5552286395686652</v>
      </c>
      <c r="AA8" s="151">
        <f>('T4'!Y8-'T4'!Y7)/'T4'!Y7*100</f>
        <v>0.43351925812688141</v>
      </c>
      <c r="AB8" s="180">
        <f>('T4'!Z8-'T4'!Z7)/'T4'!Z7*100</f>
        <v>5.0084956910997835</v>
      </c>
      <c r="AC8" s="182">
        <f>('T4'!AA8-'T4'!AA7)/'T4'!AA7*100</f>
        <v>3.4310844155446572</v>
      </c>
      <c r="AD8" s="180">
        <f>('T4'!AB8-'T4'!AB7)/'T4'!AB7*100</f>
        <v>4.9509761359861644</v>
      </c>
      <c r="AE8" s="34">
        <f>('T4'!AC8-'T4'!AC7)/'T4'!AC7*100</f>
        <v>4.4979573664533792</v>
      </c>
      <c r="AF8" s="34">
        <f>('T4'!AD8-'T4'!AD7)/'T4'!AD7*100</f>
        <v>6.0916393543563254</v>
      </c>
    </row>
    <row r="9" spans="1:32">
      <c r="A9" s="471">
        <f t="shared" si="0"/>
        <v>1965</v>
      </c>
      <c r="B9" s="60">
        <f>('T4'!B9-'T4'!B8)/'T4'!B8*100</f>
        <v>6.367816744042389</v>
      </c>
      <c r="C9" s="151">
        <f>('T4'!C9-'T4'!C8)/'T4'!C8*100</f>
        <v>3.7154359803590187</v>
      </c>
      <c r="D9" s="151">
        <f>('T4'!E9-'T4'!E8)/'T4'!E8*100</f>
        <v>-0.80052899576899572</v>
      </c>
      <c r="E9" s="151">
        <f>('T4'!D9-'T4'!D8)/'T4'!D8*100</f>
        <v>2.8851638422480264</v>
      </c>
      <c r="F9" s="59">
        <f>('T4'!F9-'T4'!F8)/'T4'!F8*100</f>
        <v>6.0015227621852336</v>
      </c>
      <c r="G9" s="180">
        <f>('T4'!G9-'T4'!G8)/'T4'!G8*100</f>
        <v>2.5573635579044063</v>
      </c>
      <c r="H9" s="34">
        <f>('T4'!H9-'T4'!H8)/'T4'!H8*100</f>
        <v>3.3849903831948511</v>
      </c>
      <c r="I9" s="201">
        <f>('T4'!I9-'T4'!I8)/'T4'!I8*100</f>
        <v>0.34555539610401109</v>
      </c>
      <c r="J9" s="149" t="s">
        <v>130</v>
      </c>
      <c r="K9" s="34"/>
      <c r="L9" s="34"/>
      <c r="M9" s="34"/>
      <c r="N9" s="34"/>
      <c r="O9" s="34"/>
      <c r="P9" s="34"/>
      <c r="Q9" s="34"/>
      <c r="R9" s="34"/>
      <c r="S9" s="34"/>
      <c r="T9" s="34"/>
      <c r="U9" s="34"/>
      <c r="V9" s="34"/>
      <c r="W9" s="34"/>
      <c r="X9" s="34"/>
      <c r="Y9" s="181">
        <f>('T4'!W9-'T4'!W8)/'T4'!W8*100</f>
        <v>9.7969043571620276</v>
      </c>
      <c r="Z9" s="180">
        <f>('T4'!X9-'T4'!X8)/'T4'!X8*100</f>
        <v>4.770508681118355</v>
      </c>
      <c r="AA9" s="151">
        <f>('T4'!Y9-'T4'!Y8)/'T4'!Y8*100</f>
        <v>1.363591034958877E-2</v>
      </c>
      <c r="AB9" s="180">
        <f>('T4'!Z9-'T4'!Z8)/'T4'!Z8*100</f>
        <v>4.7847950937549335</v>
      </c>
      <c r="AC9" s="182">
        <f>('T4'!AA9-'T4'!AA8)/'T4'!AA8*100</f>
        <v>5.9833626113093397</v>
      </c>
      <c r="AD9" s="180">
        <f>('T4'!AB9-'T4'!AB8)/'T4'!AB8*100</f>
        <v>4.7975291323077522</v>
      </c>
      <c r="AE9" s="34">
        <f>('T4'!AC9-'T4'!AC8)/'T4'!AC8*100</f>
        <v>4.7832409835058458</v>
      </c>
      <c r="AF9" s="34">
        <f>('T4'!AD9-'T4'!AD8)/'T4'!AD8*100</f>
        <v>3.5982456603483528</v>
      </c>
    </row>
    <row r="10" spans="1:32">
      <c r="A10" s="471">
        <f t="shared" si="0"/>
        <v>1966</v>
      </c>
      <c r="B10" s="60">
        <f>('T4'!B10-'T4'!B9)/'T4'!B9*100</f>
        <v>6.6449966961690379</v>
      </c>
      <c r="C10" s="151">
        <f>('T4'!C10-'T4'!C9)/'T4'!C9*100</f>
        <v>5.3706695386824626</v>
      </c>
      <c r="D10" s="151">
        <f>('T4'!E10-'T4'!E9)/'T4'!E9*100</f>
        <v>-0.74389151548835486</v>
      </c>
      <c r="E10" s="151">
        <f>('T4'!D10-'T4'!D9)/'T4'!D9*100</f>
        <v>4.5868260681709101</v>
      </c>
      <c r="F10" s="59">
        <f>('T4'!F10-'T4'!F9)/'T4'!F9*100</f>
        <v>7.04217892390127</v>
      </c>
      <c r="G10" s="180">
        <f>('T4'!G10-'T4'!G9)/'T4'!G9*100</f>
        <v>1.2093755910118296</v>
      </c>
      <c r="H10" s="34">
        <f>('T4'!H10-'T4'!H9)/'T4'!H9*100</f>
        <v>1.9679061937079874</v>
      </c>
      <c r="I10" s="201">
        <f>('T4'!I10-'T4'!I9)/'T4'!I9*100</f>
        <v>-0.37105207659739825</v>
      </c>
      <c r="J10" s="149" t="s">
        <v>130</v>
      </c>
      <c r="K10" s="34"/>
      <c r="L10" s="34"/>
      <c r="M10" s="34"/>
      <c r="N10" s="34"/>
      <c r="O10" s="34"/>
      <c r="P10" s="34"/>
      <c r="Q10" s="34"/>
      <c r="R10" s="34"/>
      <c r="S10" s="34"/>
      <c r="T10" s="34"/>
      <c r="U10" s="34"/>
      <c r="V10" s="34"/>
      <c r="W10" s="34"/>
      <c r="X10" s="34"/>
      <c r="Y10" s="181">
        <f>('T4'!W10-'T4'!W9)/'T4'!W9*100</f>
        <v>6.5820567144719675</v>
      </c>
      <c r="Z10" s="180">
        <f>('T4'!X10-'T4'!X9)/'T4'!X9*100</f>
        <v>5.644406029013914</v>
      </c>
      <c r="AA10" s="151">
        <f>('T4'!Y10-'T4'!Y9)/'T4'!Y9*100</f>
        <v>-0.73396850080585674</v>
      </c>
      <c r="AB10" s="180">
        <f>('T4'!Z10-'T4'!Z9)/'T4'!Z9*100</f>
        <v>4.8690093658974885</v>
      </c>
      <c r="AC10" s="182">
        <f>('T4'!AA10-'T4'!AA9)/'T4'!AA9*100</f>
        <v>7.8378857676673599</v>
      </c>
      <c r="AD10" s="180">
        <f>('T4'!AB10-'T4'!AB9)/'T4'!AB9*100</f>
        <v>0.88755355887044862</v>
      </c>
      <c r="AE10" s="34">
        <f>('T4'!AC10-'T4'!AC9)/'T4'!AC9*100</f>
        <v>1.6335115196878576</v>
      </c>
      <c r="AF10" s="34">
        <f>('T4'!AD10-'T4'!AD9)/'T4'!AD9*100</f>
        <v>-1.1645527397495843</v>
      </c>
    </row>
    <row r="11" spans="1:32">
      <c r="A11" s="471">
        <f t="shared" si="0"/>
        <v>1967</v>
      </c>
      <c r="B11" s="60">
        <f>('T4'!B11-'T4'!B10)/'T4'!B10*100</f>
        <v>2.9154267836949512</v>
      </c>
      <c r="C11" s="151">
        <f>('T4'!C11-'T4'!C10)/'T4'!C10*100</f>
        <v>2.9375902736265269</v>
      </c>
      <c r="D11" s="151">
        <f>('T4'!E11-'T4'!E10)/'T4'!E10*100</f>
        <v>-0.40932992776490451</v>
      </c>
      <c r="E11" s="151">
        <f>('T4'!D11-'T4'!D10)/'T4'!D10*100</f>
        <v>2.5162359097165594</v>
      </c>
      <c r="F11" s="59">
        <f>('T4'!F11-'T4'!F10)/'T4'!F10*100</f>
        <v>5.7881413411100073</v>
      </c>
      <c r="G11" s="180">
        <f>('T4'!G11-'T4'!G10)/'T4'!G10*100</f>
        <v>-2.1530997444805036E-2</v>
      </c>
      <c r="H11" s="34">
        <f>('T4'!H11-'T4'!H10)/'T4'!H10*100</f>
        <v>0.38939283171686206</v>
      </c>
      <c r="I11" s="201">
        <f>('T4'!I11-'T4'!I10)/'T4'!I10*100</f>
        <v>-2.7155355231661464</v>
      </c>
      <c r="J11" s="149" t="s">
        <v>130</v>
      </c>
      <c r="K11" s="34"/>
      <c r="L11" s="34"/>
      <c r="M11" s="34"/>
      <c r="N11" s="34"/>
      <c r="O11" s="34"/>
      <c r="P11" s="34"/>
      <c r="Q11" s="34"/>
      <c r="R11" s="34"/>
      <c r="S11" s="34"/>
      <c r="T11" s="34"/>
      <c r="U11" s="34"/>
      <c r="V11" s="34"/>
      <c r="W11" s="34"/>
      <c r="X11" s="34"/>
      <c r="Y11" s="181">
        <f>('T4'!W11-'T4'!W10)/'T4'!W10*100</f>
        <v>1.9667807106404935</v>
      </c>
      <c r="Z11" s="180">
        <f>('T4'!X11-'T4'!X10)/'T4'!X10*100</f>
        <v>0.94287954303632404</v>
      </c>
      <c r="AA11" s="151">
        <f>('T4'!Y11-'T4'!Y10)/'T4'!Y10*100</f>
        <v>6.4585541990572731E-2</v>
      </c>
      <c r="AB11" s="180">
        <f>('T4'!Z11-'T4'!Z10)/'T4'!Z10*100</f>
        <v>1.0080740488900968</v>
      </c>
      <c r="AC11" s="182">
        <f>('T4'!AA11-'T4'!AA10)/'T4'!AA10*100</f>
        <v>4.7655797800501682</v>
      </c>
      <c r="AD11" s="180">
        <f>('T4'!AB11-'T4'!AB10)/'T4'!AB10*100</f>
        <v>1.0143371897446332</v>
      </c>
      <c r="AE11" s="34">
        <f>('T4'!AC11-'T4'!AC10)/'T4'!AC10*100</f>
        <v>0.94913864141825866</v>
      </c>
      <c r="AF11" s="34">
        <f>('T4'!AD11-'T4'!AD10)/'T4'!AD10*100</f>
        <v>-2.6714872148711484</v>
      </c>
    </row>
    <row r="12" spans="1:32">
      <c r="A12" s="471">
        <f t="shared" si="0"/>
        <v>1968</v>
      </c>
      <c r="B12" s="60">
        <f>('T4'!B12-'T4'!B11)/'T4'!B11*100</f>
        <v>4.879780565109634</v>
      </c>
      <c r="C12" s="151">
        <f>('T4'!C12-'T4'!C11)/'T4'!C11*100</f>
        <v>1.7158357371248485</v>
      </c>
      <c r="D12" s="151">
        <f>('T4'!E12-'T4'!E11)/'T4'!E11*100</f>
        <v>-1.7678758650642075</v>
      </c>
      <c r="E12" s="151">
        <f>('T4'!D12-'T4'!D11)/'T4'!D11*100</f>
        <v>-8.2373973820140833E-2</v>
      </c>
      <c r="F12" s="59">
        <f>('T4'!F12-'T4'!F11)/'T4'!F11*100</f>
        <v>4.5465952345102245</v>
      </c>
      <c r="G12" s="180">
        <f>('T4'!G12-'T4'!G11)/'T4'!G11*100</f>
        <v>3.1105725131745463</v>
      </c>
      <c r="H12" s="34">
        <f>('T4'!H12-'T4'!H11)/'T4'!H11*100</f>
        <v>4.9662454326423138</v>
      </c>
      <c r="I12" s="201">
        <f>('T4'!I12-'T4'!I11)/'T4'!I11*100</f>
        <v>0.31869553461023276</v>
      </c>
      <c r="J12" s="149" t="s">
        <v>130</v>
      </c>
      <c r="K12" s="34"/>
      <c r="L12" s="34"/>
      <c r="M12" s="34"/>
      <c r="N12" s="34"/>
      <c r="O12" s="34"/>
      <c r="P12" s="34"/>
      <c r="Q12" s="34"/>
      <c r="R12" s="34"/>
      <c r="S12" s="34"/>
      <c r="T12" s="34"/>
      <c r="U12" s="34"/>
      <c r="V12" s="34"/>
      <c r="W12" s="34"/>
      <c r="X12" s="34"/>
      <c r="Y12" s="181">
        <f>('T4'!W12-'T4'!W11)/'T4'!W11*100</f>
        <v>6.5288295718677354</v>
      </c>
      <c r="Z12" s="180">
        <f>('T4'!X12-'T4'!X11)/'T4'!X11*100</f>
        <v>0.44187719863726765</v>
      </c>
      <c r="AA12" s="151">
        <f>('T4'!Y12-'T4'!Y11)/'T4'!Y11*100</f>
        <v>-0.21689658050016861</v>
      </c>
      <c r="AB12" s="180">
        <f>('T4'!Z12-'T4'!Z11)/'T4'!Z11*100</f>
        <v>0.22402220160325617</v>
      </c>
      <c r="AC12" s="182">
        <f>('T4'!AA12-'T4'!AA11)/'T4'!AA11*100</f>
        <v>2.650450517260551</v>
      </c>
      <c r="AD12" s="180">
        <f>('T4'!AB12-'T4'!AB11)/'T4'!AB11*100</f>
        <v>6.0601738468036945</v>
      </c>
      <c r="AE12" s="34">
        <f>('T4'!AC12-'T4'!AC11)/'T4'!AC11*100</f>
        <v>6.2907147725344741</v>
      </c>
      <c r="AF12" s="34">
        <f>('T4'!AD12-'T4'!AD11)/'T4'!AD11*100</f>
        <v>3.7782387072476014</v>
      </c>
    </row>
    <row r="13" spans="1:32">
      <c r="A13" s="471">
        <f t="shared" si="0"/>
        <v>1969</v>
      </c>
      <c r="B13" s="60">
        <f>('T4'!B13-'T4'!B12)/'T4'!B12*100</f>
        <v>5.0329359737026937</v>
      </c>
      <c r="C13" s="151">
        <f>('T4'!C13-'T4'!C12)/'T4'!C12*100</f>
        <v>2.9229468019072358</v>
      </c>
      <c r="D13" s="151">
        <f>('T4'!E13-'T4'!E12)/'T4'!E12*100</f>
        <v>-0.83744671985416741</v>
      </c>
      <c r="E13" s="151">
        <f>('T4'!D13-'T4'!D12)/'T4'!D12*100</f>
        <v>2.0610219599374231</v>
      </c>
      <c r="F13" s="59">
        <f>('T4'!F13-'T4'!F12)/'T4'!F12*100</f>
        <v>4.23027889666474</v>
      </c>
      <c r="G13" s="180">
        <f>('T4'!G13-'T4'!G12)/'T4'!G12*100</f>
        <v>2.0500668095487828</v>
      </c>
      <c r="H13" s="34">
        <f>('T4'!H13-'T4'!H12)/'T4'!H12*100</f>
        <v>2.9118991331792139</v>
      </c>
      <c r="I13" s="201">
        <f>('T4'!I13-'T4'!I12)/'T4'!I12*100</f>
        <v>0.77008052317859432</v>
      </c>
      <c r="J13" s="149" t="s">
        <v>130</v>
      </c>
      <c r="K13" s="34"/>
      <c r="L13" s="34"/>
      <c r="M13" s="34"/>
      <c r="N13" s="34"/>
      <c r="O13" s="34"/>
      <c r="P13" s="34"/>
      <c r="Q13" s="34"/>
      <c r="R13" s="34"/>
      <c r="S13" s="34"/>
      <c r="T13" s="34"/>
      <c r="U13" s="34"/>
      <c r="V13" s="34"/>
      <c r="W13" s="34"/>
      <c r="X13" s="34"/>
      <c r="Y13" s="181">
        <f>('T4'!W13-'T4'!W12)/'T4'!W12*100</f>
        <v>6.8008657246925344</v>
      </c>
      <c r="Z13" s="180">
        <f>('T4'!X13-'T4'!X12)/'T4'!X12*100</f>
        <v>1.8103818719890881</v>
      </c>
      <c r="AA13" s="151">
        <f>('T4'!Y13-'T4'!Y12)/'T4'!Y12*100</f>
        <v>-0.35867214601574759</v>
      </c>
      <c r="AB13" s="180">
        <f>('T4'!Z13-'T4'!Z12)/'T4'!Z12*100</f>
        <v>1.4452163904619761</v>
      </c>
      <c r="AC13" s="182">
        <f>('T4'!AA13-'T4'!AA12)/'T4'!AA12*100</f>
        <v>3.5700782888668945</v>
      </c>
      <c r="AD13" s="180">
        <f>('T4'!AB13-'T4'!AB12)/'T4'!AB12*100</f>
        <v>4.9017435755993928</v>
      </c>
      <c r="AE13" s="34">
        <f>('T4'!AC13-'T4'!AC12)/'T4'!AC12*100</f>
        <v>5.2793512841617805</v>
      </c>
      <c r="AF13" s="34">
        <f>('T4'!AD13-'T4'!AD12)/'T4'!AD12*100</f>
        <v>3.1194216410792577</v>
      </c>
    </row>
    <row r="14" spans="1:32">
      <c r="A14" s="471">
        <f t="shared" si="0"/>
        <v>1970</v>
      </c>
      <c r="B14" s="60">
        <f>('T4'!B14-'T4'!B13)/'T4'!B13*100</f>
        <v>3.0303921496545603</v>
      </c>
      <c r="C14" s="151">
        <f>('T4'!C14-'T4'!C13)/'T4'!C13*100</f>
        <v>0.80406778638012211</v>
      </c>
      <c r="D14" s="151">
        <f>('T4'!E14-'T4'!E13)/'T4'!E13*100</f>
        <v>-0.95867132716100789</v>
      </c>
      <c r="E14" s="151">
        <f>('T4'!D14-'T4'!D13)/'T4'!D13*100</f>
        <v>-0.16231190809984963</v>
      </c>
      <c r="F14" s="59">
        <f>('T4'!F14-'T4'!F13)/'T4'!F13*100</f>
        <v>4.0401325645798414</v>
      </c>
      <c r="G14" s="180">
        <f>('T4'!G14-'T4'!G13)/'T4'!G13*100</f>
        <v>2.2085659955631747</v>
      </c>
      <c r="H14" s="34">
        <f>('T4'!H14-'T4'!H13)/'T4'!H13*100</f>
        <v>3.1978946215336395</v>
      </c>
      <c r="I14" s="201">
        <f>('T4'!I14-'T4'!I13)/'T4'!I13*100</f>
        <v>-0.97052972736122434</v>
      </c>
      <c r="J14" s="149" t="s">
        <v>130</v>
      </c>
      <c r="K14" s="34"/>
      <c r="L14" s="34"/>
      <c r="M14" s="34"/>
      <c r="N14" s="34"/>
      <c r="O14" s="34"/>
      <c r="P14" s="34"/>
      <c r="Q14" s="34"/>
      <c r="R14" s="34"/>
      <c r="S14" s="34"/>
      <c r="T14" s="34"/>
      <c r="U14" s="34"/>
      <c r="V14" s="34"/>
      <c r="W14" s="34"/>
      <c r="X14" s="34"/>
      <c r="Y14" s="181">
        <f>('T4'!W14-'T4'!W13)/'T4'!W13*100</f>
        <v>-4.1732568867800346</v>
      </c>
      <c r="Z14" s="180">
        <f>('T4'!X14-'T4'!X13)/'T4'!X13*100</f>
        <v>-1.7106471673577281</v>
      </c>
      <c r="AA14" s="151">
        <f>('T4'!Y14-'T4'!Y13)/'T4'!Y13*100</f>
        <v>-0.65389806768194803</v>
      </c>
      <c r="AB14" s="180">
        <f>('T4'!Z14-'T4'!Z13)/'T4'!Z13*100</f>
        <v>-2.35335934626745</v>
      </c>
      <c r="AC14" s="182">
        <f>('T4'!AA14-'T4'!AA13)/'T4'!AA13*100</f>
        <v>5.2528355057872718</v>
      </c>
      <c r="AD14" s="180">
        <f>('T4'!AB14-'T4'!AB13)/'T4'!AB13*100</f>
        <v>-2.5054694617996058</v>
      </c>
      <c r="AE14" s="34">
        <f>('T4'!AC14-'T4'!AC13)/'T4'!AC13*100</f>
        <v>-1.8637584747704383</v>
      </c>
      <c r="AF14" s="34">
        <f>('T4'!AD14-'T4'!AD13)/'T4'!AD13*100</f>
        <v>-8.9556659896816058</v>
      </c>
    </row>
    <row r="15" spans="1:32">
      <c r="A15" s="471">
        <f t="shared" si="0"/>
        <v>1971</v>
      </c>
      <c r="B15" s="60">
        <f>('T4'!B15-'T4'!B14)/'T4'!B14*100</f>
        <v>4.1177645945033099</v>
      </c>
      <c r="C15" s="151">
        <f>('T4'!C15-'T4'!C14)/'T4'!C14*100</f>
        <v>2.0335653399320242</v>
      </c>
      <c r="D15" s="151">
        <f>('T4'!E15-'T4'!E14)/'T4'!E14*100</f>
        <v>-0.78959680386475017</v>
      </c>
      <c r="E15" s="151">
        <f>('T4'!D15-'T4'!D14)/'T4'!D14*100</f>
        <v>1.2279115691386666</v>
      </c>
      <c r="F15" s="59">
        <f>('T4'!F15-'T4'!F14)/'T4'!F14*100</f>
        <v>4.1403469576190828</v>
      </c>
      <c r="G15" s="180">
        <f>('T4'!G15-'T4'!G14)/'T4'!G14*100</f>
        <v>2.0426604202525205</v>
      </c>
      <c r="H15" s="34">
        <f>('T4'!H15-'T4'!H14)/'T4'!H14*100</f>
        <v>2.8547986227996787</v>
      </c>
      <c r="I15" s="201">
        <f>('T4'!I15-'T4'!I14)/'T4'!I14*100</f>
        <v>-2.1684547608590055E-2</v>
      </c>
      <c r="J15" s="149" t="s">
        <v>130</v>
      </c>
      <c r="K15" s="34"/>
      <c r="L15" s="34"/>
      <c r="M15" s="34"/>
      <c r="N15" s="34"/>
      <c r="O15" s="34"/>
      <c r="P15" s="34"/>
      <c r="Q15" s="34"/>
      <c r="R15" s="34"/>
      <c r="S15" s="34"/>
      <c r="T15" s="34"/>
      <c r="U15" s="34"/>
      <c r="V15" s="34"/>
      <c r="W15" s="34"/>
      <c r="X15" s="34"/>
      <c r="Y15" s="181">
        <f>('T4'!W15-'T4'!W14)/'T4'!W14*100</f>
        <v>6.3906607293296336</v>
      </c>
      <c r="Z15" s="180">
        <f>('T4'!X15-'T4'!X14)/'T4'!X14*100</f>
        <v>0.53876175867821119</v>
      </c>
      <c r="AA15" s="151">
        <f>('T4'!Y15-'T4'!Y14)/'T4'!Y14*100</f>
        <v>-0.32955341399081545</v>
      </c>
      <c r="AB15" s="180">
        <f>('T4'!Z15-'T4'!Z14)/'T4'!Z14*100</f>
        <v>0.20743283691837594</v>
      </c>
      <c r="AC15" s="182">
        <f>('T4'!AA15-'T4'!AA14)/'T4'!AA14*100</f>
        <v>3.1052182201962375</v>
      </c>
      <c r="AD15" s="180">
        <f>('T4'!AB15-'T4'!AB14)/'T4'!AB14*100</f>
        <v>5.8205401263024115</v>
      </c>
      <c r="AE15" s="34">
        <f>('T4'!AC15-'T4'!AC14)/'T4'!AC14*100</f>
        <v>6.1704283977358152</v>
      </c>
      <c r="AF15" s="34">
        <f>('T4'!AD15-'T4'!AD14)/'T4'!AD14*100</f>
        <v>3.1864948892468909</v>
      </c>
    </row>
    <row r="16" spans="1:32">
      <c r="A16" s="471">
        <f t="shared" si="0"/>
        <v>1972</v>
      </c>
      <c r="B16" s="60">
        <f>('T4'!B16-'T4'!B15)/'T4'!B15*100</f>
        <v>5.4458555798487227</v>
      </c>
      <c r="C16" s="151">
        <f>('T4'!C16-'T4'!C15)/'T4'!C15*100</f>
        <v>2.6629231026637918</v>
      </c>
      <c r="D16" s="151">
        <f>('T4'!E16-'T4'!E15)/'T4'!E15*100</f>
        <v>-0.51840184866617989</v>
      </c>
      <c r="E16" s="151">
        <f>('T4'!D16-'T4'!D15)/'T4'!D15*100</f>
        <v>2.1307166114048393</v>
      </c>
      <c r="F16" s="59">
        <f>('T4'!F16-'T4'!F15)/'T4'!F15*100</f>
        <v>3.8760588771985889</v>
      </c>
      <c r="G16" s="180">
        <f>('T4'!G16-'T4'!G15)/'T4'!G15*100</f>
        <v>2.7107473594941274</v>
      </c>
      <c r="H16" s="34">
        <f>('T4'!H16-'T4'!H15)/'T4'!H15*100</f>
        <v>3.2459764098763562</v>
      </c>
      <c r="I16" s="201">
        <f>('T4'!I16-'T4'!I15)/'T4'!I15*100</f>
        <v>1.5112208911448319</v>
      </c>
      <c r="J16" s="149" t="s">
        <v>130</v>
      </c>
      <c r="K16" s="34"/>
      <c r="L16" s="34"/>
      <c r="M16" s="34"/>
      <c r="N16" s="34"/>
      <c r="O16" s="34"/>
      <c r="P16" s="34"/>
      <c r="Q16" s="34"/>
      <c r="R16" s="34"/>
      <c r="S16" s="34"/>
      <c r="T16" s="34"/>
      <c r="U16" s="34"/>
      <c r="V16" s="34"/>
      <c r="W16" s="34"/>
      <c r="X16" s="34"/>
      <c r="Y16" s="181">
        <f>('T4'!W16-'T4'!W15)/'T4'!W15*100</f>
        <v>8.3241758241758177</v>
      </c>
      <c r="Z16" s="180">
        <f>('T4'!X16-'T4'!X15)/'T4'!X15*100</f>
        <v>3.1235108492523747</v>
      </c>
      <c r="AA16" s="151">
        <f>('T4'!Y16-'T4'!Y15)/'T4'!Y15*100</f>
        <v>8.2643208849963457E-2</v>
      </c>
      <c r="AB16" s="180">
        <f>('T4'!Z16-'T4'!Z15)/'T4'!Z15*100</f>
        <v>3.2087354276969475</v>
      </c>
      <c r="AC16" s="182">
        <f>('T4'!AA16-'T4'!AA15)/'T4'!AA15*100</f>
        <v>2.2691920382233808</v>
      </c>
      <c r="AD16" s="180">
        <f>('T4'!AB16-'T4'!AB15)/'T4'!AB15*100</f>
        <v>5.043141890820471</v>
      </c>
      <c r="AE16" s="34">
        <f>('T4'!AC16-'T4'!AC15)/'T4'!AC15*100</f>
        <v>4.9564025518581181</v>
      </c>
      <c r="AF16" s="34">
        <f>('T4'!AD16-'T4'!AD15)/'T4'!AD15*100</f>
        <v>5.9206332476835835</v>
      </c>
    </row>
    <row r="17" spans="1:32">
      <c r="A17" s="471">
        <f t="shared" si="0"/>
        <v>1973</v>
      </c>
      <c r="B17" s="60">
        <f>('T4'!B17-'T4'!B16)/'T4'!B16*100</f>
        <v>6.9642029180190095</v>
      </c>
      <c r="C17" s="151">
        <f>('T4'!C17-'T4'!C16)/'T4'!C16*100</f>
        <v>4.663052187655758</v>
      </c>
      <c r="D17" s="151">
        <f>('T4'!E17-'T4'!E16)/'T4'!E16*100</f>
        <v>-0.3884502408034784</v>
      </c>
      <c r="E17" s="151">
        <f>('T4'!D17-'T4'!D16)/'T4'!D16*100</f>
        <v>4.2564883094005559</v>
      </c>
      <c r="F17" s="59">
        <f>('T4'!F17-'T4'!F16)/'T4'!F16*100</f>
        <v>4.3504389382986917</v>
      </c>
      <c r="G17" s="180">
        <f>('T4'!G17-'T4'!G16)/'T4'!G16*100</f>
        <v>2.198627578944846</v>
      </c>
      <c r="H17" s="34">
        <f>('T4'!H17-'T4'!H16)/'T4'!H16*100</f>
        <v>2.5971665193467999</v>
      </c>
      <c r="I17" s="201">
        <f>('T4'!I17-'T4'!I16)/'T4'!I16*100</f>
        <v>2.5047944276169321</v>
      </c>
      <c r="J17" s="149" t="s">
        <v>130</v>
      </c>
      <c r="K17" s="34"/>
      <c r="L17" s="34"/>
      <c r="M17" s="34"/>
      <c r="N17" s="34"/>
      <c r="O17" s="34"/>
      <c r="P17" s="34"/>
      <c r="Q17" s="34"/>
      <c r="R17" s="34"/>
      <c r="S17" s="34"/>
      <c r="T17" s="34"/>
      <c r="U17" s="34"/>
      <c r="V17" s="34"/>
      <c r="W17" s="34"/>
      <c r="X17" s="34"/>
      <c r="Y17" s="181">
        <f>('T4'!W17-'T4'!W16)/'T4'!W16*100</f>
        <v>10.21318494427951</v>
      </c>
      <c r="Z17" s="180">
        <f>('T4'!X17-'T4'!X16)/'T4'!X16*100</f>
        <v>4.4997798661948494</v>
      </c>
      <c r="AA17" s="151">
        <f>('T4'!Y17-'T4'!Y16)/'T4'!Y16*100</f>
        <v>-0.78376418402328707</v>
      </c>
      <c r="AB17" s="180">
        <f>('T4'!Z17-'T4'!Z16)/'T4'!Z16*100</f>
        <v>3.6807480192204318</v>
      </c>
      <c r="AC17" s="182">
        <f>('T4'!AA17-'T4'!AA16)/'T4'!AA16*100</f>
        <v>3.339681262714187</v>
      </c>
      <c r="AD17" s="180">
        <f>('T4'!AB17-'T4'!AB16)/'T4'!AB16*100</f>
        <v>5.4673847977481724</v>
      </c>
      <c r="AE17" s="34">
        <f>('T4'!AC17-'T4'!AC16)/'T4'!AC16*100</f>
        <v>6.3005302815216009</v>
      </c>
      <c r="AF17" s="34">
        <f>('T4'!AD17-'T4'!AD16)/'T4'!AD16*100</f>
        <v>6.651369152272915</v>
      </c>
    </row>
    <row r="18" spans="1:32">
      <c r="A18" s="471">
        <f t="shared" si="0"/>
        <v>1974</v>
      </c>
      <c r="B18" s="60">
        <f>('T4'!B18-'T4'!B17)/'T4'!B17*100</f>
        <v>3.6909876460686797</v>
      </c>
      <c r="C18" s="151">
        <f>('T4'!C18-'T4'!C17)/'T4'!C17*100</f>
        <v>3.9199126269129483</v>
      </c>
      <c r="D18" s="151">
        <f>('T4'!E18-'T4'!E17)/'T4'!E17*100</f>
        <v>-0.46732677485305751</v>
      </c>
      <c r="E18" s="151">
        <f>('T4'!D18-'T4'!D17)/'T4'!D17*100</f>
        <v>3.4342670508034696</v>
      </c>
      <c r="F18" s="59">
        <f>('T4'!F18-'T4'!F17)/'T4'!F17*100</f>
        <v>4.5106010447194453</v>
      </c>
      <c r="G18" s="180">
        <f>('T4'!G18-'T4'!G17)/'T4'!G17*100</f>
        <v>-0.22028981266194436</v>
      </c>
      <c r="H18" s="34">
        <f>('T4'!H18-'T4'!H17)/'T4'!H17*100</f>
        <v>0.24819685253738522</v>
      </c>
      <c r="I18" s="201">
        <f>('T4'!I18-'T4'!I17)/'T4'!I17*100</f>
        <v>-0.78423948427973744</v>
      </c>
      <c r="J18" s="149" t="s">
        <v>130</v>
      </c>
      <c r="K18" s="34"/>
      <c r="L18" s="34"/>
      <c r="M18" s="34"/>
      <c r="N18" s="34"/>
      <c r="O18" s="34"/>
      <c r="P18" s="34"/>
      <c r="Q18" s="34"/>
      <c r="R18" s="34"/>
      <c r="S18" s="34"/>
      <c r="T18" s="34"/>
      <c r="U18" s="34"/>
      <c r="V18" s="34"/>
      <c r="W18" s="34"/>
      <c r="X18" s="34"/>
      <c r="Y18" s="181">
        <f>('T4'!W18-'T4'!W17)/'T4'!W17*100</f>
        <v>2.4649078874345176</v>
      </c>
      <c r="Z18" s="180">
        <f>('T4'!X18-'T4'!X17)/'T4'!X17*100</f>
        <v>1.1958671922083695</v>
      </c>
      <c r="AA18" s="151">
        <f>('T4'!Y18-'T4'!Y17)/'T4'!Y17*100</f>
        <v>-0.63320982725752828</v>
      </c>
      <c r="AB18" s="180">
        <f>('T4'!Z18-'T4'!Z17)/'T4'!Z17*100</f>
        <v>0.55508501636883667</v>
      </c>
      <c r="AC18" s="182">
        <f>('T4'!AA18-'T4'!AA17)/'T4'!AA17*100</f>
        <v>4.5799189882861562</v>
      </c>
      <c r="AD18" s="180">
        <f>('T4'!AB18-'T4'!AB17)/'T4'!AB17*100</f>
        <v>1.254043994519821</v>
      </c>
      <c r="AE18" s="34">
        <f>('T4'!AC18-'T4'!AC17)/'T4'!AC17*100</f>
        <v>1.8992802509736655</v>
      </c>
      <c r="AF18" s="34">
        <f>('T4'!AD18-'T4'!AD17)/'T4'!AD17*100</f>
        <v>-2.0223873964642549</v>
      </c>
    </row>
    <row r="19" spans="1:32">
      <c r="A19" s="471">
        <f t="shared" si="0"/>
        <v>1975</v>
      </c>
      <c r="B19" s="60">
        <f>('T4'!B19-'T4'!B18)/'T4'!B18*100</f>
        <v>1.8229731340017992</v>
      </c>
      <c r="C19" s="151">
        <f>('T4'!C19-'T4'!C18)/'T4'!C18*100</f>
        <v>1.5392870590337848</v>
      </c>
      <c r="D19" s="151">
        <f>('T4'!E19-'T4'!E18)/'T4'!E18*100</f>
        <v>-1.0457074886212396</v>
      </c>
      <c r="E19" s="151">
        <f>('T4'!D19-'T4'!D18)/'T4'!D18*100</f>
        <v>0.4774831303648624</v>
      </c>
      <c r="F19" s="59">
        <f>('T4'!F19-'T4'!F18)/'T4'!F18*100</f>
        <v>4.5039845594119692</v>
      </c>
      <c r="G19" s="180">
        <f>('T4'!G19-'T4'!G18)/'T4'!G18*100</f>
        <v>0.27938552966508606</v>
      </c>
      <c r="H19" s="34">
        <f>('T4'!H19-'T4'!H18)/'T4'!H18*100</f>
        <v>1.339096045918301</v>
      </c>
      <c r="I19" s="201">
        <f>('T4'!I19-'T4'!I18)/'T4'!I18*100</f>
        <v>-2.5654633521518795</v>
      </c>
      <c r="J19" s="149" t="s">
        <v>130</v>
      </c>
      <c r="K19" s="34"/>
      <c r="L19" s="34"/>
      <c r="M19" s="34"/>
      <c r="N19" s="34"/>
      <c r="O19" s="34"/>
      <c r="P19" s="34"/>
      <c r="Q19" s="34"/>
      <c r="R19" s="34"/>
      <c r="S19" s="34"/>
      <c r="T19" s="34"/>
      <c r="U19" s="34"/>
      <c r="V19" s="34"/>
      <c r="W19" s="34"/>
      <c r="X19" s="34"/>
      <c r="Y19" s="181">
        <f>('T4'!W19-'T4'!W18)/'T4'!W18*100</f>
        <v>-7.2776031070834009</v>
      </c>
      <c r="Z19" s="180">
        <f>('T4'!X19-'T4'!X18)/'T4'!X18*100</f>
        <v>-2.638540757883225</v>
      </c>
      <c r="AA19" s="151">
        <f>('T4'!Y19-'T4'!Y18)/'T4'!Y18*100</f>
        <v>-1.2560124279714031</v>
      </c>
      <c r="AB19" s="180">
        <f>('T4'!Z19-'T4'!Z18)/'T4'!Z18*100</f>
        <v>-3.861412786018533</v>
      </c>
      <c r="AC19" s="182">
        <f>('T4'!AA19-'T4'!AA18)/'T4'!AA18*100</f>
        <v>4.1226861140673741</v>
      </c>
      <c r="AD19" s="180">
        <f>('T4'!AB19-'T4'!AB18)/'T4'!AB18*100</f>
        <v>-4.7647830931373303</v>
      </c>
      <c r="AE19" s="34">
        <f>('T4'!AC19-'T4'!AC18)/'T4'!AC18*100</f>
        <v>-3.5534018338143833</v>
      </c>
      <c r="AF19" s="34">
        <f>('T4'!AD19-'T4'!AD18)/'T4'!AD18*100</f>
        <v>-10.948900423738261</v>
      </c>
    </row>
    <row r="20" spans="1:32">
      <c r="A20" s="471">
        <f t="shared" si="0"/>
        <v>1976</v>
      </c>
      <c r="B20" s="60">
        <f>('T4'!B20-'T4'!B19)/'T4'!B19*100</f>
        <v>5.1993024366754135</v>
      </c>
      <c r="C20" s="151">
        <f>('T4'!C20-'T4'!C19)/'T4'!C19*100</f>
        <v>1.4275958528790924</v>
      </c>
      <c r="D20" s="151">
        <f>('T4'!E20-'T4'!E19)/'T4'!E19*100</f>
        <v>-0.52796968206662265</v>
      </c>
      <c r="E20" s="151">
        <f>('T4'!D20-'T4'!D19)/'T4'!D19*100</f>
        <v>0.89208889752682574</v>
      </c>
      <c r="F20" s="59">
        <f>('T4'!F20-'T4'!F19)/'T4'!F19*100</f>
        <v>3.7046808941109122</v>
      </c>
      <c r="G20" s="180">
        <f>('T4'!G20-'T4'!G19)/'T4'!G19*100</f>
        <v>3.7186197228485742</v>
      </c>
      <c r="H20" s="34">
        <f>('T4'!H20-'T4'!H19)/'T4'!H19*100</f>
        <v>4.2691291123165254</v>
      </c>
      <c r="I20" s="201">
        <f>('T4'!I20-'T4'!I19)/'T4'!I19*100</f>
        <v>1.4412286211946517</v>
      </c>
      <c r="J20" s="149" t="s">
        <v>130</v>
      </c>
      <c r="K20" s="34"/>
      <c r="L20" s="34"/>
      <c r="M20" s="34"/>
      <c r="N20" s="34"/>
      <c r="O20" s="34"/>
      <c r="P20" s="34"/>
      <c r="Q20" s="34"/>
      <c r="R20" s="34"/>
      <c r="S20" s="34"/>
      <c r="T20" s="34"/>
      <c r="U20" s="34"/>
      <c r="V20" s="34"/>
      <c r="W20" s="34"/>
      <c r="X20" s="34"/>
      <c r="Y20" s="181">
        <f>('T4'!W20-'T4'!W19)/'T4'!W19*100</f>
        <v>8.1608229209705083</v>
      </c>
      <c r="Z20" s="180">
        <f>('T4'!X20-'T4'!X19)/'T4'!X19*100</f>
        <v>-0.14689845702328663</v>
      </c>
      <c r="AA20" s="151">
        <f>('T4'!Y20-'T4'!Y19)/'T4'!Y19*100</f>
        <v>0.14041736386048709</v>
      </c>
      <c r="AB20" s="180">
        <f>('T4'!Z20-'T4'!Z19)/'T4'!Z19*100</f>
        <v>-6.6873641036985683E-3</v>
      </c>
      <c r="AC20" s="182">
        <f>('T4'!AA20-'T4'!AA19)/'T4'!AA19*100</f>
        <v>2.9255101280905542</v>
      </c>
      <c r="AD20" s="180">
        <f>('T4'!AB20-'T4'!AB19)/'T4'!AB19*100</f>
        <v>8.3199432462477496</v>
      </c>
      <c r="AE20" s="34">
        <f>('T4'!AC20-'T4'!AC19)/'T4'!AC19*100</f>
        <v>8.1680565127533988</v>
      </c>
      <c r="AF20" s="34">
        <f>('T4'!AD20-'T4'!AD19)/'T4'!AD19*100</f>
        <v>5.0865065292021647</v>
      </c>
    </row>
    <row r="21" spans="1:32">
      <c r="A21" s="471">
        <f t="shared" si="0"/>
        <v>1977</v>
      </c>
      <c r="B21" s="60">
        <f>('T4'!B21-'T4'!B20)/'T4'!B20*100</f>
        <v>3.4582305997694878</v>
      </c>
      <c r="C21" s="60">
        <f>('T4'!C21-'T4'!C20)/'T4'!C20*100</f>
        <v>1.7553762295029671</v>
      </c>
      <c r="D21" s="60">
        <f>('T4'!E21-'T4'!E20)/'T4'!E20*100</f>
        <v>-1.004602209937709</v>
      </c>
      <c r="E21" s="60">
        <f>('T4'!D21-'T4'!D20)/'T4'!D20*100</f>
        <v>0.7331394711709498</v>
      </c>
      <c r="F21" s="59">
        <f>('T4'!F21-'T4'!F20)/'T4'!F20*100</f>
        <v>3.496124063717704</v>
      </c>
      <c r="G21" s="60">
        <f>('T4'!G21-'T4'!G20)/'T4'!G20*100</f>
        <v>1.6734785260150198</v>
      </c>
      <c r="H21" s="60">
        <f>('T4'!H21-'T4'!H20)/'T4'!H20*100</f>
        <v>2.7052578157543108</v>
      </c>
      <c r="I21" s="59">
        <f>('T4'!I21-'T4'!I20)/'T4'!I20*100</f>
        <v>-3.6613413585320491E-2</v>
      </c>
      <c r="J21" s="149" t="s">
        <v>130</v>
      </c>
      <c r="K21" s="60"/>
      <c r="L21" s="60"/>
      <c r="M21" s="60"/>
      <c r="N21" s="60"/>
      <c r="O21" s="60"/>
      <c r="P21" s="60"/>
      <c r="Q21" s="60"/>
      <c r="R21" s="60"/>
      <c r="S21" s="60"/>
      <c r="T21" s="60"/>
      <c r="U21" s="60"/>
      <c r="V21" s="60"/>
      <c r="W21" s="60"/>
      <c r="X21" s="60"/>
      <c r="Y21" s="60">
        <f>('T4'!W21-'T4'!W20)/'T4'!W20*100</f>
        <v>3.298338975460037</v>
      </c>
      <c r="Z21" s="60">
        <f>('T4'!X21-'T4'!X20)/'T4'!X20*100</f>
        <v>-1.976130260342547</v>
      </c>
      <c r="AA21" s="60">
        <f>('T4'!Y21-'T4'!Y20)/'T4'!Y20*100</f>
        <v>-7.8718788238682474E-2</v>
      </c>
      <c r="AB21" s="60">
        <f>('T4'!Z21-'T4'!Z20)/'T4'!Z20*100</f>
        <v>-2.05329346278626</v>
      </c>
      <c r="AC21" s="59">
        <f>('T4'!AA21-'T4'!AA20)/'T4'!AA20*100</f>
        <v>3.1027425074638257</v>
      </c>
      <c r="AD21" s="60">
        <f>('T4'!AB21-'T4'!AB20)/'T4'!AB20*100</f>
        <v>5.3808008700443093</v>
      </c>
      <c r="AE21" s="60">
        <f>('T4'!AC21-'T4'!AC20)/'T4'!AC20*100</f>
        <v>5.4638207117388022</v>
      </c>
      <c r="AF21" s="60">
        <f>('T4'!AD21-'T4'!AD20)/'T4'!AD20*100</f>
        <v>0.18971024750582746</v>
      </c>
    </row>
    <row r="22" spans="1:32">
      <c r="A22" s="471">
        <f t="shared" si="0"/>
        <v>1978</v>
      </c>
      <c r="B22" s="60">
        <f>('T4'!B22-'T4'!B21)/'T4'!B21*100</f>
        <v>3.9535912653995164</v>
      </c>
      <c r="C22" s="60">
        <f>('T4'!C22-'T4'!C21)/'T4'!C21*100</f>
        <v>2.8396157581620307</v>
      </c>
      <c r="D22" s="60">
        <f>('T4'!E22-'T4'!E21)/'T4'!E21*100</f>
        <v>0.1758438765204815</v>
      </c>
      <c r="E22" s="60">
        <f>('T4'!D22-'T4'!D21)/'T4'!D21*100</f>
        <v>3.020452925109939</v>
      </c>
      <c r="F22" s="59">
        <f>('T4'!F22-'T4'!F21)/'T4'!F21*100</f>
        <v>3.2517556477873986</v>
      </c>
      <c r="G22" s="60">
        <f>('T4'!G22-'T4'!G21)/'T4'!G21*100</f>
        <v>1.0832163257563179</v>
      </c>
      <c r="H22" s="60">
        <f>('T4'!H22-'T4'!H21)/'T4'!H21*100</f>
        <v>0.90577969111424916</v>
      </c>
      <c r="I22" s="59">
        <f>('T4'!I22-'T4'!I21)/'T4'!I21*100</f>
        <v>0.67973238150663995</v>
      </c>
      <c r="J22" s="149" t="s">
        <v>130</v>
      </c>
      <c r="K22" s="60"/>
      <c r="L22" s="60"/>
      <c r="M22" s="60"/>
      <c r="N22" s="60"/>
      <c r="O22" s="60"/>
      <c r="P22" s="60"/>
      <c r="Q22" s="60"/>
      <c r="R22" s="60"/>
      <c r="S22" s="60"/>
      <c r="T22" s="60"/>
      <c r="U22" s="60"/>
      <c r="V22" s="60"/>
      <c r="W22" s="60"/>
      <c r="X22" s="60"/>
      <c r="Y22" s="60">
        <f>('T4'!W22-'T4'!W21)/'T4'!W21*100</f>
        <v>5.5508090945027337</v>
      </c>
      <c r="Z22" s="60">
        <f>('T4'!X22-'T4'!X21)/'T4'!X21*100</f>
        <v>2.9076284769142613</v>
      </c>
      <c r="AA22" s="60">
        <f>('T4'!Y22-'T4'!Y21)/'T4'!Y21*100</f>
        <v>0.77332165908802708</v>
      </c>
      <c r="AB22" s="60">
        <f>('T4'!Z22-'T4'!Z21)/'T4'!Z21*100</f>
        <v>3.7034354567800665</v>
      </c>
      <c r="AC22" s="59">
        <f>('T4'!AA22-'T4'!AA21)/'T4'!AA21*100</f>
        <v>2.213648919755117</v>
      </c>
      <c r="AD22" s="60">
        <f>('T4'!AB22-'T4'!AB21)/'T4'!AB21*100</f>
        <v>2.5684982315780598</v>
      </c>
      <c r="AE22" s="60">
        <f>('T4'!AC22-'T4'!AC21)/'T4'!AC21*100</f>
        <v>1.7814006156937605</v>
      </c>
      <c r="AF22" s="60">
        <f>('T4'!AD22-'T4'!AD21)/'T4'!AD21*100</f>
        <v>3.2648870380975428</v>
      </c>
    </row>
    <row r="23" spans="1:32">
      <c r="A23" s="471">
        <f t="shared" si="0"/>
        <v>1979</v>
      </c>
      <c r="B23" s="60">
        <f>('T4'!B23-'T4'!B22)/'T4'!B22*100</f>
        <v>3.8049228807466515</v>
      </c>
      <c r="C23" s="60">
        <f>('T4'!C23-'T4'!C22)/'T4'!C22*100</f>
        <v>4.4293903578701155</v>
      </c>
      <c r="D23" s="60">
        <f>('T4'!E23-'T4'!E22)/'T4'!E22*100</f>
        <v>-0.38946539167959138</v>
      </c>
      <c r="E23" s="60">
        <f>('T4'!D23-'T4'!D22)/'T4'!D22*100</f>
        <v>4.0226740236842398</v>
      </c>
      <c r="F23" s="59">
        <f>('T4'!F23-'T4'!F22)/'T4'!F22*100</f>
        <v>3.8243326673284872</v>
      </c>
      <c r="G23" s="60">
        <f>('T4'!G23-'T4'!G22)/'T4'!G22*100</f>
        <v>-0.59798058284497835</v>
      </c>
      <c r="H23" s="60">
        <f>('T4'!H23-'T4'!H22)/'T4'!H22*100</f>
        <v>-0.20933046086471976</v>
      </c>
      <c r="I23" s="59">
        <f>('T4'!I23-'T4'!I22)/'T4'!I22*100</f>
        <v>-1.8694833940353511E-2</v>
      </c>
      <c r="J23" s="149" t="s">
        <v>130</v>
      </c>
      <c r="K23" s="60"/>
      <c r="L23" s="60"/>
      <c r="M23" s="60"/>
      <c r="N23" s="60"/>
      <c r="O23" s="60"/>
      <c r="P23" s="60"/>
      <c r="Q23" s="60"/>
      <c r="R23" s="60"/>
      <c r="S23" s="60"/>
      <c r="T23" s="60"/>
      <c r="U23" s="60"/>
      <c r="V23" s="60"/>
      <c r="W23" s="60"/>
      <c r="X23" s="60"/>
      <c r="Y23" s="60">
        <f>('T4'!W23-'T4'!W22)/'T4'!W22*100</f>
        <v>4.0290429361876923</v>
      </c>
      <c r="Z23" s="60">
        <f>('T4'!X23-'T4'!X22)/'T4'!X22*100</f>
        <v>3.5806998568294861</v>
      </c>
      <c r="AA23" s="60">
        <f>('T4'!Y23-'T4'!Y22)/'T4'!Y22*100</f>
        <v>-0.51841128550234128</v>
      </c>
      <c r="AB23" s="60">
        <f>('T4'!Z23-'T4'!Z22)/'T4'!Z22*100</f>
        <v>3.0437258191693624</v>
      </c>
      <c r="AC23" s="59">
        <f>('T4'!AA23-'T4'!AA22)/'T4'!AA22*100</f>
        <v>2.8243026137822551</v>
      </c>
      <c r="AD23" s="60">
        <f>('T4'!AB23-'T4'!AB22)/'T4'!AB22*100</f>
        <v>0.43284422675066725</v>
      </c>
      <c r="AE23" s="60">
        <f>('T4'!AC23-'T4'!AC22)/'T4'!AC22*100</f>
        <v>0.95621262642177929</v>
      </c>
      <c r="AF23" s="60">
        <f>('T4'!AD23-'T4'!AD22)/'T4'!AD22*100</f>
        <v>1.1716493978379323</v>
      </c>
    </row>
    <row r="24" spans="1:32">
      <c r="A24" s="471">
        <f t="shared" si="0"/>
        <v>1980</v>
      </c>
      <c r="B24" s="60">
        <f>('T4'!B24-'T4'!B23)/'T4'!B23*100</f>
        <v>2.1626168987626051</v>
      </c>
      <c r="C24" s="60">
        <f>('T4'!C24-'T4'!C23)/'T4'!C23*100</f>
        <v>3.2064888386690145</v>
      </c>
      <c r="D24" s="60">
        <f>('T4'!E24-'T4'!E23)/'T4'!E23*100</f>
        <v>-1.6186079875625679</v>
      </c>
      <c r="E24" s="60">
        <f>('T4'!D24-'T4'!D23)/'T4'!D23*100</f>
        <v>1.5359803666434433</v>
      </c>
      <c r="F24" s="59">
        <f>('T4'!F24-'T4'!F23)/'T4'!F23*100</f>
        <v>4.3201536850083739</v>
      </c>
      <c r="G24" s="60">
        <f>('T4'!G24-'T4'!G23)/'T4'!G23*100</f>
        <v>-1.0114402220757432</v>
      </c>
      <c r="H24" s="60">
        <f>('T4'!H24-'T4'!H23)/'T4'!H23*100</f>
        <v>0.61715711992575994</v>
      </c>
      <c r="I24" s="59">
        <f>('T4'!I24-'T4'!I23)/'T4'!I23*100</f>
        <v>-2.0681878908656359</v>
      </c>
      <c r="J24" s="149" t="s">
        <v>130</v>
      </c>
      <c r="K24" s="60"/>
      <c r="L24" s="60"/>
      <c r="M24" s="60"/>
      <c r="N24" s="60"/>
      <c r="O24" s="60"/>
      <c r="P24" s="60"/>
      <c r="Q24" s="60"/>
      <c r="R24" s="60"/>
      <c r="S24" s="60"/>
      <c r="T24" s="60"/>
      <c r="U24" s="60"/>
      <c r="V24" s="60"/>
      <c r="W24" s="60"/>
      <c r="X24" s="60"/>
      <c r="Y24" s="60">
        <f>('T4'!W24-'T4'!W23)/'T4'!W23*100</f>
        <v>-4.5802413220453229</v>
      </c>
      <c r="Z24" s="60">
        <f>('T4'!X24-'T4'!X23)/'T4'!X23*100</f>
        <v>-0.4739862621296671</v>
      </c>
      <c r="AA24" s="60">
        <f>('T4'!Y24-'T4'!Y23)/'T4'!Y23*100</f>
        <v>-0.94455145296486087</v>
      </c>
      <c r="AB24" s="60">
        <f>('T4'!Z24-'T4'!Z23)/'T4'!Z23*100</f>
        <v>-1.4140606709687085</v>
      </c>
      <c r="AC24" s="59">
        <f>('T4'!AA24-'T4'!AA23)/'T4'!AA23*100</f>
        <v>4.9348268992093427</v>
      </c>
      <c r="AD24" s="60">
        <f>('T4'!AB24-'T4'!AB23)/'T4'!AB23*100</f>
        <v>-4.1258108364820387</v>
      </c>
      <c r="AE24" s="60">
        <f>('T4'!AC24-'T4'!AC23)/'T4'!AC23*100</f>
        <v>-3.2115945464692182</v>
      </c>
      <c r="AF24" s="60">
        <f>('T4'!AD24-'T4'!AD23)/'T4'!AD23*100</f>
        <v>-9.0675979581058961</v>
      </c>
    </row>
    <row r="25" spans="1:32">
      <c r="A25" s="471">
        <f t="shared" si="0"/>
        <v>1981</v>
      </c>
      <c r="B25" s="60">
        <f>('T4'!B25-'T4'!B24)/'T4'!B24*100</f>
        <v>3.5031195336209269</v>
      </c>
      <c r="C25" s="60">
        <f>('T4'!C25-'T4'!C24)/'T4'!C24*100</f>
        <v>3.0696486274628039</v>
      </c>
      <c r="D25" s="60">
        <f>('T4'!E25-'T4'!E24)/'T4'!E24*100</f>
        <v>-7.5138985313399825E-2</v>
      </c>
      <c r="E25" s="60">
        <f>('T4'!D25-'T4'!D24)/'T4'!D24*100</f>
        <v>2.9922031393180459</v>
      </c>
      <c r="F25" s="59">
        <f>('T4'!F25-'T4'!F24)/'T4'!F24*100</f>
        <v>4.6107471548271324</v>
      </c>
      <c r="G25" s="60">
        <f>('T4'!G25-'T4'!G24)/'T4'!G24*100</f>
        <v>0.42056115639323649</v>
      </c>
      <c r="H25" s="60">
        <f>('T4'!H25-'T4'!H24)/'T4'!H24*100</f>
        <v>0.49607288583948494</v>
      </c>
      <c r="I25" s="59">
        <f>('T4'!I25-'T4'!I24)/'T4'!I24*100</f>
        <v>-1.0588086323166119</v>
      </c>
      <c r="J25" s="149" t="s">
        <v>130</v>
      </c>
      <c r="K25" s="60"/>
      <c r="L25" s="60"/>
      <c r="M25" s="60"/>
      <c r="N25" s="60"/>
      <c r="O25" s="60"/>
      <c r="P25" s="60"/>
      <c r="Q25" s="60"/>
      <c r="R25" s="60"/>
      <c r="S25" s="60"/>
      <c r="T25" s="60"/>
      <c r="U25" s="60"/>
      <c r="V25" s="60"/>
      <c r="W25" s="60"/>
      <c r="X25" s="60"/>
      <c r="Y25" s="60">
        <f>('T4'!W25-'T4'!W24)/'T4'!W24*100</f>
        <v>2.3988316193026336</v>
      </c>
      <c r="Z25" s="60">
        <f>('T4'!X25-'T4'!X24)/'T4'!X24*100</f>
        <v>-0.31943774972414568</v>
      </c>
      <c r="AA25" s="60">
        <f>('T4'!Y25-'T4'!Y24)/'T4'!Y24*100</f>
        <v>-0.90219767886897861</v>
      </c>
      <c r="AB25" s="60">
        <f>('T4'!Z25-'T4'!Z24)/'T4'!Z24*100</f>
        <v>-1.218753468629685</v>
      </c>
      <c r="AC25" s="59">
        <f>('T4'!AA25-'T4'!AA24)/'T4'!AA24*100</f>
        <v>6.9288172046431766</v>
      </c>
      <c r="AD25" s="60">
        <f>('T4'!AB25-'T4'!AB24)/'T4'!AB24*100</f>
        <v>2.7269803737681664</v>
      </c>
      <c r="AE25" s="60">
        <f>('T4'!AC25-'T4'!AC24)/'T4'!AC24*100</f>
        <v>3.662218502966017</v>
      </c>
      <c r="AF25" s="60">
        <f>('T4'!AD25-'T4'!AD24)/'T4'!AD24*100</f>
        <v>-4.236449727738905</v>
      </c>
    </row>
    <row r="26" spans="1:32">
      <c r="A26" s="471">
        <f t="shared" si="0"/>
        <v>1982</v>
      </c>
      <c r="B26" s="60">
        <f>('T4'!B26-'T4'!B25)/'T4'!B25*100</f>
        <v>-3.0202658146610366</v>
      </c>
      <c r="C26" s="60">
        <f>('T4'!C26-'T4'!C25)/'T4'!C25*100</f>
        <v>-3.3205126301252013</v>
      </c>
      <c r="D26" s="60">
        <f>('T4'!E26-'T4'!E25)/'T4'!E25*100</f>
        <v>-1.2501228240639772</v>
      </c>
      <c r="E26" s="60">
        <f>('T4'!D26-'T4'!D25)/'T4'!D25*100</f>
        <v>-4.5291249679240551</v>
      </c>
      <c r="F26" s="59">
        <f>('T4'!F26-'T4'!F25)/'T4'!F25*100</f>
        <v>2.6543707193272645</v>
      </c>
      <c r="G26" s="60">
        <f>('T4'!G26-'T4'!G25)/'T4'!G25*100</f>
        <v>0.31055896512514086</v>
      </c>
      <c r="H26" s="60">
        <f>('T4'!H26-'T4'!H25)/'T4'!H25*100</f>
        <v>1.5804392206063691</v>
      </c>
      <c r="I26" s="59">
        <f>('T4'!I26-'T4'!I25)/'T4'!I25*100</f>
        <v>-5.5279054308399749</v>
      </c>
      <c r="J26" s="34">
        <f>('T4'!J26-'T4'!J25)/'T4'!J25*100</f>
        <v>1.5804392206063671</v>
      </c>
      <c r="K26" s="60"/>
      <c r="L26" s="60"/>
      <c r="M26" s="60"/>
      <c r="N26" s="60"/>
      <c r="O26" s="60"/>
      <c r="P26" s="60"/>
      <c r="Q26" s="60"/>
      <c r="R26" s="60"/>
      <c r="S26" s="60"/>
      <c r="T26" s="60"/>
      <c r="U26" s="60"/>
      <c r="V26" s="60"/>
      <c r="W26" s="60"/>
      <c r="X26" s="60"/>
      <c r="Y26" s="60">
        <f>('T4'!W26-'T4'!W25)/'T4'!W25*100</f>
        <v>-10.937859970259911</v>
      </c>
      <c r="Z26" s="60">
        <f>('T4'!X26-'T4'!X25)/'T4'!X25*100</f>
        <v>-9.1291292191381643</v>
      </c>
      <c r="AA26" s="60">
        <f>('T4'!Y26-'T4'!Y25)/'T4'!Y25*100</f>
        <v>-0.85868616906533157</v>
      </c>
      <c r="AB26" s="60">
        <f>('T4'!Z26-'T4'!Z25)/'T4'!Z25*100</f>
        <v>-9.9094248182426572</v>
      </c>
      <c r="AC26" s="59">
        <f>('T4'!AA26-'T4'!AA25)/'T4'!AA25*100</f>
        <v>3.6113999735188798</v>
      </c>
      <c r="AD26" s="60">
        <f>('T4'!AB26-'T4'!AB25)/'T4'!AB25*100</f>
        <v>-1.9904406500996077</v>
      </c>
      <c r="AE26" s="60">
        <f>('T4'!AC26-'T4'!AC25)/'T4'!AC25*100</f>
        <v>-1.1415568720061995</v>
      </c>
      <c r="AF26" s="60">
        <f>('T4'!AD26-'T4'!AD25)/'T4'!AD25*100</f>
        <v>-14.042142030218022</v>
      </c>
    </row>
    <row r="27" spans="1:32">
      <c r="A27" s="471">
        <f t="shared" si="0"/>
        <v>1983</v>
      </c>
      <c r="B27" s="60">
        <f>('T4'!B27-'T4'!B26)/'T4'!B26*100</f>
        <v>2.5660627571815824</v>
      </c>
      <c r="C27" s="60">
        <f>('T4'!C27-'T4'!C26)/'T4'!C26*100</f>
        <v>0.77108581785789387</v>
      </c>
      <c r="D27" s="60">
        <f>('T4'!E27-'T4'!E26)/'T4'!E26*100</f>
        <v>-0.53846983716971997</v>
      </c>
      <c r="E27" s="60">
        <f>('T4'!D27-'T4'!D26)/'T4'!D26*100</f>
        <v>0.22846391614030695</v>
      </c>
      <c r="F27" s="59">
        <f>('T4'!F27-'T4'!F26)/'T4'!F26*100</f>
        <v>1.5682042435852954</v>
      </c>
      <c r="G27" s="60">
        <f>('T4'!G27-'T4'!G26)/'T4'!G26*100</f>
        <v>1.78124203461307</v>
      </c>
      <c r="H27" s="60">
        <f>('T4'!H27-'T4'!H26)/'T4'!H26*100</f>
        <v>2.3322704446484535</v>
      </c>
      <c r="I27" s="59">
        <f>('T4'!I27-'T4'!I26)/'T4'!I26*100</f>
        <v>0.98245166489620961</v>
      </c>
      <c r="J27" s="34">
        <f>('T4'!J27-'T4'!J26)/'T4'!J26*100</f>
        <v>2.332270444648441</v>
      </c>
      <c r="K27" s="60"/>
      <c r="L27" s="60"/>
      <c r="M27" s="60"/>
      <c r="N27" s="60"/>
      <c r="O27" s="60"/>
      <c r="P27" s="60"/>
      <c r="Q27" s="60"/>
      <c r="R27" s="60"/>
      <c r="S27" s="60"/>
      <c r="T27" s="60"/>
      <c r="U27" s="60"/>
      <c r="V27" s="60"/>
      <c r="W27" s="60"/>
      <c r="X27" s="60"/>
      <c r="Y27" s="60">
        <f>('T4'!W27-'T4'!W26)/'T4'!W26*100</f>
        <v>5.2981222589330859</v>
      </c>
      <c r="Z27" s="60">
        <f>('T4'!X27-'T4'!X26)/'T4'!X26*100</f>
        <v>-2.5964045047590685</v>
      </c>
      <c r="AA27" s="60">
        <f>('T4'!Y27-'T4'!Y26)/'T4'!Y26*100</f>
        <v>1.3557524969882941</v>
      </c>
      <c r="AB27" s="60">
        <f>('T4'!Z27-'T4'!Z26)/'T4'!Z26*100</f>
        <v>-1.2758528266759666</v>
      </c>
      <c r="AC27" s="59">
        <f>('T4'!AA27-'T4'!AA26)/'T4'!AA26*100</f>
        <v>0.60370276774278353</v>
      </c>
      <c r="AD27" s="60">
        <f>('T4'!AB27-'T4'!AB26)/'T4'!AB26*100</f>
        <v>8.104964425135492</v>
      </c>
      <c r="AE27" s="60">
        <f>('T4'!AC27-'T4'!AC26)/'T4'!AC26*100</f>
        <v>6.6589332740120089</v>
      </c>
      <c r="AF27" s="60">
        <f>('T4'!AD27-'T4'!AD26)/'T4'!AD26*100</f>
        <v>4.6662492155263919</v>
      </c>
    </row>
    <row r="28" spans="1:32">
      <c r="A28" s="471">
        <f t="shared" si="0"/>
        <v>1984</v>
      </c>
      <c r="B28" s="60">
        <f>('T4'!B28-'T4'!B27)/'T4'!B27*100</f>
        <v>5.5718653503901674</v>
      </c>
      <c r="C28" s="60">
        <f>('T4'!C28-'T4'!C27)/'T4'!C27*100</f>
        <v>2.5287706729669672</v>
      </c>
      <c r="D28" s="60">
        <f>('T4'!E28-'T4'!E27)/'T4'!E27*100</f>
        <v>0.52839570322001794</v>
      </c>
      <c r="E28" s="60">
        <f>('T4'!D28-'T4'!D27)/'T4'!D27*100</f>
        <v>3.0705282917672365</v>
      </c>
      <c r="F28" s="59">
        <f>('T4'!F28-'T4'!F27)/'T4'!F27*100</f>
        <v>1.5003522387461001</v>
      </c>
      <c r="G28" s="60">
        <f>('T4'!G28-'T4'!G27)/'T4'!G27*100</f>
        <v>2.9680397584495215</v>
      </c>
      <c r="H28" s="60">
        <f>('T4'!H28-'T4'!H27)/'T4'!H27*100</f>
        <v>2.4268208381956309</v>
      </c>
      <c r="I28" s="59">
        <f>('T4'!I28-'T4'!I27)/'T4'!I27*100</f>
        <v>4.011329046491559</v>
      </c>
      <c r="J28" s="34">
        <f>('T4'!J28-'T4'!J27)/'T4'!J27*100</f>
        <v>2.4268208381956264</v>
      </c>
      <c r="K28" s="60"/>
      <c r="L28" s="60"/>
      <c r="M28" s="60"/>
      <c r="N28" s="60"/>
      <c r="O28" s="60"/>
      <c r="P28" s="60"/>
      <c r="Q28" s="60"/>
      <c r="R28" s="60"/>
      <c r="S28" s="60"/>
      <c r="T28" s="60"/>
      <c r="U28" s="60"/>
      <c r="V28" s="60"/>
      <c r="W28" s="60"/>
      <c r="X28" s="60"/>
      <c r="Y28" s="60">
        <f>('T4'!W28-'T4'!W27)/'T4'!W27*100</f>
        <v>13.4219194908157</v>
      </c>
      <c r="Z28" s="60">
        <f>('T4'!X28-'T4'!X27)/'T4'!X27*100</f>
        <v>2.8019148628757837</v>
      </c>
      <c r="AA28" s="60">
        <f>('T4'!Y28-'T4'!Y27)/'T4'!Y27*100</f>
        <v>-0.13908624939569617</v>
      </c>
      <c r="AB28" s="60">
        <f>('T4'!Z28-'T4'!Z27)/'T4'!Z27*100</f>
        <v>2.6589315351860527</v>
      </c>
      <c r="AC28" s="59">
        <f>('T4'!AA28-'T4'!AA27)/'T4'!AA27*100</f>
        <v>0.1391552065812563</v>
      </c>
      <c r="AD28" s="60">
        <f>('T4'!AB28-'T4'!AB27)/'T4'!AB27*100</f>
        <v>10.33055137358639</v>
      </c>
      <c r="AE28" s="60">
        <f>('T4'!AC28-'T4'!AC27)/'T4'!AC27*100</f>
        <v>10.484219730984305</v>
      </c>
      <c r="AF28" s="60">
        <f>('T4'!AD28-'T4'!AD27)/'T4'!AD27*100</f>
        <v>13.264306311385269</v>
      </c>
    </row>
    <row r="29" spans="1:32">
      <c r="A29" s="471">
        <f t="shared" si="0"/>
        <v>1985</v>
      </c>
      <c r="B29" s="60">
        <f>('T4'!B29-'T4'!B28)/'T4'!B28*100</f>
        <v>4.6792451924000531</v>
      </c>
      <c r="C29" s="60">
        <f>('T4'!C29-'T4'!C28)/'T4'!C28*100</f>
        <v>3.5293767840152248</v>
      </c>
      <c r="D29" s="60">
        <f>('T4'!E29-'T4'!E28)/'T4'!E28*100</f>
        <v>0.28798888755602969</v>
      </c>
      <c r="E29" s="60">
        <f>('T4'!D29-'T4'!D28)/'T4'!D28*100</f>
        <v>3.8275298845092065</v>
      </c>
      <c r="F29" s="59">
        <f>('T4'!F29-'T4'!F28)/'T4'!F28*100</f>
        <v>2.0291350010823517</v>
      </c>
      <c r="G29" s="60">
        <f>('T4'!G29-'T4'!G28)/'T4'!G28*100</f>
        <v>1.1106687242826934</v>
      </c>
      <c r="H29" s="60">
        <f>('T4'!H29-'T4'!H28)/'T4'!H28*100</f>
        <v>0.82031741373240852</v>
      </c>
      <c r="I29" s="59">
        <f>('T4'!I29-'T4'!I28)/'T4'!I28*100</f>
        <v>2.5974053306338329</v>
      </c>
      <c r="J29" s="34">
        <f>('T4'!J29-'T4'!J28)/'T4'!J28*100</f>
        <v>0.8203174137324174</v>
      </c>
      <c r="K29" s="60"/>
      <c r="L29" s="60"/>
      <c r="M29" s="60"/>
      <c r="N29" s="60"/>
      <c r="O29" s="60"/>
      <c r="P29" s="60"/>
      <c r="Q29" s="60"/>
      <c r="R29" s="60"/>
      <c r="S29" s="60"/>
      <c r="T29" s="60"/>
      <c r="U29" s="60"/>
      <c r="V29" s="60"/>
      <c r="W29" s="60"/>
      <c r="X29" s="60"/>
      <c r="Y29" s="60">
        <f>('T4'!W29-'T4'!W28)/'T4'!W28*100</f>
        <v>5.0199360078759536</v>
      </c>
      <c r="Z29" s="60">
        <f>('T4'!X29-'T4'!X28)/'T4'!X28*100</f>
        <v>2.3282306753505093</v>
      </c>
      <c r="AA29" s="60">
        <f>('T4'!Y29-'T4'!Y28)/'T4'!Y28*100</f>
        <v>0.60700313668980532</v>
      </c>
      <c r="AB29" s="60">
        <f>('T4'!Z29-'T4'!Z28)/'T4'!Z28*100</f>
        <v>2.9493662452690699</v>
      </c>
      <c r="AC29" s="59">
        <f>('T4'!AA29-'T4'!AA28)/'T4'!AA28*100</f>
        <v>1.9361302906155322</v>
      </c>
      <c r="AD29" s="60">
        <f>('T4'!AB29-'T4'!AB28)/'T4'!AB28*100</f>
        <v>2.6304621068502838</v>
      </c>
      <c r="AE29" s="60">
        <f>('T4'!AC29-'T4'!AC28)/'T4'!AC28*100</f>
        <v>2.0112506158356571</v>
      </c>
      <c r="AF29" s="60">
        <f>('T4'!AD29-'T4'!AD28)/'T4'!AD28*100</f>
        <v>3.025233259756507</v>
      </c>
    </row>
    <row r="30" spans="1:32">
      <c r="A30" s="471">
        <f t="shared" si="0"/>
        <v>1986</v>
      </c>
      <c r="B30" s="60">
        <f>('T4'!B30-'T4'!B29)/'T4'!B29*100</f>
        <v>2.1981626920266706</v>
      </c>
      <c r="C30" s="60">
        <f>('T4'!C30-'T4'!C29)/'T4'!C29*100</f>
        <v>2.9495390447743941</v>
      </c>
      <c r="D30" s="60">
        <f>('T4'!E30-'T4'!E29)/'T4'!E29*100</f>
        <v>0.13835976579745596</v>
      </c>
      <c r="E30" s="60">
        <f>('T4'!D30-'T4'!D29)/'T4'!D29*100</f>
        <v>3.091979785886303</v>
      </c>
      <c r="F30" s="59">
        <f>('T4'!F30-'T4'!F29)/'T4'!F29*100</f>
        <v>1.6745082705402314</v>
      </c>
      <c r="G30" s="60">
        <f>('T4'!G30-'T4'!G29)/'T4'!G29*100</f>
        <v>-0.72984916661057742</v>
      </c>
      <c r="H30" s="60">
        <f>('T4'!H30-'T4'!H29)/'T4'!H29*100</f>
        <v>-0.86700934031533394</v>
      </c>
      <c r="I30" s="59">
        <f>('T4'!I30-'T4'!I29)/'T4'!I29*100</f>
        <v>0.51503019822143303</v>
      </c>
      <c r="J30" s="34">
        <f>('T4'!J30-'T4'!J29)/'T4'!J29*100</f>
        <v>-0.86700934031533805</v>
      </c>
      <c r="K30" s="60"/>
      <c r="L30" s="60"/>
      <c r="M30" s="60"/>
      <c r="N30" s="60"/>
      <c r="O30" s="60"/>
      <c r="P30" s="60"/>
      <c r="Q30" s="60"/>
      <c r="R30" s="60"/>
      <c r="S30" s="60"/>
      <c r="T30" s="60"/>
      <c r="U30" s="60"/>
      <c r="V30" s="60"/>
      <c r="W30" s="60"/>
      <c r="X30" s="60"/>
      <c r="Y30" s="60">
        <f>('T4'!W30-'T4'!W29)/'T4'!W29*100</f>
        <v>1.0686765284886663</v>
      </c>
      <c r="Z30" s="60">
        <f>('T4'!X30-'T4'!X29)/'T4'!X29*100</f>
        <v>3.3591272385463222</v>
      </c>
      <c r="AA30" s="60">
        <f>('T4'!Y30-'T4'!Y29)/'T4'!Y29*100</f>
        <v>0.45630894646598796</v>
      </c>
      <c r="AB30" s="60">
        <f>('T4'!Z30-'T4'!Z29)/'T4'!Z29*100</f>
        <v>3.8307641831249719</v>
      </c>
      <c r="AC30" s="59">
        <f>('T4'!AA30-'T4'!AA29)/'T4'!AA29*100</f>
        <v>3.4776906556900125</v>
      </c>
      <c r="AD30" s="60">
        <f>('T4'!AB30-'T4'!AB29)/'T4'!AB29*100</f>
        <v>-2.2160120458171515</v>
      </c>
      <c r="AE30" s="60">
        <f>('T4'!AC30-'T4'!AC29)/'T4'!AC29*100</f>
        <v>-2.6601823422630773</v>
      </c>
      <c r="AF30" s="60">
        <f>('T4'!AD30-'T4'!AD29)/'T4'!AD29*100</f>
        <v>-2.3280516910809985</v>
      </c>
    </row>
    <row r="31" spans="1:32">
      <c r="A31" s="471">
        <f t="shared" si="0"/>
        <v>1987</v>
      </c>
      <c r="B31" s="60">
        <f>('T4'!B31-'T4'!B30)/'T4'!B30*100</f>
        <v>4.0422769009060779</v>
      </c>
      <c r="C31" s="60">
        <f>('T4'!C31-'T4'!C30)/'T4'!C30*100</f>
        <v>2.9208279863862234</v>
      </c>
      <c r="D31" s="60">
        <f>('T4'!E31-'T4'!E30)/'T4'!E30*100</f>
        <v>0.52229720800821089</v>
      </c>
      <c r="E31" s="60">
        <f>('T4'!D31-'T4'!D30)/'T4'!D30*100</f>
        <v>3.4583805974180351</v>
      </c>
      <c r="F31" s="59">
        <f>('T4'!F31-'T4'!F30)/'T4'!F30*100</f>
        <v>2.1473414217121354</v>
      </c>
      <c r="G31" s="60">
        <f>('T4'!G31-'T4'!G30)/'T4'!G30*100</f>
        <v>1.0896229037995973</v>
      </c>
      <c r="H31" s="60">
        <f>('T4'!H31-'T4'!H30)/'T4'!H30*100</f>
        <v>0.5643779654353146</v>
      </c>
      <c r="I31" s="59">
        <f>('T4'!I31-'T4'!I30)/'T4'!I30*100</f>
        <v>1.8551001453584213</v>
      </c>
      <c r="J31" s="34">
        <f>('T4'!J31-'T4'!J30)/'T4'!J30*100</f>
        <v>0.56437796543531626</v>
      </c>
      <c r="K31" s="60"/>
      <c r="L31" s="60"/>
      <c r="M31" s="60"/>
      <c r="N31" s="60"/>
      <c r="O31" s="60"/>
      <c r="P31" s="60"/>
      <c r="Q31" s="60"/>
      <c r="R31" s="60"/>
      <c r="S31" s="60"/>
      <c r="T31" s="60"/>
      <c r="U31" s="60"/>
      <c r="V31" s="60"/>
      <c r="W31" s="60"/>
      <c r="X31" s="60"/>
      <c r="Y31" s="60">
        <f>('T4'!W31-'T4'!W30)/'T4'!W30*100</f>
        <v>4.5569221065909806</v>
      </c>
      <c r="Z31" s="60">
        <f>('T4'!X31-'T4'!X30)/'T4'!X30*100</f>
        <v>2.916448436973623</v>
      </c>
      <c r="AA31" s="60">
        <f>('T4'!Y31-'T4'!Y30)/'T4'!Y30*100</f>
        <v>0.85551258672879205</v>
      </c>
      <c r="AB31" s="60">
        <f>('T4'!Z31-'T4'!Z30)/'T4'!Z30*100</f>
        <v>3.7969116071661784</v>
      </c>
      <c r="AC31" s="59">
        <f>('T4'!AA31-'T4'!AA30)/'T4'!AA30*100</f>
        <v>3.3303427020263778</v>
      </c>
      <c r="AD31" s="60">
        <f>('T4'!AB31-'T4'!AB30)/'T4'!AB30*100</f>
        <v>1.5939858929566477</v>
      </c>
      <c r="AE31" s="60">
        <f>('T4'!AC31-'T4'!AC30)/'T4'!AC30*100</f>
        <v>0.73220916466298414</v>
      </c>
      <c r="AF31" s="60">
        <f>('T4'!AD31-'T4'!AD30)/'T4'!AD30*100</f>
        <v>1.1870466820202905</v>
      </c>
    </row>
    <row r="32" spans="1:32">
      <c r="A32" s="471">
        <f t="shared" si="0"/>
        <v>1988</v>
      </c>
      <c r="B32" s="60">
        <f>('T4'!B32-'T4'!B31)/'T4'!B31*100</f>
        <v>4.7376534386768485</v>
      </c>
      <c r="C32" s="60">
        <f>('T4'!C32-'T4'!C31)/'T4'!C31*100</f>
        <v>3.3773344536904086</v>
      </c>
      <c r="D32" s="60">
        <f>('T4'!E32-'T4'!E31)/'T4'!E31*100</f>
        <v>6.1265735614238863E-2</v>
      </c>
      <c r="E32" s="60">
        <f>('T4'!D32-'T4'!D31)/'T4'!D31*100</f>
        <v>3.4406693381018782</v>
      </c>
      <c r="F32" s="59">
        <f>('T4'!F32-'T4'!F31)/'T4'!F31*100</f>
        <v>3.141184576402023</v>
      </c>
      <c r="G32" s="60">
        <f>('T4'!G32-'T4'!G31)/'T4'!G31*100</f>
        <v>1.3158774040510788</v>
      </c>
      <c r="H32" s="60">
        <f>('T4'!H32-'T4'!H31)/'T4'!H31*100</f>
        <v>1.2538434919980044</v>
      </c>
      <c r="I32" s="59">
        <f>('T4'!I32-'T4'!I31)/'T4'!I31*100</f>
        <v>1.5478480965983534</v>
      </c>
      <c r="J32" s="34">
        <f>('T4'!J32-'T4'!J31)/'T4'!J31*100</f>
        <v>1.2538434919980124</v>
      </c>
      <c r="K32" s="60"/>
      <c r="L32" s="60"/>
      <c r="M32" s="60"/>
      <c r="N32" s="60"/>
      <c r="O32" s="60"/>
      <c r="P32" s="60"/>
      <c r="Q32" s="60"/>
      <c r="R32" s="60"/>
      <c r="S32" s="60"/>
      <c r="T32" s="60"/>
      <c r="U32" s="60"/>
      <c r="V32" s="60"/>
      <c r="W32" s="60"/>
      <c r="X32" s="60"/>
      <c r="Y32" s="60">
        <f>('T4'!W32-'T4'!W31)/'T4'!W31*100</f>
        <v>6.5246125595465152</v>
      </c>
      <c r="Z32" s="60">
        <f>('T4'!X32-'T4'!X31)/'T4'!X31*100</f>
        <v>3.5056227152045469</v>
      </c>
      <c r="AA32" s="60">
        <f>('T4'!Y32-'T4'!Y31)/'T4'!Y31*100</f>
        <v>2.0870481672845704</v>
      </c>
      <c r="AB32" s="60">
        <f>('T4'!Z32-'T4'!Z31)/'T4'!Z31*100</f>
        <v>5.6658349171187092</v>
      </c>
      <c r="AC32" s="59">
        <f>('T4'!AA32-'T4'!AA31)/'T4'!AA31*100</f>
        <v>4.3291382064279773</v>
      </c>
      <c r="AD32" s="60">
        <f>('T4'!AB32-'T4'!AB31)/'T4'!AB31*100</f>
        <v>2.9167399462430224</v>
      </c>
      <c r="AE32" s="60">
        <f>('T4'!AC32-'T4'!AC31)/'T4'!AC31*100</f>
        <v>0.81272971826835938</v>
      </c>
      <c r="AF32" s="60">
        <f>('T4'!AD32-'T4'!AD31)/'T4'!AD31*100</f>
        <v>2.1043731318613288</v>
      </c>
    </row>
    <row r="33" spans="1:32">
      <c r="A33" s="471">
        <f t="shared" si="0"/>
        <v>1989</v>
      </c>
      <c r="B33" s="60">
        <f>('T4'!B33-'T4'!B32)/'T4'!B32*100</f>
        <v>2.3754862671062513</v>
      </c>
      <c r="C33" s="60">
        <f>('T4'!C33-'T4'!C32)/'T4'!C32*100</f>
        <v>2.3650331681480763</v>
      </c>
      <c r="D33" s="60">
        <f>('T4'!E33-'T4'!E32)/'T4'!E32*100</f>
        <v>-0.34671328250423478</v>
      </c>
      <c r="E33" s="60">
        <f>('T4'!D33-'T4'!D32)/'T4'!D32*100</f>
        <v>2.0101200015142275</v>
      </c>
      <c r="F33" s="59">
        <f>('T4'!F33-'T4'!F32)/'T4'!F32*100</f>
        <v>3.1768261071848012</v>
      </c>
      <c r="G33" s="60">
        <f>('T4'!G33-'T4'!G32)/'T4'!G32*100</f>
        <v>1.0211591433767925E-2</v>
      </c>
      <c r="H33" s="60">
        <f>('T4'!H33-'T4'!H32)/'T4'!H32*100</f>
        <v>0.35816668540984686</v>
      </c>
      <c r="I33" s="59">
        <f>('T4'!I33-'T4'!I32)/'T4'!I32*100</f>
        <v>-0.77666649606577465</v>
      </c>
      <c r="J33" s="34">
        <f>('T4'!J33-'T4'!J32)/'T4'!J32*100</f>
        <v>0.35816668540984392</v>
      </c>
      <c r="K33" s="60"/>
      <c r="L33" s="60"/>
      <c r="M33" s="60"/>
      <c r="N33" s="60"/>
      <c r="O33" s="60"/>
      <c r="P33" s="60"/>
      <c r="Q33" s="60"/>
      <c r="R33" s="60"/>
      <c r="S33" s="60"/>
      <c r="T33" s="60"/>
      <c r="U33" s="60"/>
      <c r="V33" s="60"/>
      <c r="W33" s="60"/>
      <c r="X33" s="60"/>
      <c r="Y33" s="60">
        <f>('T4'!W33-'T4'!W32)/'T4'!W32*100</f>
        <v>1.6355490414883163</v>
      </c>
      <c r="Z33" s="60">
        <f>('T4'!X33-'T4'!X32)/'T4'!X32*100</f>
        <v>1.4773579471946154</v>
      </c>
      <c r="AA33" s="60">
        <f>('T4'!Y33-'T4'!Y32)/'T4'!Y32*100</f>
        <v>-2.2194360876522232</v>
      </c>
      <c r="AB33" s="60">
        <f>('T4'!Z33-'T4'!Z32)/'T4'!Z32*100</f>
        <v>-0.77486715588143096</v>
      </c>
      <c r="AC33" s="59">
        <f>('T4'!AA33-'T4'!AA32)/'T4'!AA32*100</f>
        <v>5.3285546153817114</v>
      </c>
      <c r="AD33" s="60">
        <f>('T4'!AB33-'T4'!AB32)/'T4'!AB32*100</f>
        <v>0.15588806951008083</v>
      </c>
      <c r="AE33" s="60">
        <f>('T4'!AC33-'T4'!AC32)/'T4'!AC32*100</f>
        <v>2.4292395769895068</v>
      </c>
      <c r="AF33" s="60">
        <f>('T4'!AD33-'T4'!AD32)/'T4'!AD32*100</f>
        <v>-3.5061770166492758</v>
      </c>
    </row>
    <row r="34" spans="1:32">
      <c r="A34" s="471">
        <f t="shared" si="0"/>
        <v>1990</v>
      </c>
      <c r="B34" s="60">
        <f>('T4'!B34-'T4'!B33)/'T4'!B33*100</f>
        <v>0.12897630840026117</v>
      </c>
      <c r="C34" s="60">
        <f>('T4'!C34-'T4'!C33)/'T4'!C33*100</f>
        <v>0.61986117158885934</v>
      </c>
      <c r="D34" s="60">
        <f>('T4'!E34-'T4'!E33)/'T4'!E33*100</f>
        <v>-0.28780332299495626</v>
      </c>
      <c r="E34" s="60">
        <f>('T4'!D34-'T4'!D33)/'T4'!D33*100</f>
        <v>0.33027386754410298</v>
      </c>
      <c r="F34" s="59">
        <f>('T4'!F34-'T4'!F33)/'T4'!F33*100</f>
        <v>2.5558865870902623</v>
      </c>
      <c r="G34" s="60">
        <f>('T4'!G34-'T4'!G33)/'T4'!G33*100</f>
        <v>-0.48786080349632394</v>
      </c>
      <c r="H34" s="60">
        <f>('T4'!H34-'T4'!H33)/'T4'!H33*100</f>
        <v>-0.2006349144522396</v>
      </c>
      <c r="I34" s="59">
        <f>('T4'!I34-'T4'!I33)/'T4'!I33*100</f>
        <v>-2.3664270862005408</v>
      </c>
      <c r="J34" s="34">
        <f>('T4'!J34-'T4'!J33)/'T4'!J33*100</f>
        <v>-0.20063491445223933</v>
      </c>
      <c r="K34" s="60"/>
      <c r="L34" s="60"/>
      <c r="M34" s="60"/>
      <c r="N34" s="60"/>
      <c r="O34" s="60"/>
      <c r="P34" s="60"/>
      <c r="Q34" s="60"/>
      <c r="R34" s="60"/>
      <c r="S34" s="60"/>
      <c r="T34" s="60"/>
      <c r="U34" s="60"/>
      <c r="V34" s="60"/>
      <c r="W34" s="60"/>
      <c r="X34" s="60"/>
      <c r="Y34" s="60">
        <f>('T4'!W34-'T4'!W33)/'T4'!W33*100</f>
        <v>-3.6707470953574886</v>
      </c>
      <c r="Z34" s="60">
        <f>('T4'!X34-'T4'!X33)/'T4'!X33*100</f>
        <v>-5.1416690076086624</v>
      </c>
      <c r="AA34" s="60">
        <f>('T4'!Y34-'T4'!Y33)/'T4'!Y33*100</f>
        <v>-0.49976074366805756</v>
      </c>
      <c r="AB34" s="60">
        <f>('T4'!Z34-'T4'!Z33)/'T4'!Z33*100</f>
        <v>-5.6157337080073564</v>
      </c>
      <c r="AC34" s="59">
        <f>('T4'!AA34-'T4'!AA33)/'T4'!AA33*100</f>
        <v>3.730619088446395</v>
      </c>
      <c r="AD34" s="60">
        <f>('T4'!AB34-'T4'!AB33)/'T4'!AB33*100</f>
        <v>1.5506512679093469</v>
      </c>
      <c r="AE34" s="60">
        <f>('T4'!AC34-'T4'!AC33)/'T4'!AC33*100</f>
        <v>2.0607106343685992</v>
      </c>
      <c r="AF34" s="60">
        <f>('T4'!AD34-'T4'!AD33)/'T4'!AD33*100</f>
        <v>-7.1351798040394128</v>
      </c>
    </row>
    <row r="35" spans="1:32">
      <c r="A35" s="471">
        <f t="shared" si="0"/>
        <v>1991</v>
      </c>
      <c r="B35" s="60">
        <f>('T4'!B35-'T4'!B34)/'T4'!B34*100</f>
        <v>-2.1202435939043247</v>
      </c>
      <c r="C35" s="60">
        <f>('T4'!C35-'T4'!C34)/'T4'!C34*100</f>
        <v>-1.7908510042512027</v>
      </c>
      <c r="D35" s="60">
        <f>('T4'!E35-'T4'!E34)/'T4'!E34*100</f>
        <v>-1.2509452161664691</v>
      </c>
      <c r="E35" s="60">
        <f>('T4'!D35-'T4'!D34)/'T4'!D34*100</f>
        <v>-3.0193936554513132</v>
      </c>
      <c r="F35" s="59">
        <f>('T4'!F35-'T4'!F34)/'T4'!F34*100</f>
        <v>2.1036814299398907</v>
      </c>
      <c r="G35" s="60">
        <f>('T4'!G35-'T4'!G34)/'T4'!G34*100</f>
        <v>-0.33539908758129749</v>
      </c>
      <c r="H35" s="60">
        <f>('T4'!H35-'T4'!H34)/'T4'!H34*100</f>
        <v>0.92714419453361963</v>
      </c>
      <c r="I35" s="59">
        <f>('T4'!I35-'T4'!I34)/'T4'!I34*100</f>
        <v>-4.1368978715449387</v>
      </c>
      <c r="J35" s="34">
        <f>('T4'!J35-'T4'!J34)/'T4'!J34*100</f>
        <v>0.92714419453361319</v>
      </c>
      <c r="K35" s="60"/>
      <c r="L35" s="60"/>
      <c r="M35" s="60"/>
      <c r="N35" s="60"/>
      <c r="O35" s="60"/>
      <c r="P35" s="60"/>
      <c r="Q35" s="60"/>
      <c r="R35" s="60"/>
      <c r="S35" s="60"/>
      <c r="T35" s="60"/>
      <c r="U35" s="60"/>
      <c r="V35" s="60"/>
      <c r="W35" s="60"/>
      <c r="X35" s="60"/>
      <c r="Y35" s="60">
        <f>('T4'!W35-'T4'!W34)/'T4'!W34*100</f>
        <v>-7.0462548696051579</v>
      </c>
      <c r="Z35" s="60">
        <f>('T4'!X35-'T4'!X34)/'T4'!X34*100</f>
        <v>-8.076004090269409</v>
      </c>
      <c r="AA35" s="60">
        <f>('T4'!Y35-'T4'!Y34)/'T4'!Y34*100</f>
        <v>-0.43126765911135057</v>
      </c>
      <c r="AB35" s="60">
        <f>('T4'!Z35-'T4'!Z34)/'T4'!Z34*100</f>
        <v>-8.4724425555909164</v>
      </c>
      <c r="AC35" s="59">
        <f>('T4'!AA35-'T4'!AA34)/'T4'!AA34*100</f>
        <v>1.8008918134189651</v>
      </c>
      <c r="AD35" s="60">
        <f>('T4'!AB35-'T4'!AB34)/'T4'!AB34*100</f>
        <v>1.1202180785041875</v>
      </c>
      <c r="AE35" s="60">
        <f>('T4'!AC35-'T4'!AC34)/'T4'!AC34*100</f>
        <v>1.5582057751863256</v>
      </c>
      <c r="AF35" s="60">
        <f>('T4'!AD35-'T4'!AD34)/'T4'!AD34*100</f>
        <v>-8.6906377001482493</v>
      </c>
    </row>
    <row r="36" spans="1:32">
      <c r="A36" s="471">
        <f t="shared" si="0"/>
        <v>1992</v>
      </c>
      <c r="B36" s="60">
        <f>('T4'!B36-'T4'!B35)/'T4'!B35*100</f>
        <v>0.85437622733819163</v>
      </c>
      <c r="C36" s="60">
        <f>('T4'!C36-'T4'!C35)/'T4'!C35*100</f>
        <v>-0.98627509428584059</v>
      </c>
      <c r="D36" s="60">
        <f>('T4'!E36-'T4'!E35)/'T4'!E35*100</f>
        <v>-0.12607950760779504</v>
      </c>
      <c r="E36" s="60">
        <f>('T4'!D36-'T4'!D35)/'T4'!D35*100</f>
        <v>-1.1111111111111061</v>
      </c>
      <c r="F36" s="59">
        <f>('T4'!F36-'T4'!F35)/'T4'!F35*100</f>
        <v>1.0158641780677984</v>
      </c>
      <c r="G36" s="60">
        <f>('T4'!G36-'T4'!G35)/'T4'!G35*100</f>
        <v>1.8589860379222909</v>
      </c>
      <c r="H36" s="60">
        <f>('T4'!H36-'T4'!H35)/'T4'!H35*100</f>
        <v>1.9875714658476182</v>
      </c>
      <c r="I36" s="59">
        <f>('T4'!I36-'T4'!I35)/'T4'!I35*100</f>
        <v>-0.15986395012663082</v>
      </c>
      <c r="J36" s="34">
        <f>('T4'!J36-'T4'!J35)/'T4'!J35*100</f>
        <v>1.9875714658476189</v>
      </c>
      <c r="K36" s="60"/>
      <c r="L36" s="60"/>
      <c r="M36" s="60"/>
      <c r="N36" s="60"/>
      <c r="O36" s="60"/>
      <c r="P36" s="60"/>
      <c r="Q36" s="60"/>
      <c r="R36" s="60"/>
      <c r="S36" s="60"/>
      <c r="T36" s="60"/>
      <c r="U36" s="60"/>
      <c r="V36" s="60"/>
      <c r="W36" s="60"/>
      <c r="X36" s="60"/>
      <c r="Y36" s="60">
        <f>('T4'!W36-'T4'!W35)/'T4'!W35*100</f>
        <v>1.5043648542303398</v>
      </c>
      <c r="Z36" s="60">
        <f>('T4'!X36-'T4'!X35)/'T4'!X35*100</f>
        <v>-3.9318569182519845</v>
      </c>
      <c r="AA36" s="60">
        <f>('T4'!Y36-'T4'!Y35)/'T4'!Y35*100</f>
        <v>0.20945312683356967</v>
      </c>
      <c r="AB36" s="60">
        <f>('T4'!Z36-'T4'!Z35)/'T4'!Z35*100</f>
        <v>-3.7306391886763053</v>
      </c>
      <c r="AC36" s="59">
        <f>('T4'!AA36-'T4'!AA35)/'T4'!AA35*100</f>
        <v>-0.23067244906640433</v>
      </c>
      <c r="AD36" s="60">
        <f>('T4'!AB36-'T4'!AB35)/'T4'!AB35*100</f>
        <v>5.6587143230784092</v>
      </c>
      <c r="AE36" s="60">
        <f>('T4'!AC36-'T4'!AC35)/'T4'!AC35*100</f>
        <v>5.4378714045547856</v>
      </c>
      <c r="AF36" s="60">
        <f>('T4'!AD36-'T4'!AD35)/'T4'!AD35*100</f>
        <v>1.7390488097767161</v>
      </c>
    </row>
    <row r="37" spans="1:32">
      <c r="A37" s="471">
        <f t="shared" si="0"/>
        <v>1993</v>
      </c>
      <c r="B37" s="60">
        <f>('T4'!B37-'T4'!B36)/'T4'!B36*100</f>
        <v>2.607370705273572</v>
      </c>
      <c r="C37" s="60">
        <f>('T4'!C37-'T4'!C36)/'T4'!C36*100</f>
        <v>0.81415743867641177</v>
      </c>
      <c r="D37" s="60">
        <f>('T4'!E37-'T4'!E36)/'T4'!E36*100</f>
        <v>-0.18401146697192605</v>
      </c>
      <c r="E37" s="60">
        <f>('T4'!D37-'T4'!D36)/'T4'!D36*100</f>
        <v>0.62864782865812208</v>
      </c>
      <c r="F37" s="59">
        <f>('T4'!F37-'T4'!F36)/'T4'!F36*100</f>
        <v>0.65999796513956532</v>
      </c>
      <c r="G37" s="60">
        <f>('T4'!G37-'T4'!G36)/'T4'!G36*100</f>
        <v>1.7787315910346742</v>
      </c>
      <c r="H37" s="60">
        <f>('T4'!H37-'T4'!H36)/'T4'!H36*100</f>
        <v>1.9663613884434261</v>
      </c>
      <c r="I37" s="59">
        <f>('T4'!I37-'T4'!I36)/'T4'!I36*100</f>
        <v>1.9346043905230523</v>
      </c>
      <c r="J37" s="34">
        <f>('T4'!J37-'T4'!J36)/'T4'!J36*100</f>
        <v>1.9663613884434334</v>
      </c>
      <c r="K37" s="60"/>
      <c r="L37" s="60"/>
      <c r="M37" s="60"/>
      <c r="N37" s="60"/>
      <c r="O37" s="60"/>
      <c r="P37" s="60"/>
      <c r="Q37" s="60"/>
      <c r="R37" s="60"/>
      <c r="S37" s="60"/>
      <c r="T37" s="60"/>
      <c r="U37" s="60"/>
      <c r="V37" s="60"/>
      <c r="W37" s="60"/>
      <c r="X37" s="60"/>
      <c r="Y37" s="60">
        <f>('T4'!W37-'T4'!W36)/'T4'!W36*100</f>
        <v>5.479328561383265</v>
      </c>
      <c r="Z37" s="60">
        <f>('T4'!X37-'T4'!X36)/'T4'!X36*100</f>
        <v>-0.93752489987028631</v>
      </c>
      <c r="AA37" s="60">
        <f>('T4'!Y37-'T4'!Y36)/'T4'!Y36*100</f>
        <v>1.049094286278049</v>
      </c>
      <c r="AB37" s="60">
        <f>('T4'!Z37-'T4'!Z36)/'T4'!Z36*100</f>
        <v>0.10173386625079246</v>
      </c>
      <c r="AC37" s="59">
        <f>('T4'!AA37-'T4'!AA36)/'T4'!AA36*100</f>
        <v>-0.67554555583981601</v>
      </c>
      <c r="AD37" s="60">
        <f>('T4'!AB37-'T4'!AB36)/'T4'!AB36*100</f>
        <v>6.4775824092498739</v>
      </c>
      <c r="AE37" s="60">
        <f>('T4'!AC37-'T4'!AC36)/'T4'!AC36*100</f>
        <v>5.3721294201733247</v>
      </c>
      <c r="AF37" s="60">
        <f>('T4'!AD37-'T4'!AD36)/'T4'!AD36*100</f>
        <v>6.1967358911428247</v>
      </c>
    </row>
    <row r="38" spans="1:32">
      <c r="A38" s="471">
        <f t="shared" si="0"/>
        <v>1994</v>
      </c>
      <c r="B38" s="60">
        <f>('T4'!B38-'T4'!B37)/'T4'!B37*100</f>
        <v>4.5540079813431387</v>
      </c>
      <c r="C38" s="60">
        <f>('T4'!C38-'T4'!C37)/'T4'!C37*100</f>
        <v>1.9657231887821491</v>
      </c>
      <c r="D38" s="60">
        <f>('T4'!E38-'T4'!E37)/'T4'!E37*100</f>
        <v>0.50533971794549604</v>
      </c>
      <c r="E38" s="60">
        <f>('T4'!D38-'T4'!D37)/'T4'!D37*100</f>
        <v>2.4809964867454308</v>
      </c>
      <c r="F38" s="59">
        <f>('T4'!F38-'T4'!F37)/'T4'!F37*100</f>
        <v>1.3320725597666812</v>
      </c>
      <c r="G38" s="60">
        <f>('T4'!G38-'T4'!G37)/'T4'!G37*100</f>
        <v>2.5383871281616512</v>
      </c>
      <c r="H38" s="60">
        <f>('T4'!H38-'T4'!H37)/'T4'!H37*100</f>
        <v>2.0228252706986742</v>
      </c>
      <c r="I38" s="59">
        <f>('T4'!I38-'T4'!I37)/'T4'!I37*100</f>
        <v>3.1795810943037206</v>
      </c>
      <c r="J38" s="34">
        <f>('T4'!J38-'T4'!J37)/'T4'!J37*100</f>
        <v>2.0228252706986631</v>
      </c>
      <c r="K38" s="60"/>
      <c r="L38" s="60"/>
      <c r="M38" s="60"/>
      <c r="N38" s="60"/>
      <c r="O38" s="60"/>
      <c r="P38" s="60"/>
      <c r="Q38" s="60"/>
      <c r="R38" s="60"/>
      <c r="S38" s="60"/>
      <c r="T38" s="60"/>
      <c r="U38" s="60"/>
      <c r="V38" s="60"/>
      <c r="W38" s="60"/>
      <c r="X38" s="60"/>
      <c r="Y38" s="60">
        <f>('T4'!W38-'T4'!W37)/'T4'!W37*100</f>
        <v>7.52794776246966</v>
      </c>
      <c r="Z38" s="60">
        <f>('T4'!X38-'T4'!X37)/'T4'!X37*100</f>
        <v>1.8945890707422979</v>
      </c>
      <c r="AA38" s="60">
        <f>('T4'!Y38-'T4'!Y37)/'T4'!Y37*100</f>
        <v>0.9624506484653631</v>
      </c>
      <c r="AB38" s="60">
        <f>('T4'!Z38-'T4'!Z37)/'T4'!Z37*100</f>
        <v>2.875274204004767</v>
      </c>
      <c r="AC38" s="59">
        <f>('T4'!AA38-'T4'!AA37)/'T4'!AA37*100</f>
        <v>0.52264243740601257</v>
      </c>
      <c r="AD38" s="60">
        <f>('T4'!AB38-'T4'!AB37)/'T4'!AB37*100</f>
        <v>5.5286141718637234</v>
      </c>
      <c r="AE38" s="60">
        <f>('T4'!AC38-'T4'!AC37)/'T4'!AC37*100</f>
        <v>4.5226353897618772</v>
      </c>
      <c r="AF38" s="60">
        <f>('T4'!AD38-'T4'!AD37)/'T4'!AD37*100</f>
        <v>6.9688829851699747</v>
      </c>
    </row>
    <row r="39" spans="1:32">
      <c r="A39" s="471">
        <f t="shared" si="0"/>
        <v>1995</v>
      </c>
      <c r="B39" s="60">
        <f>('T4'!B39-'T4'!B38)/'T4'!B38*100</f>
        <v>2.7384939421827119</v>
      </c>
      <c r="C39" s="60">
        <f>('T4'!C39-'T4'!C38)/'T4'!C38*100</f>
        <v>1.5993073063895844</v>
      </c>
      <c r="D39" s="60">
        <f>('T4'!E39-'T4'!E38)/'T4'!E38*100</f>
        <v>-0.13486681569749337</v>
      </c>
      <c r="E39" s="60">
        <f>('T4'!D39-'T4'!D38)/'T4'!D38*100</f>
        <v>1.4622835558547491</v>
      </c>
      <c r="F39" s="59">
        <f>('T4'!F39-'T4'!F38)/'T4'!F38*100</f>
        <v>1.2384496623640373</v>
      </c>
      <c r="G39" s="60">
        <f>('T4'!G39-'T4'!G38)/'T4'!G38*100</f>
        <v>1.1212543333171732</v>
      </c>
      <c r="H39" s="60">
        <f>('T4'!H39-'T4'!H38)/'T4'!H38*100</f>
        <v>1.2578175274612415</v>
      </c>
      <c r="I39" s="59">
        <f>('T4'!I39-'T4'!I38)/'T4'!I38*100</f>
        <v>1.4816942424754682</v>
      </c>
      <c r="J39" s="34">
        <f>('T4'!J39-'T4'!J38)/'T4'!J38*100</f>
        <v>1.257817527461252</v>
      </c>
      <c r="K39" s="60"/>
      <c r="L39" s="60"/>
      <c r="M39" s="60"/>
      <c r="N39" s="60"/>
      <c r="O39" s="60"/>
      <c r="P39" s="60"/>
      <c r="Q39" s="60"/>
      <c r="R39" s="60"/>
      <c r="S39" s="60"/>
      <c r="T39" s="60"/>
      <c r="U39" s="60"/>
      <c r="V39" s="60"/>
      <c r="W39" s="60"/>
      <c r="X39" s="60"/>
      <c r="Y39" s="60">
        <f>('T4'!W39-'T4'!W38)/'T4'!W38*100</f>
        <v>5.0162146695068834</v>
      </c>
      <c r="Z39" s="60">
        <f>('T4'!X39-'T4'!X38)/'T4'!X38*100</f>
        <v>3.8196394629255082</v>
      </c>
      <c r="AA39" s="60">
        <f>('T4'!Y39-'T4'!Y38)/'T4'!Y38*100</f>
        <v>-0.46180067140418396</v>
      </c>
      <c r="AB39" s="60">
        <f>('T4'!Z39-'T4'!Z38)/'T4'!Z38*100</f>
        <v>3.3401996708363044</v>
      </c>
      <c r="AC39" s="59">
        <f>('T4'!AA39-'T4'!AA38)/'T4'!AA38*100</f>
        <v>1.4082435729125264</v>
      </c>
      <c r="AD39" s="60">
        <f>('T4'!AB39-'T4'!AB38)/'T4'!AB38*100</f>
        <v>1.1525518801369761</v>
      </c>
      <c r="AE39" s="60">
        <f>('T4'!AC39-'T4'!AC38)/'T4'!AC38*100</f>
        <v>1.6218422298477375</v>
      </c>
      <c r="AF39" s="60">
        <f>('T4'!AD39-'T4'!AD38)/'T4'!AD38*100</f>
        <v>3.5578676540238336</v>
      </c>
    </row>
    <row r="40" spans="1:32">
      <c r="A40" s="471">
        <f t="shared" si="0"/>
        <v>1996</v>
      </c>
      <c r="B40" s="60">
        <f>('T4'!B40-'T4'!B39)/'T4'!B39*100</f>
        <v>1.6796044599833404</v>
      </c>
      <c r="C40" s="60">
        <f>('T4'!C40-'T4'!C39)/'T4'!C39*100</f>
        <v>1.0464970547687571</v>
      </c>
      <c r="D40" s="60">
        <f>('T4'!E40-'T4'!E39)/'T4'!E39*100</f>
        <v>0.78336865946428047</v>
      </c>
      <c r="E40" s="60">
        <f>('T4'!D40-'T4'!D39)/'T4'!D39*100</f>
        <v>1.8380636441823177</v>
      </c>
      <c r="F40" s="59">
        <f>('T4'!F40-'T4'!F39)/'T4'!F39*100</f>
        <v>1.2471726561993151</v>
      </c>
      <c r="G40" s="60">
        <f>('T4'!G40-'T4'!G39)/'T4'!G39*100</f>
        <v>0.62655057193267127</v>
      </c>
      <c r="H40" s="60">
        <f>('T4'!H40-'T4'!H39)/'T4'!H39*100</f>
        <v>-0.15559917238080453</v>
      </c>
      <c r="I40" s="59">
        <f>('T4'!I40-'T4'!I39)/'T4'!I39*100</f>
        <v>0.4271050661853219</v>
      </c>
      <c r="J40" s="34">
        <f>('T4'!J40-'T4'!J39)/'T4'!J39*100</f>
        <v>-0.15559917238080442</v>
      </c>
      <c r="K40" s="60"/>
      <c r="L40" s="60"/>
      <c r="M40" s="60"/>
      <c r="N40" s="60"/>
      <c r="O40" s="60"/>
      <c r="P40" s="60"/>
      <c r="Q40" s="60"/>
      <c r="R40" s="60"/>
      <c r="S40" s="60"/>
      <c r="T40" s="60"/>
      <c r="U40" s="60"/>
      <c r="V40" s="60"/>
      <c r="W40" s="60"/>
      <c r="X40" s="60"/>
      <c r="Y40" s="60">
        <f>('T4'!W40-'T4'!W39)/'T4'!W39*100</f>
        <v>1.0944347312731317</v>
      </c>
      <c r="Z40" s="60">
        <f>('T4'!X40-'T4'!X39)/'T4'!X39*100</f>
        <v>1.701244767883286</v>
      </c>
      <c r="AA40" s="60">
        <f>('T4'!Y40-'T4'!Y39)/'T4'!Y39*100</f>
        <v>0.72636454707735665</v>
      </c>
      <c r="AB40" s="60">
        <f>('T4'!Z40-'T4'!Z39)/'T4'!Z39*100</f>
        <v>2.439966553813564</v>
      </c>
      <c r="AC40" s="59">
        <f>('T4'!AA40-'T4'!AA39)/'T4'!AA39*100</f>
        <v>1.7444908759490543</v>
      </c>
      <c r="AD40" s="60">
        <f>('T4'!AB40-'T4'!AB39)/'T4'!AB39*100</f>
        <v>-0.59665939978916172</v>
      </c>
      <c r="AE40" s="60">
        <f>('T4'!AC40-'T4'!AC39)/'T4'!AC39*100</f>
        <v>-1.3134832700610219</v>
      </c>
      <c r="AF40" s="60">
        <f>('T4'!AD40-'T4'!AD39)/'T4'!AD39*100</f>
        <v>-0.6389104108530943</v>
      </c>
    </row>
    <row r="41" spans="1:32">
      <c r="A41" s="471">
        <f t="shared" si="0"/>
        <v>1997</v>
      </c>
      <c r="B41" s="60">
        <f>('T4'!B41-'T4'!B40)/'T4'!B40*100</f>
        <v>4.2533481311679093</v>
      </c>
      <c r="C41" s="60">
        <f>('T4'!C41-'T4'!C40)/'T4'!C40*100</f>
        <v>1.9564442797411423</v>
      </c>
      <c r="D41" s="60">
        <f>('T4'!E41-'T4'!E40)/'T4'!E40*100</f>
        <v>-0.2817545782441076</v>
      </c>
      <c r="E41" s="60">
        <f>('T4'!D41-'T4'!D40)/'T4'!D40*100</f>
        <v>1.6691773301680559</v>
      </c>
      <c r="F41" s="59">
        <f>('T4'!F41-'T4'!F40)/'T4'!F40*100</f>
        <v>2.3091532325582338</v>
      </c>
      <c r="G41" s="60">
        <f>('T4'!G41-'T4'!G40)/'T4'!G40*100</f>
        <v>2.2528285167778965</v>
      </c>
      <c r="H41" s="60">
        <f>('T4'!H41-'T4'!H40)/'T4'!H40*100</f>
        <v>2.5417445767342328</v>
      </c>
      <c r="I41" s="59">
        <f>('T4'!I41-'T4'!I40)/'T4'!I40*100</f>
        <v>1.9003137423983356</v>
      </c>
      <c r="J41" s="34">
        <f>('T4'!J41-'T4'!J40)/'T4'!J40*100</f>
        <v>2.5417445767342306</v>
      </c>
      <c r="K41" s="60"/>
      <c r="L41" s="60"/>
      <c r="M41" s="60"/>
      <c r="N41" s="60"/>
      <c r="O41" s="60"/>
      <c r="P41" s="60"/>
      <c r="Q41" s="60"/>
      <c r="R41" s="60"/>
      <c r="S41" s="60"/>
      <c r="T41" s="60"/>
      <c r="U41" s="60"/>
      <c r="V41" s="60"/>
      <c r="W41" s="60"/>
      <c r="X41" s="60"/>
      <c r="Y41" s="60">
        <f>('T4'!W41-'T4'!W40)/'T4'!W40*100</f>
        <v>6.5232202082818613</v>
      </c>
      <c r="Z41" s="60">
        <f>('T4'!X41-'T4'!X40)/'T4'!X40*100</f>
        <v>3.221328364976312</v>
      </c>
      <c r="AA41" s="60">
        <f>('T4'!Y41-'T4'!Y40)/'T4'!Y40*100</f>
        <v>-7.2381329249082485E-2</v>
      </c>
      <c r="AB41" s="60">
        <f>('T4'!Z41-'T4'!Z40)/'T4'!Z40*100</f>
        <v>3.1466153954371752</v>
      </c>
      <c r="AC41" s="59">
        <f>('T4'!AA41-'T4'!AA40)/'T4'!AA40*100</f>
        <v>2.5889195886235554</v>
      </c>
      <c r="AD41" s="60">
        <f>('T4'!AB41-'T4'!AB40)/'T4'!AB40*100</f>
        <v>3.1988464938472183</v>
      </c>
      <c r="AE41" s="60">
        <f>('T4'!AC41-'T4'!AC40)/'T4'!AC40*100</f>
        <v>3.2735972963336391</v>
      </c>
      <c r="AF41" s="60">
        <f>('T4'!AD41-'T4'!AD40)/'T4'!AD40*100</f>
        <v>3.8350151609302969</v>
      </c>
    </row>
    <row r="42" spans="1:32">
      <c r="A42" s="471">
        <f t="shared" si="0"/>
        <v>1998</v>
      </c>
      <c r="B42" s="60">
        <f>('T4'!B42-'T4'!B41)/'T4'!B41*100</f>
        <v>4.1381869754524372</v>
      </c>
      <c r="C42" s="60">
        <f>('T4'!C42-'T4'!C41)/'T4'!C41*100</f>
        <v>2.2463906197965073</v>
      </c>
      <c r="D42" s="60">
        <f>('T4'!E42-'T4'!E41)/'T4'!E41*100</f>
        <v>-0.20537716022749108</v>
      </c>
      <c r="E42" s="60">
        <f>('T4'!D42-'T4'!D41)/'T4'!D41*100</f>
        <v>2.0363998863064761</v>
      </c>
      <c r="F42" s="59">
        <f>('T4'!F42-'T4'!F41)/'T4'!F41*100</f>
        <v>2.3266987048077747</v>
      </c>
      <c r="G42" s="60">
        <f>('T4'!G42-'T4'!G41)/'T4'!G41*100</f>
        <v>1.8502328974042379</v>
      </c>
      <c r="H42" s="60">
        <f>('T4'!H42-'T4'!H41)/'T4'!H41*100</f>
        <v>2.0598404995549267</v>
      </c>
      <c r="I42" s="59">
        <f>('T4'!I42-'T4'!I41)/'T4'!I41*100</f>
        <v>1.7702987524990346</v>
      </c>
      <c r="J42" s="34">
        <f>('T4'!J42-'T4'!J41)/'T4'!J41*100</f>
        <v>2.0598404995549231</v>
      </c>
      <c r="K42" s="60"/>
      <c r="L42" s="60"/>
      <c r="M42" s="60"/>
      <c r="N42" s="60"/>
      <c r="O42" s="60"/>
      <c r="P42" s="60"/>
      <c r="Q42" s="60"/>
      <c r="R42" s="60"/>
      <c r="S42" s="60"/>
      <c r="T42" s="60"/>
      <c r="U42" s="60"/>
      <c r="V42" s="60"/>
      <c r="W42" s="60"/>
      <c r="X42" s="60"/>
      <c r="Y42" s="60">
        <f>('T4'!W42-'T4'!W41)/'T4'!W41*100</f>
        <v>4.9957127394891829</v>
      </c>
      <c r="Z42" s="60">
        <f>('T4'!X42-'T4'!X41)/'T4'!X41*100</f>
        <v>3.4927230032473506</v>
      </c>
      <c r="AA42" s="60">
        <f>('T4'!Y42-'T4'!Y41)/'T4'!Y41*100</f>
        <v>-0.37862196709379387</v>
      </c>
      <c r="AB42" s="60">
        <f>('T4'!Z42-'T4'!Z41)/'T4'!Z41*100</f>
        <v>3.1008768196135255</v>
      </c>
      <c r="AC42" s="59">
        <f>('T4'!AA42-'T4'!AA41)/'T4'!AA41*100</f>
        <v>2.2582687852854502</v>
      </c>
      <c r="AD42" s="60">
        <f>('T4'!AB42-'T4'!AB41)/'T4'!AB41*100</f>
        <v>1.4522661039604277</v>
      </c>
      <c r="AE42" s="60">
        <f>('T4'!AC42-'T4'!AC41)/'T4'!AC41*100</f>
        <v>1.8378465618589084</v>
      </c>
      <c r="AF42" s="60">
        <f>('T4'!AD42-'T4'!AD41)/'T4'!AD41*100</f>
        <v>2.676990317478996</v>
      </c>
    </row>
    <row r="43" spans="1:32">
      <c r="A43" s="471">
        <f t="shared" si="0"/>
        <v>1999</v>
      </c>
      <c r="B43" s="60">
        <f>('T4'!B43-'T4'!B42)/'T4'!B42*100</f>
        <v>4.997256139388119</v>
      </c>
      <c r="C43" s="60">
        <f>('T4'!C43-'T4'!C42)/'T4'!C42*100</f>
        <v>2.6253664195131123</v>
      </c>
      <c r="D43" s="60">
        <f>('T4'!E43-'T4'!E42)/'T4'!E42*100</f>
        <v>-1.7594304532810048E-2</v>
      </c>
      <c r="E43" s="60">
        <f>('T4'!D43-'T4'!D42)/'T4'!D42*100</f>
        <v>2.6073102000173423</v>
      </c>
      <c r="F43" s="59">
        <f>('T4'!F43-'T4'!F42)/'T4'!F42*100</f>
        <v>2.1293333211669543</v>
      </c>
      <c r="G43" s="60">
        <f>('T4'!G43-'T4'!G42)/'T4'!G42*100</f>
        <v>2.3112119377768443</v>
      </c>
      <c r="H43" s="60">
        <f>('T4'!H43-'T4'!H42)/'T4'!H42*100</f>
        <v>2.3292160516750187</v>
      </c>
      <c r="I43" s="59">
        <f>('T4'!I43-'T4'!I42)/'T4'!I42*100</f>
        <v>2.8081284044050183</v>
      </c>
      <c r="J43" s="34">
        <f>('T4'!J43-'T4'!J42)/'T4'!J42*100</f>
        <v>2.3292160516750262</v>
      </c>
      <c r="K43" s="60"/>
      <c r="L43" s="60"/>
      <c r="M43" s="60"/>
      <c r="N43" s="60"/>
      <c r="O43" s="60"/>
      <c r="P43" s="60"/>
      <c r="Q43" s="60"/>
      <c r="R43" s="60"/>
      <c r="S43" s="60"/>
      <c r="T43" s="60"/>
      <c r="U43" s="60"/>
      <c r="V43" s="60"/>
      <c r="W43" s="60"/>
      <c r="X43" s="60"/>
      <c r="Y43" s="60">
        <f>('T4'!W43-'T4'!W42)/'T4'!W42*100</f>
        <v>8.1303969475868527</v>
      </c>
      <c r="Z43" s="60">
        <f>('T4'!X43-'T4'!X42)/'T4'!X42*100</f>
        <v>1.6551692759677088</v>
      </c>
      <c r="AA43" s="60">
        <f>('T4'!Y43-'T4'!Y42)/'T4'!Y42*100</f>
        <v>0.71285570979950752</v>
      </c>
      <c r="AB43" s="60">
        <f>('T4'!Z43-'T4'!Z42)/'T4'!Z42*100</f>
        <v>2.3798239544578035</v>
      </c>
      <c r="AC43" s="59">
        <f>('T4'!AA43-'T4'!AA42)/'T4'!AA42*100</f>
        <v>1.8838788569218829</v>
      </c>
      <c r="AD43" s="60">
        <f>('T4'!AB43-'T4'!AB42)/'T4'!AB42*100</f>
        <v>6.3697967528248078</v>
      </c>
      <c r="AE43" s="60">
        <f>('T4'!AC43-'T4'!AC42)/'T4'!AC42*100</f>
        <v>5.6169006460561119</v>
      </c>
      <c r="AF43" s="60">
        <f>('T4'!AD43-'T4'!AD42)/'T4'!AD42*100</f>
        <v>6.1310171547719641</v>
      </c>
    </row>
    <row r="44" spans="1:32">
      <c r="A44" s="471">
        <f t="shared" si="0"/>
        <v>2000</v>
      </c>
      <c r="B44" s="60">
        <f>('T4'!B44-'T4'!B43)/'T4'!B43*100</f>
        <v>5.1231224101350215</v>
      </c>
      <c r="C44" s="60">
        <f>('T4'!C44-'T4'!C43)/'T4'!C43*100</f>
        <v>2.2873331113412521</v>
      </c>
      <c r="D44" s="60">
        <f>('T4'!E44-'T4'!E43)/'T4'!E43*100</f>
        <v>-0.13562161745199816</v>
      </c>
      <c r="E44" s="60">
        <f>('T4'!D44-'T4'!D43)/'T4'!D43*100</f>
        <v>2.1486093757271405</v>
      </c>
      <c r="F44" s="59">
        <f>('T4'!F44-'T4'!F43)/'T4'!F43*100</f>
        <v>2.2038474043473251</v>
      </c>
      <c r="G44" s="60">
        <f>('T4'!G44-'T4'!G43)/'T4'!G43*100</f>
        <v>2.772375828497716</v>
      </c>
      <c r="H44" s="60">
        <f>('T4'!H44-'T4'!H43)/'T4'!H43*100</f>
        <v>2.9119466751298657</v>
      </c>
      <c r="I44" s="59">
        <f>('T4'!I44-'T4'!I43)/'T4'!I43*100</f>
        <v>2.8563259406842225</v>
      </c>
      <c r="J44" s="34">
        <f>('T4'!J44-'T4'!J43)/'T4'!J43*100</f>
        <v>2.9119466751298657</v>
      </c>
      <c r="K44" s="60"/>
      <c r="L44" s="60"/>
      <c r="M44" s="60"/>
      <c r="N44" s="60"/>
      <c r="O44" s="60"/>
      <c r="P44" s="60"/>
      <c r="Q44" s="60"/>
      <c r="R44" s="60"/>
      <c r="S44" s="60"/>
      <c r="T44" s="60"/>
      <c r="U44" s="60"/>
      <c r="V44" s="60"/>
      <c r="W44" s="60"/>
      <c r="X44" s="60"/>
      <c r="Y44" s="60">
        <f>('T4'!W44-'T4'!W43)/'T4'!W43*100</f>
        <v>11.323172543581617</v>
      </c>
      <c r="Z44" s="60">
        <f>('T4'!X44-'T4'!X43)/'T4'!X43*100</f>
        <v>4.0528587885382095</v>
      </c>
      <c r="AA44" s="60">
        <f>('T4'!Y44-'T4'!Y43)/'T4'!Y43*100</f>
        <v>-0.31411373825183031</v>
      </c>
      <c r="AB44" s="60">
        <f>('T4'!Z44-'T4'!Z43)/'T4'!Z43*100</f>
        <v>3.7260144640396362</v>
      </c>
      <c r="AC44" s="59">
        <f>('T4'!AA44-'T4'!AA43)/'T4'!AA43*100</f>
        <v>1.8836665974236468</v>
      </c>
      <c r="AD44" s="60">
        <f>('T4'!AB44-'T4'!AB43)/'T4'!AB43*100</f>
        <v>6.9871350385658557</v>
      </c>
      <c r="AE44" s="60">
        <f>('T4'!AC44-'T4'!AC43)/'T4'!AC43*100</f>
        <v>7.3242552688417621</v>
      </c>
      <c r="AF44" s="60">
        <f>('T4'!AD44-'T4'!AD43)/'T4'!AD43*100</f>
        <v>9.2649845273596192</v>
      </c>
    </row>
    <row r="45" spans="1:32">
      <c r="A45" s="471">
        <f t="shared" si="0"/>
        <v>2001</v>
      </c>
      <c r="B45" s="60">
        <f>('T4'!B45-'T4'!B44)/'T4'!B44*100</f>
        <v>1.6883741904678895</v>
      </c>
      <c r="C45" s="60">
        <f>('T4'!C45-'T4'!C44)/'T4'!C44*100</f>
        <v>0.9889372168723024</v>
      </c>
      <c r="D45" s="60">
        <f>('T4'!E45-'T4'!E44)/'T4'!E44*100</f>
        <v>-0.40963058903164706</v>
      </c>
      <c r="E45" s="60">
        <f>('T4'!D45-'T4'!D44)/'T4'!D44*100</f>
        <v>0.57525563849401884</v>
      </c>
      <c r="F45" s="59">
        <f>('T4'!F45-'T4'!F44)/'T4'!F44*100</f>
        <v>1.9428455357416325</v>
      </c>
      <c r="G45" s="60">
        <f>('T4'!G45-'T4'!G44)/'T4'!G44*100</f>
        <v>0.69258771591343138</v>
      </c>
      <c r="H45" s="60">
        <f>('T4'!H45-'T4'!H44)/'T4'!H44*100</f>
        <v>1.1067518992691763</v>
      </c>
      <c r="I45" s="59">
        <f>('T4'!I45-'T4'!I44)/'T4'!I44*100</f>
        <v>-0.24962158348279845</v>
      </c>
      <c r="J45" s="34">
        <f>('T4'!J45-'T4'!J44)/'T4'!J44*100</f>
        <v>1.1067518992691696</v>
      </c>
      <c r="K45" s="60"/>
      <c r="L45" s="60"/>
      <c r="M45" s="60"/>
      <c r="N45" s="60"/>
      <c r="O45" s="60"/>
      <c r="P45" s="60"/>
      <c r="Q45" s="60"/>
      <c r="R45" s="60"/>
      <c r="S45" s="60"/>
      <c r="T45" s="60"/>
      <c r="U45" s="60"/>
      <c r="V45" s="60"/>
      <c r="W45" s="60"/>
      <c r="X45" s="60"/>
      <c r="Y45" s="60">
        <f>('T4'!W45-'T4'!W44)/'T4'!W44*100</f>
        <v>-3.828123696664016</v>
      </c>
      <c r="Z45" s="60">
        <f>('T4'!X45-'T4'!X44)/'T4'!X44*100</f>
        <v>-0.78880111345698578</v>
      </c>
      <c r="AA45" s="60">
        <f>('T4'!Y45-'T4'!Y44)/'T4'!Y44*100</f>
        <v>-0.99734572502603502</v>
      </c>
      <c r="AB45" s="60">
        <f>('T4'!Z45-'T4'!Z44)/'T4'!Z44*100</f>
        <v>-1.7782797642990142</v>
      </c>
      <c r="AC45" s="59">
        <f>('T4'!AA45-'T4'!AA44)/'T4'!AA44*100</f>
        <v>-0.22306910057491811</v>
      </c>
      <c r="AD45" s="60">
        <f>('T4'!AB45-'T4'!AB44)/'T4'!AB44*100</f>
        <v>-3.0634874059759856</v>
      </c>
      <c r="AE45" s="60">
        <f>('T4'!AC45-'T4'!AC44)/'T4'!AC44*100</f>
        <v>-2.0869558458618251</v>
      </c>
      <c r="AF45" s="60">
        <f>('T4'!AD45-'T4'!AD44)/'T4'!AD44*100</f>
        <v>-3.6131143377450452</v>
      </c>
    </row>
    <row r="46" spans="1:32">
      <c r="A46" s="471">
        <f t="shared" si="0"/>
        <v>2002</v>
      </c>
      <c r="B46" s="60">
        <f>('T4'!B46-'T4'!B45)/'T4'!B45*100</f>
        <v>2.8018680611040221</v>
      </c>
      <c r="C46" s="60">
        <f>('T4'!C46-'T4'!C45)/'T4'!C45*100</f>
        <v>2.4517306894827122</v>
      </c>
      <c r="D46" s="60">
        <f>('T4'!E46-'T4'!E45)/'T4'!E45*100</f>
        <v>-1.008301988888507</v>
      </c>
      <c r="E46" s="60">
        <f>('T4'!D46-'T4'!D45)/'T4'!D45*100</f>
        <v>1.4187078512899716</v>
      </c>
      <c r="F46" s="59">
        <f>('T4'!F46-'T4'!F45)/'T4'!F45*100</f>
        <v>1.1040294141986886</v>
      </c>
      <c r="G46" s="60">
        <f>('T4'!G46-'T4'!G45)/'T4'!G45*100</f>
        <v>0.34175837661788439</v>
      </c>
      <c r="H46" s="60">
        <f>('T4'!H46-'T4'!H45)/'T4'!H45*100</f>
        <v>1.363811706063329</v>
      </c>
      <c r="I46" s="59">
        <f>('T4'!I46-'T4'!I45)/'T4'!I45*100</f>
        <v>1.6792986953563391</v>
      </c>
      <c r="J46" s="34">
        <f>('T4'!J46-'T4'!J45)/'T4'!J45*100</f>
        <v>1.3638117060633284</v>
      </c>
      <c r="K46" s="60"/>
      <c r="L46" s="60"/>
      <c r="M46" s="60"/>
      <c r="N46" s="60"/>
      <c r="O46" s="60"/>
      <c r="P46" s="60"/>
      <c r="Q46" s="60"/>
      <c r="R46" s="60"/>
      <c r="S46" s="60"/>
      <c r="T46" s="60"/>
      <c r="U46" s="60"/>
      <c r="V46" s="60"/>
      <c r="W46" s="60"/>
      <c r="X46" s="60"/>
      <c r="Y46" s="60">
        <f>('T4'!W46-'T4'!W45)/'T4'!W45*100</f>
        <v>2.5956529029795945</v>
      </c>
      <c r="Z46" s="60">
        <f>('T4'!X46-'T4'!X45)/'T4'!X45*100</f>
        <v>0.29766190624398636</v>
      </c>
      <c r="AA46" s="60">
        <f>('T4'!Y46-'T4'!Y45)/'T4'!Y45*100</f>
        <v>-0.16542231177767022</v>
      </c>
      <c r="AB46" s="60">
        <f>('T4'!Z46-'T4'!Z45)/'T4'!Z45*100</f>
        <v>0.13174719525974998</v>
      </c>
      <c r="AC46" s="59">
        <f>('T4'!AA46-'T4'!AA45)/'T4'!AA45*100</f>
        <v>-1.1571942567644273</v>
      </c>
      <c r="AD46" s="60">
        <f>('T4'!AB46-'T4'!AB45)/'T4'!AB45*100</f>
        <v>2.2911710533030387</v>
      </c>
      <c r="AE46" s="60">
        <f>('T4'!AC46-'T4'!AC45)/'T4'!AC45*100</f>
        <v>2.4606638521099291</v>
      </c>
      <c r="AF46" s="60">
        <f>('T4'!AD46-'T4'!AD45)/'T4'!AD45*100</f>
        <v>3.7967833182445321</v>
      </c>
    </row>
    <row r="47" spans="1:32">
      <c r="A47" s="471">
        <f t="shared" si="0"/>
        <v>2003</v>
      </c>
      <c r="B47" s="190">
        <f>('T4'!B47-'T4'!B46)/'T4'!B46*100</f>
        <v>1.92531746060516</v>
      </c>
      <c r="C47" s="190">
        <f>('T4'!C47-'T4'!C46)/'T4'!C46*100</f>
        <v>2.1432076591240796</v>
      </c>
      <c r="D47" s="190">
        <f>('T4'!E47-'T4'!E46)/'T4'!E46*100</f>
        <v>-0.78539271268958499</v>
      </c>
      <c r="E47" s="190">
        <f>('T4'!D47-'T4'!D46)/'T4'!D46*100</f>
        <v>1.3409823496619224</v>
      </c>
      <c r="F47" s="59">
        <f>('T4'!F47-'T4'!F46)/'T4'!F46*100</f>
        <v>1.6442942051892975</v>
      </c>
      <c r="G47" s="190">
        <f>('T4'!G47-'T4'!G46)/'T4'!G46*100</f>
        <v>-0.21331834344390241</v>
      </c>
      <c r="H47" s="190">
        <f>('T4'!H47-'T4'!H46)/'T4'!H46*100</f>
        <v>0.5766029669290782</v>
      </c>
      <c r="I47" s="59">
        <f>('T4'!I47-'T4'!I46)/'T4'!I46*100</f>
        <v>0.27647715753583096</v>
      </c>
      <c r="J47" s="34">
        <f>('T4'!J47-'T4'!J46)/'T4'!J46*100</f>
        <v>0.57660296692907931</v>
      </c>
      <c r="K47" s="60"/>
      <c r="L47" s="60"/>
      <c r="M47" s="60"/>
      <c r="N47" s="60"/>
      <c r="O47" s="60"/>
      <c r="P47" s="60"/>
      <c r="Q47" s="60"/>
      <c r="R47" s="60"/>
      <c r="S47" s="60"/>
      <c r="T47" s="60"/>
      <c r="U47" s="60"/>
      <c r="V47" s="60"/>
      <c r="W47" s="60"/>
      <c r="X47" s="60"/>
      <c r="Y47" s="183">
        <f>('T4'!W47-'T4'!W46)/'T4'!W46*100</f>
        <v>-0.25023671040173134</v>
      </c>
      <c r="Z47" s="183">
        <f>('T4'!X47-'T4'!X46)/'T4'!X46*100</f>
        <v>-0.75272745986002232</v>
      </c>
      <c r="AA47" s="183">
        <f>('T4'!Y47-'T4'!Y46)/'T4'!Y46*100</f>
        <v>-0.92309808485440215</v>
      </c>
      <c r="AB47" s="183">
        <f>('T4'!Z47-'T4'!Z46)/'T4'!Z46*100</f>
        <v>-1.6688771319483109</v>
      </c>
      <c r="AC47" s="59">
        <f>('T4'!AA47-'T4'!AA46)/'T4'!AA46*100</f>
        <v>-0.71714648287352423</v>
      </c>
      <c r="AD47" s="183">
        <f>('T4'!AB47-'T4'!AB46)/'T4'!AB46*100</f>
        <v>0.50630182230453369</v>
      </c>
      <c r="AE47" s="183">
        <f>('T4'!AC47-'T4'!AC46)/'T4'!AC46*100</f>
        <v>1.4427176057474922</v>
      </c>
      <c r="AF47" s="183">
        <f>('T4'!AD47-'T4'!AD46)/'T4'!AD46*100</f>
        <v>0.4702823860630192</v>
      </c>
    </row>
    <row r="48" spans="1:32">
      <c r="A48" s="471">
        <f>A47+1</f>
        <v>2004</v>
      </c>
      <c r="B48" s="190">
        <f>('T4'!B48-'T4'!B47)/'T4'!B47*100</f>
        <v>3.1387882585831743</v>
      </c>
      <c r="C48" s="190">
        <f>('T4'!C48-'T4'!C47)/'T4'!C47*100</f>
        <v>1.675808372102366</v>
      </c>
      <c r="D48" s="190">
        <f>('T4'!E48-'T4'!E47)/'T4'!E47*100</f>
        <v>1.1332261955495788</v>
      </c>
      <c r="E48" s="190">
        <f>('T4'!D48-'T4'!D47)/'T4'!D47*100</f>
        <v>2.828025267111832</v>
      </c>
      <c r="F48" s="59">
        <f>('T4'!F48-'T4'!F47)/'T4'!F47*100</f>
        <v>2.4248390134297941</v>
      </c>
      <c r="G48" s="190">
        <f>('T4'!G48-'T4'!G47)/'T4'!G47*100</f>
        <v>1.4388672289938969</v>
      </c>
      <c r="H48" s="190">
        <f>('T4'!H48-'T4'!H47)/'T4'!H47*100</f>
        <v>0.30221623984716017</v>
      </c>
      <c r="I48" s="59">
        <f>('T4'!I48-'T4'!I47)/'T4'!I47*100</f>
        <v>0.69704697808680005</v>
      </c>
      <c r="J48" s="34">
        <f>('T4'!J48-'T4'!J47)/'T4'!J47*100</f>
        <v>0.30221623984717277</v>
      </c>
      <c r="K48" s="60"/>
      <c r="L48" s="60"/>
      <c r="M48" s="60"/>
      <c r="N48" s="60"/>
      <c r="O48" s="60"/>
      <c r="P48" s="60"/>
      <c r="Q48" s="60"/>
      <c r="R48" s="60"/>
      <c r="S48" s="60"/>
      <c r="T48" s="60"/>
      <c r="U48" s="60"/>
      <c r="V48" s="60"/>
      <c r="W48" s="60"/>
      <c r="X48" s="60"/>
      <c r="Y48" s="183"/>
      <c r="Z48" s="183"/>
      <c r="AA48" s="183"/>
      <c r="AB48" s="183"/>
      <c r="AC48" s="59"/>
      <c r="AD48" s="183"/>
      <c r="AE48" s="183"/>
      <c r="AF48" s="183"/>
    </row>
    <row r="49" spans="1:16">
      <c r="A49" s="471">
        <f t="shared" si="0"/>
        <v>2005</v>
      </c>
      <c r="B49" s="190">
        <f>('T4'!B49-'T4'!B48)/'T4'!B48*100</f>
        <v>3.1631296259003525</v>
      </c>
      <c r="C49" s="190">
        <f>('T4'!C49-'T4'!C48)/'T4'!C48*100</f>
        <v>1.4853425265461517</v>
      </c>
      <c r="D49" s="190">
        <f>('T4'!E49-'T4'!E48)/'T4'!E48*100</f>
        <v>-0.7164429472210978</v>
      </c>
      <c r="E49" s="190">
        <f>('T4'!D49-'T4'!D48)/'T4'!D48*100</f>
        <v>0.75825794755151932</v>
      </c>
      <c r="F49" s="59">
        <f>('T4'!F49-'T4'!F48)/'T4'!F48*100</f>
        <v>3.3119814224466024</v>
      </c>
      <c r="G49" s="190">
        <f>('T4'!G49-'T4'!G48)/'T4'!G48*100</f>
        <v>1.6532309568894916</v>
      </c>
      <c r="H49" s="190">
        <f>('T4'!H49-'T4'!H48)/'T4'!H48*100</f>
        <v>2.3867737764984556</v>
      </c>
      <c r="I49" s="59">
        <f>('T4'!I49-'T4'!I48)/'T4'!I48*100</f>
        <v>-0.14407989712014854</v>
      </c>
      <c r="J49" s="34">
        <f>('T4'!J49-'T4'!J48)/'T4'!J48*100</f>
        <v>2.3867737764984498</v>
      </c>
    </row>
    <row r="50" spans="1:16">
      <c r="A50" s="471">
        <f>A49+1</f>
        <v>2006</v>
      </c>
      <c r="B50" s="190">
        <f>('T4'!B50-'T4'!B49)/'T4'!B49*100</f>
        <v>2.6217816857672509</v>
      </c>
      <c r="C50" s="190">
        <f>('T4'!C50-'T4'!C49)/'T4'!C49*100</f>
        <v>1.6520309408889444</v>
      </c>
      <c r="D50" s="190">
        <f>('T4'!E50-'T4'!E49)/'T4'!E49*100</f>
        <v>-0.14046478249205679</v>
      </c>
      <c r="E50" s="190">
        <f>('T4'!D50-'T4'!D49)/'T4'!D49*100</f>
        <v>1.509245636729059</v>
      </c>
      <c r="F50" s="59">
        <f>('T4'!F50-'T4'!F49)/'T4'!F49*100</f>
        <v>3.6482712398509802</v>
      </c>
      <c r="G50" s="190">
        <f>('T4'!G50-'T4'!G49)/'T4'!G49*100</f>
        <v>0.95399052621214075</v>
      </c>
      <c r="H50" s="190">
        <f>('T4'!H50-'T4'!H49)/'T4'!H49*100</f>
        <v>1.095994795409688</v>
      </c>
      <c r="I50" s="59">
        <f>('T4'!I50-'T4'!I49)/'T4'!I49*100</f>
        <v>-0.99035858659750198</v>
      </c>
      <c r="J50" s="34">
        <f>('T4'!J50-'T4'!J49)/'T4'!J49*100</f>
        <v>1.0959947954096745</v>
      </c>
    </row>
    <row r="51" spans="1:16">
      <c r="A51" s="471">
        <v>2007</v>
      </c>
      <c r="B51" s="190">
        <f>('T4'!B51-'T4'!B50)/'T4'!B50*100</f>
        <v>2.0083110162331255</v>
      </c>
      <c r="C51" s="190">
        <f>('T4'!C51-'T4'!C50)/'T4'!C50*100</f>
        <v>2.2471990839489089</v>
      </c>
      <c r="D51" s="190">
        <f>('T4'!E51-'T4'!E50)/'T4'!E50*100</f>
        <v>-0.17941141779418102</v>
      </c>
      <c r="E51" s="190">
        <f>('T4'!D51-'T4'!D50)/'T4'!D50*100</f>
        <v>2.0637559344175891</v>
      </c>
      <c r="F51" s="59">
        <f>('T4'!F51-'T4'!F50)/'T4'!F50*100</f>
        <v>3.2156859979821761</v>
      </c>
      <c r="G51" s="190">
        <f>('T4'!G51-'T4'!G50)/'T4'!G50*100</f>
        <v>-0.23363776206686807</v>
      </c>
      <c r="H51" s="190">
        <f>('T4'!H51-'T4'!H50)/'T4'!H50*100</f>
        <v>-5.4323807385741732E-2</v>
      </c>
      <c r="I51" s="59">
        <f>('T4'!I51-'T4'!I50)/'T4'!I50*100</f>
        <v>-1.1697591989774252</v>
      </c>
      <c r="J51" s="34">
        <f>('T4'!J51-'T4'!J50)/'T4'!J50*100</f>
        <v>-5.4323807385731421E-2</v>
      </c>
    </row>
    <row r="52" spans="1:16">
      <c r="A52" s="471">
        <v>2008</v>
      </c>
      <c r="B52" s="190">
        <f>('T4'!B52-'T4'!B51)/'T4'!B51*100</f>
        <v>1.1754262724311897</v>
      </c>
      <c r="C52" s="190">
        <f>('T4'!C52-'T4'!C51)/'T4'!C51*100</f>
        <v>1.671941164535335</v>
      </c>
      <c r="D52" s="190">
        <f>('T4'!E52-'T4'!E51)/'T4'!E51*100</f>
        <v>-0.39519880536855578</v>
      </c>
      <c r="E52" s="190">
        <f>('T4'!D52-'T4'!D51)/'T4'!D51*100</f>
        <v>1.2701348676580397</v>
      </c>
      <c r="F52" s="59">
        <f>('T4'!F52-'T4'!F51)/'T4'!F51*100</f>
        <v>3.162700376759934</v>
      </c>
      <c r="G52" s="190">
        <f>('T4'!G52-'T4'!G51)/'T4'!G51*100</f>
        <v>-0.48834996796278507</v>
      </c>
      <c r="H52" s="190">
        <f>('T4'!H52-'T4'!H51)/'T4'!H51*100</f>
        <v>-9.3520755502712591E-2</v>
      </c>
      <c r="I52" s="59">
        <f>('T4'!I52-'T4'!I51)/'T4'!I51*100</f>
        <v>-1.9263494432299937</v>
      </c>
      <c r="J52" s="34">
        <f>('T4'!J52-'T4'!J51)/'T4'!J51*100</f>
        <v>-9.3520755502709108E-2</v>
      </c>
    </row>
    <row r="53" spans="1:16" s="62" customFormat="1">
      <c r="A53" s="471">
        <v>2009</v>
      </c>
      <c r="B53" s="472">
        <f>('T4'!B53-'T4'!B52)/'T4'!B52*100</f>
        <v>-2.7114711425696805</v>
      </c>
      <c r="C53" s="472">
        <f>('T4'!C53-'T4'!C52)/'T4'!C52*100</f>
        <v>-1.703710998918381</v>
      </c>
      <c r="D53" s="472">
        <f>('T4'!E53-'T4'!E52)/'T4'!E52*100</f>
        <v>-1.8981898225496021</v>
      </c>
      <c r="E53" s="472">
        <f>('T4'!D53-'T4'!D52)/'T4'!D52*100</f>
        <v>-3.5695611526808495</v>
      </c>
      <c r="F53" s="91">
        <f>('T4'!F53-'T4'!F52)/'T4'!F52*100</f>
        <v>0.6725316818578313</v>
      </c>
      <c r="G53" s="472">
        <f>('T4'!G53-'T4'!G52)/'T4'!G52*100</f>
        <v>-1.0252270496602445</v>
      </c>
      <c r="H53" s="472">
        <f>('T4'!H53-'T4'!H52)/'T4'!H52*100</f>
        <v>0.88985388884292771</v>
      </c>
      <c r="I53" s="91">
        <f>('T4'!I53-'T4'!I52)/'T4'!I52*100</f>
        <v>-3.3613963688938866</v>
      </c>
      <c r="J53" s="37">
        <f>('T4'!J53-'T4'!J52)/'T4'!J52*100</f>
        <v>0.88985388884293115</v>
      </c>
      <c r="K53" s="184"/>
      <c r="L53" s="184"/>
      <c r="M53" s="184"/>
      <c r="N53" s="184"/>
      <c r="O53" s="184"/>
      <c r="P53" s="184"/>
    </row>
    <row r="54" spans="1:16">
      <c r="A54" s="471">
        <v>2010</v>
      </c>
      <c r="B54" s="472">
        <f>('T4'!B54-'T4'!B53)/'T4'!B53*100</f>
        <v>3.3741893459491301</v>
      </c>
      <c r="C54" s="472">
        <f>('T4'!C54-'T4'!C53)/'T4'!C53*100</f>
        <v>1.7838346321723657</v>
      </c>
      <c r="D54" s="472">
        <f>('T4'!E54-'T4'!E53)/'T4'!E53*100</f>
        <v>6.903054466778194E-2</v>
      </c>
      <c r="E54" s="472">
        <f>('T4'!D54-'T4'!D53)/'T4'!D53*100</f>
        <v>1.8540965676027241</v>
      </c>
      <c r="F54" s="91">
        <f>('T4'!F54-'T4'!F53)/'T4'!F53*100</f>
        <v>2.3500661674325158</v>
      </c>
      <c r="G54" s="472">
        <f>('T4'!G54-'T4'!G53)/'T4'!G53*100</f>
        <v>1.5624826078954648</v>
      </c>
      <c r="H54" s="472">
        <f>('T4'!H54-'T4'!H53)/'T4'!H53*100</f>
        <v>1.4924218363053225</v>
      </c>
      <c r="I54" s="91">
        <f>('T4'!I54-'T4'!I53)/'T4'!I53*100</f>
        <v>1.0006082231947728</v>
      </c>
    </row>
    <row r="55" spans="1:16">
      <c r="A55" s="471">
        <v>2011</v>
      </c>
      <c r="B55" s="508">
        <f>('T4'!B55-'T4'!B54)/'T4'!B54*100</f>
        <v>2.9601670938572422</v>
      </c>
      <c r="C55" s="472">
        <f>('T4'!C55-'T4'!C54)/'T4'!C54*100</f>
        <v>1.6642954613028089</v>
      </c>
      <c r="D55" s="472">
        <f>('T4'!E55-'T4'!E54)/'T4'!E54*100</f>
        <v>-0.17276713921437423</v>
      </c>
      <c r="E55" s="472">
        <f>('T4'!D55-'T4'!D54)/'T4'!D54*100</f>
        <v>1.4886529664318553</v>
      </c>
      <c r="F55" s="91">
        <f>('T4'!F55-'T4'!F54)/'T4'!F54*100</f>
        <v>2.7026109748747138</v>
      </c>
      <c r="G55" s="472">
        <f>('T4'!G55-'T4'!G54)/'T4'!G54*100</f>
        <v>1.2746575645602962</v>
      </c>
      <c r="H55" s="472">
        <f>('T4'!H55-'T4'!H54)/'T4'!H54*100</f>
        <v>1.4499297058480993</v>
      </c>
      <c r="I55" s="91">
        <f>('T4'!I55-'T4'!I54)/'T4'!I54*100</f>
        <v>0.25077855035792157</v>
      </c>
    </row>
    <row r="56" spans="1:16">
      <c r="A56" s="471">
        <v>2012</v>
      </c>
      <c r="B56" s="508">
        <f>('T4'!B56-'T4'!B55)/'T4'!B55*100</f>
        <v>1.9228026201416379</v>
      </c>
      <c r="C56" s="472">
        <f>('T4'!C56-'T4'!C55)/'T4'!C55*100</f>
        <v>0.95519834117842073</v>
      </c>
      <c r="D56" s="472">
        <f>('T4'!E56-'T4'!E55)/'T4'!E55*100</f>
        <v>0.76723308078001473</v>
      </c>
      <c r="E56" s="472">
        <f>('T4'!D56-'T4'!D55)/'T4'!D55*100</f>
        <v>1.7297600196190224</v>
      </c>
      <c r="F56" s="91">
        <f>('T4'!F56-'T4'!F55)/'T4'!F55*100</f>
        <v>2.7655980196002283</v>
      </c>
      <c r="G56" s="472">
        <f>('T4'!G56-'T4'!G55)/'T4'!G55*100</f>
        <v>0.95844918821633651</v>
      </c>
      <c r="H56" s="472">
        <f>('T4'!H56-'T4'!H55)/'T4'!H55*100</f>
        <v>0.18976020437420135</v>
      </c>
      <c r="I56" s="91">
        <f>('T4'!I56-'T4'!I55)/'T4'!I55*100</f>
        <v>-0.82011433368766506</v>
      </c>
    </row>
    <row r="57" spans="1:16">
      <c r="A57" s="471">
        <v>2013</v>
      </c>
      <c r="B57" s="508">
        <f>('T4'!B57-'T4'!B56)/'T4'!B56*100</f>
        <v>2.0035692370994926</v>
      </c>
      <c r="C57" s="472">
        <f>('T4'!C57-'T4'!C56)/'T4'!C56*100</f>
        <v>1.2063484941325877</v>
      </c>
      <c r="D57" s="472">
        <f>('T4'!E57-'T4'!E56)/'T4'!E56*100</f>
        <v>-0.28705961363572507</v>
      </c>
      <c r="E57" s="472">
        <f>('T4'!D57-'T4'!D56)/'T4'!D56*100</f>
        <v>0.91582594117050387</v>
      </c>
      <c r="F57" s="91">
        <f>('T4'!F57-'T4'!F56)/'T4'!F56*100</f>
        <v>2.3781224401712837</v>
      </c>
      <c r="G57" s="508">
        <f>('T4'!G57-'T4'!G56)/'T4'!G56*100</f>
        <v>0.78771811732059083</v>
      </c>
      <c r="H57" s="472">
        <f>('T4'!H57-'T4'!H56)/'T4'!H56*100</f>
        <v>1.0778718657696926</v>
      </c>
      <c r="I57" s="91">
        <f>('T4'!I57-'T4'!I56)/'T4'!I56*100</f>
        <v>-0.36585277610523798</v>
      </c>
    </row>
    <row r="58" spans="1:16">
      <c r="A58" s="589">
        <v>2014</v>
      </c>
      <c r="B58" s="509">
        <f>('T4'!B58-'T4'!B57)/'T4'!B57*100</f>
        <v>2.4392474760592813</v>
      </c>
      <c r="C58" s="473">
        <f>('T4'!C58-'T4'!C57)/'T4'!C57*100</f>
        <v>0.54630572955431245</v>
      </c>
      <c r="D58" s="473">
        <f>('T4'!E58-'T4'!E57)/'T4'!E57*100</f>
        <v>-0.36692444303865074</v>
      </c>
      <c r="E58" s="473">
        <f>('T4'!D58-'T4'!D57)/'T4'!D57*100</f>
        <v>0.1773767572602111</v>
      </c>
      <c r="F58" s="346">
        <f>('T4'!F58-'T4'!F57)/'T4'!F57*100</f>
        <v>5.2175899357281621E-5</v>
      </c>
      <c r="G58" s="473">
        <f>('T4'!G58-'T4'!G57)/'T4'!G57*100</f>
        <v>1.8826566851660695</v>
      </c>
      <c r="H58" s="473">
        <f>('T4'!H58-'T4'!H57)/'T4'!H57*100</f>
        <v>2.2578657896780587</v>
      </c>
      <c r="I58" s="346">
        <f>('T4'!I58-'T4'!I57)/'T4'!I57*100</f>
        <v>2.4391940274885004</v>
      </c>
    </row>
    <row r="60" spans="1:16">
      <c r="A60" s="185" t="s">
        <v>223</v>
      </c>
    </row>
  </sheetData>
  <pageMargins left="0.75" right="0.75" top="1" bottom="1" header="0.5" footer="0.5"/>
  <pageSetup scale="82"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CG142"/>
  <sheetViews>
    <sheetView view="pageBreakPreview" topLeftCell="A52" zoomScaleSheetLayoutView="100" workbookViewId="0">
      <selection activeCell="D87" sqref="D87"/>
    </sheetView>
  </sheetViews>
  <sheetFormatPr defaultRowHeight="15" outlineLevelCol="1"/>
  <cols>
    <col min="1" max="1" width="9.42578125" style="30" customWidth="1"/>
    <col min="2" max="9" width="16.140625" style="30" customWidth="1"/>
    <col min="10" max="12" width="8.140625" style="30" customWidth="1" outlineLevel="1"/>
    <col min="13" max="13" width="8.28515625" customWidth="1" outlineLevel="1"/>
    <col min="14" max="14" width="15.5703125" customWidth="1" outlineLevel="1"/>
    <col min="15" max="18" width="8.140625" customWidth="1" outlineLevel="1"/>
    <col min="19" max="19" width="15" customWidth="1" outlineLevel="1"/>
    <col min="20" max="20" width="15.28515625" customWidth="1" outlineLevel="1"/>
    <col min="21" max="21" width="11.140625" customWidth="1" outlineLevel="1"/>
    <col min="22" max="27" width="8.140625" customWidth="1" outlineLevel="1"/>
    <col min="28" max="28" width="11.140625" customWidth="1" outlineLevel="1"/>
    <col min="29" max="29" width="9.28515625" customWidth="1" outlineLevel="1"/>
    <col min="30" max="30" width="8.42578125" customWidth="1" outlineLevel="1"/>
    <col min="31" max="31" width="10.140625" customWidth="1" outlineLevel="1"/>
    <col min="32" max="32" width="12.140625" customWidth="1" outlineLevel="1"/>
    <col min="33" max="33" width="9.140625" customWidth="1" outlineLevel="1"/>
    <col min="34" max="34" width="8" customWidth="1" outlineLevel="1"/>
    <col min="35" max="35" width="7.28515625" customWidth="1" outlineLevel="1"/>
    <col min="36" max="45" width="9.140625" customWidth="1" outlineLevel="1"/>
    <col min="46" max="52" width="9.140625" hidden="1" customWidth="1"/>
    <col min="53" max="79" width="0" hidden="1" customWidth="1"/>
    <col min="86" max="256" width="9.140625" style="30"/>
    <col min="257" max="257" width="5.85546875" style="30" customWidth="1"/>
    <col min="258" max="265" width="16.140625" style="30" customWidth="1"/>
    <col min="266" max="266" width="8.140625" style="30" customWidth="1"/>
    <col min="267" max="302" width="0" style="30" hidden="1" customWidth="1"/>
    <col min="303" max="512" width="9.140625" style="30"/>
    <col min="513" max="513" width="5.85546875" style="30" customWidth="1"/>
    <col min="514" max="521" width="16.140625" style="30" customWidth="1"/>
    <col min="522" max="522" width="8.140625" style="30" customWidth="1"/>
    <col min="523" max="558" width="0" style="30" hidden="1" customWidth="1"/>
    <col min="559" max="768" width="9.140625" style="30"/>
    <col min="769" max="769" width="5.85546875" style="30" customWidth="1"/>
    <col min="770" max="777" width="16.140625" style="30" customWidth="1"/>
    <col min="778" max="778" width="8.140625" style="30" customWidth="1"/>
    <col min="779" max="814" width="0" style="30" hidden="1" customWidth="1"/>
    <col min="815" max="1024" width="9.140625" style="30"/>
    <col min="1025" max="1025" width="5.85546875" style="30" customWidth="1"/>
    <col min="1026" max="1033" width="16.140625" style="30" customWidth="1"/>
    <col min="1034" max="1034" width="8.140625" style="30" customWidth="1"/>
    <col min="1035" max="1070" width="0" style="30" hidden="1" customWidth="1"/>
    <col min="1071" max="1280" width="9.140625" style="30"/>
    <col min="1281" max="1281" width="5.85546875" style="30" customWidth="1"/>
    <col min="1282" max="1289" width="16.140625" style="30" customWidth="1"/>
    <col min="1290" max="1290" width="8.140625" style="30" customWidth="1"/>
    <col min="1291" max="1326" width="0" style="30" hidden="1" customWidth="1"/>
    <col min="1327" max="1536" width="9.140625" style="30"/>
    <col min="1537" max="1537" width="5.85546875" style="30" customWidth="1"/>
    <col min="1538" max="1545" width="16.140625" style="30" customWidth="1"/>
    <col min="1546" max="1546" width="8.140625" style="30" customWidth="1"/>
    <col min="1547" max="1582" width="0" style="30" hidden="1" customWidth="1"/>
    <col min="1583" max="1792" width="9.140625" style="30"/>
    <col min="1793" max="1793" width="5.85546875" style="30" customWidth="1"/>
    <col min="1794" max="1801" width="16.140625" style="30" customWidth="1"/>
    <col min="1802" max="1802" width="8.140625" style="30" customWidth="1"/>
    <col min="1803" max="1838" width="0" style="30" hidden="1" customWidth="1"/>
    <col min="1839" max="2048" width="9.140625" style="30"/>
    <col min="2049" max="2049" width="5.85546875" style="30" customWidth="1"/>
    <col min="2050" max="2057" width="16.140625" style="30" customWidth="1"/>
    <col min="2058" max="2058" width="8.140625" style="30" customWidth="1"/>
    <col min="2059" max="2094" width="0" style="30" hidden="1" customWidth="1"/>
    <col min="2095" max="2304" width="9.140625" style="30"/>
    <col min="2305" max="2305" width="5.85546875" style="30" customWidth="1"/>
    <col min="2306" max="2313" width="16.140625" style="30" customWidth="1"/>
    <col min="2314" max="2314" width="8.140625" style="30" customWidth="1"/>
    <col min="2315" max="2350" width="0" style="30" hidden="1" customWidth="1"/>
    <col min="2351" max="2560" width="9.140625" style="30"/>
    <col min="2561" max="2561" width="5.85546875" style="30" customWidth="1"/>
    <col min="2562" max="2569" width="16.140625" style="30" customWidth="1"/>
    <col min="2570" max="2570" width="8.140625" style="30" customWidth="1"/>
    <col min="2571" max="2606" width="0" style="30" hidden="1" customWidth="1"/>
    <col min="2607" max="2816" width="9.140625" style="30"/>
    <col min="2817" max="2817" width="5.85546875" style="30" customWidth="1"/>
    <col min="2818" max="2825" width="16.140625" style="30" customWidth="1"/>
    <col min="2826" max="2826" width="8.140625" style="30" customWidth="1"/>
    <col min="2827" max="2862" width="0" style="30" hidden="1" customWidth="1"/>
    <col min="2863" max="3072" width="9.140625" style="30"/>
    <col min="3073" max="3073" width="5.85546875" style="30" customWidth="1"/>
    <col min="3074" max="3081" width="16.140625" style="30" customWidth="1"/>
    <col min="3082" max="3082" width="8.140625" style="30" customWidth="1"/>
    <col min="3083" max="3118" width="0" style="30" hidden="1" customWidth="1"/>
    <col min="3119" max="3328" width="9.140625" style="30"/>
    <col min="3329" max="3329" width="5.85546875" style="30" customWidth="1"/>
    <col min="3330" max="3337" width="16.140625" style="30" customWidth="1"/>
    <col min="3338" max="3338" width="8.140625" style="30" customWidth="1"/>
    <col min="3339" max="3374" width="0" style="30" hidden="1" customWidth="1"/>
    <col min="3375" max="3584" width="9.140625" style="30"/>
    <col min="3585" max="3585" width="5.85546875" style="30" customWidth="1"/>
    <col min="3586" max="3593" width="16.140625" style="30" customWidth="1"/>
    <col min="3594" max="3594" width="8.140625" style="30" customWidth="1"/>
    <col min="3595" max="3630" width="0" style="30" hidden="1" customWidth="1"/>
    <col min="3631" max="3840" width="9.140625" style="30"/>
    <col min="3841" max="3841" width="5.85546875" style="30" customWidth="1"/>
    <col min="3842" max="3849" width="16.140625" style="30" customWidth="1"/>
    <col min="3850" max="3850" width="8.140625" style="30" customWidth="1"/>
    <col min="3851" max="3886" width="0" style="30" hidden="1" customWidth="1"/>
    <col min="3887" max="4096" width="9.140625" style="30"/>
    <col min="4097" max="4097" width="5.85546875" style="30" customWidth="1"/>
    <col min="4098" max="4105" width="16.140625" style="30" customWidth="1"/>
    <col min="4106" max="4106" width="8.140625" style="30" customWidth="1"/>
    <col min="4107" max="4142" width="0" style="30" hidden="1" customWidth="1"/>
    <col min="4143" max="4352" width="9.140625" style="30"/>
    <col min="4353" max="4353" width="5.85546875" style="30" customWidth="1"/>
    <col min="4354" max="4361" width="16.140625" style="30" customWidth="1"/>
    <col min="4362" max="4362" width="8.140625" style="30" customWidth="1"/>
    <col min="4363" max="4398" width="0" style="30" hidden="1" customWidth="1"/>
    <col min="4399" max="4608" width="9.140625" style="30"/>
    <col min="4609" max="4609" width="5.85546875" style="30" customWidth="1"/>
    <col min="4610" max="4617" width="16.140625" style="30" customWidth="1"/>
    <col min="4618" max="4618" width="8.140625" style="30" customWidth="1"/>
    <col min="4619" max="4654" width="0" style="30" hidden="1" customWidth="1"/>
    <col min="4655" max="4864" width="9.140625" style="30"/>
    <col min="4865" max="4865" width="5.85546875" style="30" customWidth="1"/>
    <col min="4866" max="4873" width="16.140625" style="30" customWidth="1"/>
    <col min="4874" max="4874" width="8.140625" style="30" customWidth="1"/>
    <col min="4875" max="4910" width="0" style="30" hidden="1" customWidth="1"/>
    <col min="4911" max="5120" width="9.140625" style="30"/>
    <col min="5121" max="5121" width="5.85546875" style="30" customWidth="1"/>
    <col min="5122" max="5129" width="16.140625" style="30" customWidth="1"/>
    <col min="5130" max="5130" width="8.140625" style="30" customWidth="1"/>
    <col min="5131" max="5166" width="0" style="30" hidden="1" customWidth="1"/>
    <col min="5167" max="5376" width="9.140625" style="30"/>
    <col min="5377" max="5377" width="5.85546875" style="30" customWidth="1"/>
    <col min="5378" max="5385" width="16.140625" style="30" customWidth="1"/>
    <col min="5386" max="5386" width="8.140625" style="30" customWidth="1"/>
    <col min="5387" max="5422" width="0" style="30" hidden="1" customWidth="1"/>
    <col min="5423" max="5632" width="9.140625" style="30"/>
    <col min="5633" max="5633" width="5.85546875" style="30" customWidth="1"/>
    <col min="5634" max="5641" width="16.140625" style="30" customWidth="1"/>
    <col min="5642" max="5642" width="8.140625" style="30" customWidth="1"/>
    <col min="5643" max="5678" width="0" style="30" hidden="1" customWidth="1"/>
    <col min="5679" max="5888" width="9.140625" style="30"/>
    <col min="5889" max="5889" width="5.85546875" style="30" customWidth="1"/>
    <col min="5890" max="5897" width="16.140625" style="30" customWidth="1"/>
    <col min="5898" max="5898" width="8.140625" style="30" customWidth="1"/>
    <col min="5899" max="5934" width="0" style="30" hidden="1" customWidth="1"/>
    <col min="5935" max="6144" width="9.140625" style="30"/>
    <col min="6145" max="6145" width="5.85546875" style="30" customWidth="1"/>
    <col min="6146" max="6153" width="16.140625" style="30" customWidth="1"/>
    <col min="6154" max="6154" width="8.140625" style="30" customWidth="1"/>
    <col min="6155" max="6190" width="0" style="30" hidden="1" customWidth="1"/>
    <col min="6191" max="6400" width="9.140625" style="30"/>
    <col min="6401" max="6401" width="5.85546875" style="30" customWidth="1"/>
    <col min="6402" max="6409" width="16.140625" style="30" customWidth="1"/>
    <col min="6410" max="6410" width="8.140625" style="30" customWidth="1"/>
    <col min="6411" max="6446" width="0" style="30" hidden="1" customWidth="1"/>
    <col min="6447" max="6656" width="9.140625" style="30"/>
    <col min="6657" max="6657" width="5.85546875" style="30" customWidth="1"/>
    <col min="6658" max="6665" width="16.140625" style="30" customWidth="1"/>
    <col min="6666" max="6666" width="8.140625" style="30" customWidth="1"/>
    <col min="6667" max="6702" width="0" style="30" hidden="1" customWidth="1"/>
    <col min="6703" max="6912" width="9.140625" style="30"/>
    <col min="6913" max="6913" width="5.85546875" style="30" customWidth="1"/>
    <col min="6914" max="6921" width="16.140625" style="30" customWidth="1"/>
    <col min="6922" max="6922" width="8.140625" style="30" customWidth="1"/>
    <col min="6923" max="6958" width="0" style="30" hidden="1" customWidth="1"/>
    <col min="6959" max="7168" width="9.140625" style="30"/>
    <col min="7169" max="7169" width="5.85546875" style="30" customWidth="1"/>
    <col min="7170" max="7177" width="16.140625" style="30" customWidth="1"/>
    <col min="7178" max="7178" width="8.140625" style="30" customWidth="1"/>
    <col min="7179" max="7214" width="0" style="30" hidden="1" customWidth="1"/>
    <col min="7215" max="7424" width="9.140625" style="30"/>
    <col min="7425" max="7425" width="5.85546875" style="30" customWidth="1"/>
    <col min="7426" max="7433" width="16.140625" style="30" customWidth="1"/>
    <col min="7434" max="7434" width="8.140625" style="30" customWidth="1"/>
    <col min="7435" max="7470" width="0" style="30" hidden="1" customWidth="1"/>
    <col min="7471" max="7680" width="9.140625" style="30"/>
    <col min="7681" max="7681" width="5.85546875" style="30" customWidth="1"/>
    <col min="7682" max="7689" width="16.140625" style="30" customWidth="1"/>
    <col min="7690" max="7690" width="8.140625" style="30" customWidth="1"/>
    <col min="7691" max="7726" width="0" style="30" hidden="1" customWidth="1"/>
    <col min="7727" max="7936" width="9.140625" style="30"/>
    <col min="7937" max="7937" width="5.85546875" style="30" customWidth="1"/>
    <col min="7938" max="7945" width="16.140625" style="30" customWidth="1"/>
    <col min="7946" max="7946" width="8.140625" style="30" customWidth="1"/>
    <col min="7947" max="7982" width="0" style="30" hidden="1" customWidth="1"/>
    <col min="7983" max="8192" width="9.140625" style="30"/>
    <col min="8193" max="8193" width="5.85546875" style="30" customWidth="1"/>
    <col min="8194" max="8201" width="16.140625" style="30" customWidth="1"/>
    <col min="8202" max="8202" width="8.140625" style="30" customWidth="1"/>
    <col min="8203" max="8238" width="0" style="30" hidden="1" customWidth="1"/>
    <col min="8239" max="8448" width="9.140625" style="30"/>
    <col min="8449" max="8449" width="5.85546875" style="30" customWidth="1"/>
    <col min="8450" max="8457" width="16.140625" style="30" customWidth="1"/>
    <col min="8458" max="8458" width="8.140625" style="30" customWidth="1"/>
    <col min="8459" max="8494" width="0" style="30" hidden="1" customWidth="1"/>
    <col min="8495" max="8704" width="9.140625" style="30"/>
    <col min="8705" max="8705" width="5.85546875" style="30" customWidth="1"/>
    <col min="8706" max="8713" width="16.140625" style="30" customWidth="1"/>
    <col min="8714" max="8714" width="8.140625" style="30" customWidth="1"/>
    <col min="8715" max="8750" width="0" style="30" hidden="1" customWidth="1"/>
    <col min="8751" max="8960" width="9.140625" style="30"/>
    <col min="8961" max="8961" width="5.85546875" style="30" customWidth="1"/>
    <col min="8962" max="8969" width="16.140625" style="30" customWidth="1"/>
    <col min="8970" max="8970" width="8.140625" style="30" customWidth="1"/>
    <col min="8971" max="9006" width="0" style="30" hidden="1" customWidth="1"/>
    <col min="9007" max="9216" width="9.140625" style="30"/>
    <col min="9217" max="9217" width="5.85546875" style="30" customWidth="1"/>
    <col min="9218" max="9225" width="16.140625" style="30" customWidth="1"/>
    <col min="9226" max="9226" width="8.140625" style="30" customWidth="1"/>
    <col min="9227" max="9262" width="0" style="30" hidden="1" customWidth="1"/>
    <col min="9263" max="9472" width="9.140625" style="30"/>
    <col min="9473" max="9473" width="5.85546875" style="30" customWidth="1"/>
    <col min="9474" max="9481" width="16.140625" style="30" customWidth="1"/>
    <col min="9482" max="9482" width="8.140625" style="30" customWidth="1"/>
    <col min="9483" max="9518" width="0" style="30" hidden="1" customWidth="1"/>
    <col min="9519" max="9728" width="9.140625" style="30"/>
    <col min="9729" max="9729" width="5.85546875" style="30" customWidth="1"/>
    <col min="9730" max="9737" width="16.140625" style="30" customWidth="1"/>
    <col min="9738" max="9738" width="8.140625" style="30" customWidth="1"/>
    <col min="9739" max="9774" width="0" style="30" hidden="1" customWidth="1"/>
    <col min="9775" max="9984" width="9.140625" style="30"/>
    <col min="9985" max="9985" width="5.85546875" style="30" customWidth="1"/>
    <col min="9986" max="9993" width="16.140625" style="30" customWidth="1"/>
    <col min="9994" max="9994" width="8.140625" style="30" customWidth="1"/>
    <col min="9995" max="10030" width="0" style="30" hidden="1" customWidth="1"/>
    <col min="10031" max="10240" width="9.140625" style="30"/>
    <col min="10241" max="10241" width="5.85546875" style="30" customWidth="1"/>
    <col min="10242" max="10249" width="16.140625" style="30" customWidth="1"/>
    <col min="10250" max="10250" width="8.140625" style="30" customWidth="1"/>
    <col min="10251" max="10286" width="0" style="30" hidden="1" customWidth="1"/>
    <col min="10287" max="10496" width="9.140625" style="30"/>
    <col min="10497" max="10497" width="5.85546875" style="30" customWidth="1"/>
    <col min="10498" max="10505" width="16.140625" style="30" customWidth="1"/>
    <col min="10506" max="10506" width="8.140625" style="30" customWidth="1"/>
    <col min="10507" max="10542" width="0" style="30" hidden="1" customWidth="1"/>
    <col min="10543" max="10752" width="9.140625" style="30"/>
    <col min="10753" max="10753" width="5.85546875" style="30" customWidth="1"/>
    <col min="10754" max="10761" width="16.140625" style="30" customWidth="1"/>
    <col min="10762" max="10762" width="8.140625" style="30" customWidth="1"/>
    <col min="10763" max="10798" width="0" style="30" hidden="1" customWidth="1"/>
    <col min="10799" max="11008" width="9.140625" style="30"/>
    <col min="11009" max="11009" width="5.85546875" style="30" customWidth="1"/>
    <col min="11010" max="11017" width="16.140625" style="30" customWidth="1"/>
    <col min="11018" max="11018" width="8.140625" style="30" customWidth="1"/>
    <col min="11019" max="11054" width="0" style="30" hidden="1" customWidth="1"/>
    <col min="11055" max="11264" width="9.140625" style="30"/>
    <col min="11265" max="11265" width="5.85546875" style="30" customWidth="1"/>
    <col min="11266" max="11273" width="16.140625" style="30" customWidth="1"/>
    <col min="11274" max="11274" width="8.140625" style="30" customWidth="1"/>
    <col min="11275" max="11310" width="0" style="30" hidden="1" customWidth="1"/>
    <col min="11311" max="11520" width="9.140625" style="30"/>
    <col min="11521" max="11521" width="5.85546875" style="30" customWidth="1"/>
    <col min="11522" max="11529" width="16.140625" style="30" customWidth="1"/>
    <col min="11530" max="11530" width="8.140625" style="30" customWidth="1"/>
    <col min="11531" max="11566" width="0" style="30" hidden="1" customWidth="1"/>
    <col min="11567" max="11776" width="9.140625" style="30"/>
    <col min="11777" max="11777" width="5.85546875" style="30" customWidth="1"/>
    <col min="11778" max="11785" width="16.140625" style="30" customWidth="1"/>
    <col min="11786" max="11786" width="8.140625" style="30" customWidth="1"/>
    <col min="11787" max="11822" width="0" style="30" hidden="1" customWidth="1"/>
    <col min="11823" max="12032" width="9.140625" style="30"/>
    <col min="12033" max="12033" width="5.85546875" style="30" customWidth="1"/>
    <col min="12034" max="12041" width="16.140625" style="30" customWidth="1"/>
    <col min="12042" max="12042" width="8.140625" style="30" customWidth="1"/>
    <col min="12043" max="12078" width="0" style="30" hidden="1" customWidth="1"/>
    <col min="12079" max="12288" width="9.140625" style="30"/>
    <col min="12289" max="12289" width="5.85546875" style="30" customWidth="1"/>
    <col min="12290" max="12297" width="16.140625" style="30" customWidth="1"/>
    <col min="12298" max="12298" width="8.140625" style="30" customWidth="1"/>
    <col min="12299" max="12334" width="0" style="30" hidden="1" customWidth="1"/>
    <col min="12335" max="12544" width="9.140625" style="30"/>
    <col min="12545" max="12545" width="5.85546875" style="30" customWidth="1"/>
    <col min="12546" max="12553" width="16.140625" style="30" customWidth="1"/>
    <col min="12554" max="12554" width="8.140625" style="30" customWidth="1"/>
    <col min="12555" max="12590" width="0" style="30" hidden="1" customWidth="1"/>
    <col min="12591" max="12800" width="9.140625" style="30"/>
    <col min="12801" max="12801" width="5.85546875" style="30" customWidth="1"/>
    <col min="12802" max="12809" width="16.140625" style="30" customWidth="1"/>
    <col min="12810" max="12810" width="8.140625" style="30" customWidth="1"/>
    <col min="12811" max="12846" width="0" style="30" hidden="1" customWidth="1"/>
    <col min="12847" max="13056" width="9.140625" style="30"/>
    <col min="13057" max="13057" width="5.85546875" style="30" customWidth="1"/>
    <col min="13058" max="13065" width="16.140625" style="30" customWidth="1"/>
    <col min="13066" max="13066" width="8.140625" style="30" customWidth="1"/>
    <col min="13067" max="13102" width="0" style="30" hidden="1" customWidth="1"/>
    <col min="13103" max="13312" width="9.140625" style="30"/>
    <col min="13313" max="13313" width="5.85546875" style="30" customWidth="1"/>
    <col min="13314" max="13321" width="16.140625" style="30" customWidth="1"/>
    <col min="13322" max="13322" width="8.140625" style="30" customWidth="1"/>
    <col min="13323" max="13358" width="0" style="30" hidden="1" customWidth="1"/>
    <col min="13359" max="13568" width="9.140625" style="30"/>
    <col min="13569" max="13569" width="5.85546875" style="30" customWidth="1"/>
    <col min="13570" max="13577" width="16.140625" style="30" customWidth="1"/>
    <col min="13578" max="13578" width="8.140625" style="30" customWidth="1"/>
    <col min="13579" max="13614" width="0" style="30" hidden="1" customWidth="1"/>
    <col min="13615" max="13824" width="9.140625" style="30"/>
    <col min="13825" max="13825" width="5.85546875" style="30" customWidth="1"/>
    <col min="13826" max="13833" width="16.140625" style="30" customWidth="1"/>
    <col min="13834" max="13834" width="8.140625" style="30" customWidth="1"/>
    <col min="13835" max="13870" width="0" style="30" hidden="1" customWidth="1"/>
    <col min="13871" max="14080" width="9.140625" style="30"/>
    <col min="14081" max="14081" width="5.85546875" style="30" customWidth="1"/>
    <col min="14082" max="14089" width="16.140625" style="30" customWidth="1"/>
    <col min="14090" max="14090" width="8.140625" style="30" customWidth="1"/>
    <col min="14091" max="14126" width="0" style="30" hidden="1" customWidth="1"/>
    <col min="14127" max="14336" width="9.140625" style="30"/>
    <col min="14337" max="14337" width="5.85546875" style="30" customWidth="1"/>
    <col min="14338" max="14345" width="16.140625" style="30" customWidth="1"/>
    <col min="14346" max="14346" width="8.140625" style="30" customWidth="1"/>
    <col min="14347" max="14382" width="0" style="30" hidden="1" customWidth="1"/>
    <col min="14383" max="14592" width="9.140625" style="30"/>
    <col min="14593" max="14593" width="5.85546875" style="30" customWidth="1"/>
    <col min="14594" max="14601" width="16.140625" style="30" customWidth="1"/>
    <col min="14602" max="14602" width="8.140625" style="30" customWidth="1"/>
    <col min="14603" max="14638" width="0" style="30" hidden="1" customWidth="1"/>
    <col min="14639" max="14848" width="9.140625" style="30"/>
    <col min="14849" max="14849" width="5.85546875" style="30" customWidth="1"/>
    <col min="14850" max="14857" width="16.140625" style="30" customWidth="1"/>
    <col min="14858" max="14858" width="8.140625" style="30" customWidth="1"/>
    <col min="14859" max="14894" width="0" style="30" hidden="1" customWidth="1"/>
    <col min="14895" max="15104" width="9.140625" style="30"/>
    <col min="15105" max="15105" width="5.85546875" style="30" customWidth="1"/>
    <col min="15106" max="15113" width="16.140625" style="30" customWidth="1"/>
    <col min="15114" max="15114" width="8.140625" style="30" customWidth="1"/>
    <col min="15115" max="15150" width="0" style="30" hidden="1" customWidth="1"/>
    <col min="15151" max="15360" width="9.140625" style="30"/>
    <col min="15361" max="15361" width="5.85546875" style="30" customWidth="1"/>
    <col min="15362" max="15369" width="16.140625" style="30" customWidth="1"/>
    <col min="15370" max="15370" width="8.140625" style="30" customWidth="1"/>
    <col min="15371" max="15406" width="0" style="30" hidden="1" customWidth="1"/>
    <col min="15407" max="15616" width="9.140625" style="30"/>
    <col min="15617" max="15617" width="5.85546875" style="30" customWidth="1"/>
    <col min="15618" max="15625" width="16.140625" style="30" customWidth="1"/>
    <col min="15626" max="15626" width="8.140625" style="30" customWidth="1"/>
    <col min="15627" max="15662" width="0" style="30" hidden="1" customWidth="1"/>
    <col min="15663" max="15872" width="9.140625" style="30"/>
    <col min="15873" max="15873" width="5.85546875" style="30" customWidth="1"/>
    <col min="15874" max="15881" width="16.140625" style="30" customWidth="1"/>
    <col min="15882" max="15882" width="8.140625" style="30" customWidth="1"/>
    <col min="15883" max="15918" width="0" style="30" hidden="1" customWidth="1"/>
    <col min="15919" max="16128" width="9.140625" style="30"/>
    <col min="16129" max="16129" width="5.85546875" style="30" customWidth="1"/>
    <col min="16130" max="16137" width="16.140625" style="30" customWidth="1"/>
    <col min="16138" max="16138" width="8.140625" style="30" customWidth="1"/>
    <col min="16139" max="16174" width="0" style="30" hidden="1" customWidth="1"/>
    <col min="16175" max="16384" width="9.140625" style="30"/>
  </cols>
  <sheetData>
    <row r="1" spans="1:85" ht="15.75">
      <c r="A1" s="134" t="s">
        <v>508</v>
      </c>
    </row>
    <row r="2" spans="1:85" ht="15.75">
      <c r="A2" s="134"/>
    </row>
    <row r="3" spans="1:85" s="139" customFormat="1" ht="58.5" customHeight="1">
      <c r="A3" s="331" t="s">
        <v>21</v>
      </c>
      <c r="B3" s="136" t="s">
        <v>432</v>
      </c>
      <c r="C3" s="137" t="s">
        <v>499</v>
      </c>
      <c r="D3" s="137" t="s">
        <v>502</v>
      </c>
      <c r="E3" s="137" t="s">
        <v>503</v>
      </c>
      <c r="F3" s="138" t="s">
        <v>433</v>
      </c>
      <c r="G3" s="136" t="s">
        <v>452</v>
      </c>
      <c r="H3" s="136" t="s">
        <v>453</v>
      </c>
      <c r="I3" s="135" t="s">
        <v>384</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row>
    <row r="4" spans="1:85" s="139" customFormat="1" ht="15" customHeight="1">
      <c r="A4" s="332"/>
      <c r="B4" s="141" t="s">
        <v>26</v>
      </c>
      <c r="C4" s="141" t="s">
        <v>27</v>
      </c>
      <c r="D4" s="141" t="s">
        <v>28</v>
      </c>
      <c r="E4" s="141" t="s">
        <v>504</v>
      </c>
      <c r="F4" s="142" t="s">
        <v>30</v>
      </c>
      <c r="G4" s="141" t="s">
        <v>229</v>
      </c>
      <c r="H4" s="141" t="s">
        <v>230</v>
      </c>
      <c r="I4" s="142" t="s">
        <v>501</v>
      </c>
      <c r="J4" s="144"/>
      <c r="K4" s="144"/>
      <c r="L4" s="14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row>
    <row r="5" spans="1:85">
      <c r="A5" s="333">
        <v>1961</v>
      </c>
      <c r="B5" s="32">
        <f>'T2'!H5</f>
        <v>3188.1</v>
      </c>
      <c r="C5" s="724">
        <v>54.102833333333336</v>
      </c>
      <c r="D5" s="727">
        <f>D6*(B83/B84)</f>
        <v>41.412705464238137</v>
      </c>
      <c r="E5" s="190">
        <f t="shared" ref="E5:E57" si="0">(((C5*1000)*D5)*52)/1000000</f>
        <v>116.50832448393312</v>
      </c>
      <c r="F5" s="21">
        <f>D82</f>
        <v>11904.555663000001</v>
      </c>
      <c r="G5" s="147">
        <f t="shared" ref="G5:G12" si="1">B5/C5*1000</f>
        <v>58926.673587643279</v>
      </c>
      <c r="H5" s="187">
        <f>B5/E5</f>
        <v>27.363709967691186</v>
      </c>
      <c r="I5" s="478">
        <f>B5/F5</f>
        <v>0.26780503953698886</v>
      </c>
      <c r="J5" s="148"/>
      <c r="K5" s="148"/>
      <c r="L5" s="148"/>
    </row>
    <row r="6" spans="1:85">
      <c r="A6" s="333">
        <v>1962</v>
      </c>
      <c r="B6" s="32">
        <f>'T2'!H6</f>
        <v>3383.1</v>
      </c>
      <c r="C6" s="724">
        <v>55.659416666666665</v>
      </c>
      <c r="D6" s="727">
        <f>D7*(B84/B85)</f>
        <v>41.410573078631735</v>
      </c>
      <c r="E6" s="190">
        <f t="shared" si="0"/>
        <v>119.85419375222868</v>
      </c>
      <c r="F6" s="21">
        <f t="shared" ref="F6:F58" si="2">D83</f>
        <v>12346.813478999999</v>
      </c>
      <c r="G6" s="147">
        <f>B6/C6*1000</f>
        <v>60782.1677374149</v>
      </c>
      <c r="H6" s="187">
        <f t="shared" ref="H6:H54" si="3">B6/E6</f>
        <v>28.226797028010473</v>
      </c>
      <c r="I6" s="478">
        <f t="shared" ref="I6:I58" si="4">B6/F6</f>
        <v>0.27400592110297323</v>
      </c>
      <c r="J6" s="148"/>
      <c r="K6" s="148"/>
      <c r="L6" s="148"/>
    </row>
    <row r="7" spans="1:85">
      <c r="A7" s="333">
        <v>1963</v>
      </c>
      <c r="B7" s="32">
        <f>'T2'!H7</f>
        <v>3530.4</v>
      </c>
      <c r="C7" s="724">
        <v>56.766833333333338</v>
      </c>
      <c r="D7" s="727">
        <f>D8*(B85/B86)</f>
        <v>41.904931141714805</v>
      </c>
      <c r="E7" s="190">
        <f t="shared" si="0"/>
        <v>123.69813258225976</v>
      </c>
      <c r="F7" s="21">
        <f t="shared" si="2"/>
        <v>12822.779970000001</v>
      </c>
      <c r="G7" s="147">
        <f t="shared" si="1"/>
        <v>62191.244300515849</v>
      </c>
      <c r="H7" s="187">
        <f>B7/E7</f>
        <v>28.540447024552048</v>
      </c>
      <c r="I7" s="478">
        <f>B7/F7</f>
        <v>0.2753225126111245</v>
      </c>
      <c r="J7" s="148"/>
      <c r="K7" s="148"/>
      <c r="L7" s="148"/>
    </row>
    <row r="8" spans="1:85">
      <c r="A8" s="333">
        <v>1964</v>
      </c>
      <c r="B8" s="32">
        <f>'T2'!H8</f>
        <v>3734</v>
      </c>
      <c r="C8" s="724">
        <v>58.394583333333337</v>
      </c>
      <c r="D8" s="727">
        <f>D9*(B86/B87)</f>
        <v>42.04673478454022</v>
      </c>
      <c r="E8" s="190">
        <f t="shared" si="0"/>
        <v>127.67568103006077</v>
      </c>
      <c r="F8" s="21">
        <f t="shared" si="2"/>
        <v>13349.084749</v>
      </c>
      <c r="G8" s="147">
        <f>B8/C8*1000</f>
        <v>63944.287070005063</v>
      </c>
      <c r="H8" s="187">
        <f>B8/E8</f>
        <v>29.245976758258632</v>
      </c>
      <c r="I8" s="478">
        <f t="shared" si="4"/>
        <v>0.27971955158047218</v>
      </c>
      <c r="J8" s="148"/>
      <c r="K8" s="148"/>
      <c r="L8" s="148"/>
    </row>
    <row r="9" spans="1:85">
      <c r="A9" s="333">
        <v>1965</v>
      </c>
      <c r="B9" s="32">
        <f>'T2'!H9</f>
        <v>3976.7</v>
      </c>
      <c r="C9" s="724">
        <v>60.878666666666668</v>
      </c>
      <c r="D9" s="727">
        <f>D10*(B87/B88)</f>
        <v>41.854464682363407</v>
      </c>
      <c r="E9" s="190">
        <f t="shared" si="0"/>
        <v>132.49828820328744</v>
      </c>
      <c r="F9" s="21">
        <f t="shared" si="2"/>
        <v>13926.626714000002</v>
      </c>
      <c r="G9" s="147">
        <f t="shared" si="1"/>
        <v>65321.732845660219</v>
      </c>
      <c r="H9" s="187">
        <f t="shared" si="3"/>
        <v>30.013217936058837</v>
      </c>
      <c r="I9" s="478">
        <f t="shared" si="4"/>
        <v>0.28554653482615056</v>
      </c>
      <c r="J9" s="148"/>
      <c r="K9" s="148"/>
      <c r="L9" s="148"/>
    </row>
    <row r="10" spans="1:85">
      <c r="A10" s="333">
        <v>1966</v>
      </c>
      <c r="B10" s="32">
        <f>'T2'!H10</f>
        <v>4238.8999999999996</v>
      </c>
      <c r="C10" s="724">
        <v>64.024833333333333</v>
      </c>
      <c r="D10" s="727">
        <f>D11*(B88/B89)</f>
        <v>41.157885384273669</v>
      </c>
      <c r="E10" s="190">
        <f t="shared" si="0"/>
        <v>137.02659110818902</v>
      </c>
      <c r="F10" s="21">
        <f t="shared" si="2"/>
        <v>14540.124598999999</v>
      </c>
      <c r="G10" s="147">
        <f>B10/C10*1000</f>
        <v>66207.1227570552</v>
      </c>
      <c r="H10" s="187">
        <f t="shared" si="3"/>
        <v>30.934871587465722</v>
      </c>
      <c r="I10" s="478">
        <f t="shared" si="4"/>
        <v>0.29153120189159393</v>
      </c>
      <c r="J10" s="148"/>
      <c r="K10" s="148"/>
      <c r="L10" s="148"/>
    </row>
    <row r="11" spans="1:85">
      <c r="A11" s="333">
        <v>1967</v>
      </c>
      <c r="B11" s="32">
        <f>'T2'!H11</f>
        <v>4355.2</v>
      </c>
      <c r="C11" s="724">
        <v>65.935166666666674</v>
      </c>
      <c r="D11" s="727">
        <f>D12*(B89/B90)</f>
        <v>40.922612172367849</v>
      </c>
      <c r="E11" s="190">
        <f t="shared" si="0"/>
        <v>140.30844120906269</v>
      </c>
      <c r="F11" s="21">
        <f t="shared" si="2"/>
        <v>15119.913809</v>
      </c>
      <c r="G11" s="147">
        <f t="shared" si="1"/>
        <v>66052.763952468449</v>
      </c>
      <c r="H11" s="187">
        <f>B11/E11</f>
        <v>31.040185198199552</v>
      </c>
      <c r="I11" s="478">
        <f t="shared" si="4"/>
        <v>0.28804397002631088</v>
      </c>
      <c r="J11" s="148"/>
      <c r="K11" s="148"/>
      <c r="L11" s="148"/>
    </row>
    <row r="12" spans="1:85">
      <c r="A12" s="333">
        <v>1968</v>
      </c>
      <c r="B12" s="32">
        <f>'T2'!H12</f>
        <v>4569</v>
      </c>
      <c r="C12" s="724">
        <v>68.026499999999999</v>
      </c>
      <c r="D12" s="727">
        <f>D13*(B90/B91)</f>
        <v>40.636517103509554</v>
      </c>
      <c r="E12" s="190">
        <f t="shared" si="0"/>
        <v>143.74672159857843</v>
      </c>
      <c r="F12" s="21">
        <f t="shared" si="2"/>
        <v>15714.085387000001</v>
      </c>
      <c r="G12" s="147">
        <f t="shared" si="1"/>
        <v>67165.001874269597</v>
      </c>
      <c r="H12" s="187">
        <f>B12/E12</f>
        <v>31.78507272506161</v>
      </c>
      <c r="I12" s="478">
        <f t="shared" si="4"/>
        <v>0.29075825206981865</v>
      </c>
      <c r="J12" s="148"/>
      <c r="K12" s="148"/>
      <c r="L12" s="148"/>
    </row>
    <row r="13" spans="1:85">
      <c r="A13" s="333">
        <v>1969</v>
      </c>
      <c r="B13" s="32">
        <f>'T2'!H13</f>
        <v>4712.5</v>
      </c>
      <c r="C13" s="725">
        <v>70.514833333333328</v>
      </c>
      <c r="D13" s="727">
        <f>D14*(B91/B92)</f>
        <v>39.970501999111505</v>
      </c>
      <c r="E13" s="190">
        <f t="shared" si="0"/>
        <v>146.56269090928475</v>
      </c>
      <c r="F13" s="21">
        <f t="shared" si="2"/>
        <v>16307.807516000001</v>
      </c>
      <c r="G13" s="147">
        <f>((B13/C13)*1000)</f>
        <v>66829.910491645976</v>
      </c>
      <c r="H13" s="187">
        <f t="shared" si="3"/>
        <v>32.153476241213468</v>
      </c>
      <c r="I13" s="478">
        <f t="shared" si="4"/>
        <v>0.28897201511462822</v>
      </c>
      <c r="J13" s="148"/>
      <c r="K13" s="148"/>
      <c r="L13" s="148"/>
    </row>
    <row r="14" spans="1:85">
      <c r="A14" s="333">
        <v>1970</v>
      </c>
      <c r="B14" s="32">
        <f>'T2'!H14</f>
        <v>4722</v>
      </c>
      <c r="C14" s="725">
        <v>71.007000000000005</v>
      </c>
      <c r="D14" s="727">
        <f>D15*(B92/B93)</f>
        <v>39.776454908929367</v>
      </c>
      <c r="E14" s="190">
        <f t="shared" si="0"/>
        <v>146.86915015335407</v>
      </c>
      <c r="F14" s="21">
        <f t="shared" si="2"/>
        <v>16819.729927</v>
      </c>
      <c r="G14" s="147">
        <f>((B14/C14)*1000)</f>
        <v>66500.485867590512</v>
      </c>
      <c r="H14" s="187">
        <f>B14/E14</f>
        <v>32.151067770661861</v>
      </c>
      <c r="I14" s="478">
        <f t="shared" si="4"/>
        <v>0.28074172537217579</v>
      </c>
      <c r="J14" s="148"/>
      <c r="K14" s="148"/>
      <c r="L14" s="148"/>
    </row>
    <row r="15" spans="1:85">
      <c r="A15" s="333">
        <v>1971</v>
      </c>
      <c r="B15" s="32">
        <f>'T2'!H15</f>
        <v>4877.6000000000004</v>
      </c>
      <c r="C15" s="725">
        <v>71.330500000000001</v>
      </c>
      <c r="D15" s="727">
        <f>D16*(B93/B94)</f>
        <v>39.850733007552193</v>
      </c>
      <c r="E15" s="190">
        <f t="shared" si="0"/>
        <v>147.81378096135049</v>
      </c>
      <c r="F15" s="21">
        <f t="shared" si="2"/>
        <v>17336.596277000001</v>
      </c>
      <c r="G15" s="147">
        <f t="shared" ref="G15:G58" si="5">((B15/C15)*1000)</f>
        <v>68380.286132860419</v>
      </c>
      <c r="H15" s="187">
        <f t="shared" si="3"/>
        <v>32.998276400732671</v>
      </c>
      <c r="I15" s="478">
        <f>B15/F15</f>
        <v>0.28134703733459965</v>
      </c>
      <c r="J15" s="148"/>
      <c r="K15" s="148"/>
      <c r="L15" s="148"/>
    </row>
    <row r="16" spans="1:85">
      <c r="A16" s="333">
        <v>1972</v>
      </c>
      <c r="B16" s="32">
        <f>'T2'!H16</f>
        <v>5134.3</v>
      </c>
      <c r="C16" s="725">
        <v>73.78758333333333</v>
      </c>
      <c r="D16" s="727">
        <f>D17*(B94/B95)</f>
        <v>39.709284762327847</v>
      </c>
      <c r="E16" s="190">
        <f t="shared" si="0"/>
        <v>152.36271224238112</v>
      </c>
      <c r="F16" s="21">
        <f t="shared" si="2"/>
        <v>17926.273365000001</v>
      </c>
      <c r="G16" s="147">
        <f t="shared" si="5"/>
        <v>69582.167731472437</v>
      </c>
      <c r="H16" s="187">
        <f t="shared" si="3"/>
        <v>33.697877416570734</v>
      </c>
      <c r="I16" s="478">
        <f t="shared" si="4"/>
        <v>0.28641201076540651</v>
      </c>
      <c r="J16" s="148"/>
      <c r="K16" s="148"/>
      <c r="L16" s="148"/>
    </row>
    <row r="17" spans="1:12">
      <c r="A17" s="333">
        <v>1973</v>
      </c>
      <c r="B17" s="32">
        <f>'T2'!H17</f>
        <v>5424.1</v>
      </c>
      <c r="C17" s="725">
        <v>76.901416666666677</v>
      </c>
      <c r="D17" s="727">
        <f>D18*(B95/B96)</f>
        <v>39.126432696579286</v>
      </c>
      <c r="E17" s="190">
        <f t="shared" si="0"/>
        <v>156.46166138095657</v>
      </c>
      <c r="F17" s="21">
        <f t="shared" si="2"/>
        <v>18570.783231000001</v>
      </c>
      <c r="G17" s="147">
        <f t="shared" si="5"/>
        <v>70533.160962574373</v>
      </c>
      <c r="H17" s="187">
        <f>B17/E17</f>
        <v>34.667278566046114</v>
      </c>
      <c r="I17" s="478">
        <f>B17/F17</f>
        <v>0.29207707249232284</v>
      </c>
      <c r="J17" s="148"/>
      <c r="K17" s="148"/>
      <c r="L17" s="148"/>
    </row>
    <row r="18" spans="1:12">
      <c r="A18" s="333">
        <v>1974</v>
      </c>
      <c r="B18" s="32">
        <f>'T2'!H18</f>
        <v>5396</v>
      </c>
      <c r="C18" s="725">
        <v>78.383083333333332</v>
      </c>
      <c r="D18" s="727">
        <f>D19*(B96/B97)</f>
        <v>38.577698800533085</v>
      </c>
      <c r="E18" s="190">
        <f t="shared" si="0"/>
        <v>157.23962695430171</v>
      </c>
      <c r="F18" s="21">
        <f t="shared" si="2"/>
        <v>19113.717623</v>
      </c>
      <c r="G18" s="147">
        <f t="shared" si="5"/>
        <v>68841.384780091801</v>
      </c>
      <c r="H18" s="187">
        <f t="shared" si="3"/>
        <v>34.317049108544566</v>
      </c>
      <c r="I18" s="478">
        <f>B18/F18</f>
        <v>0.28231033367924524</v>
      </c>
      <c r="J18" s="148"/>
      <c r="K18" s="148"/>
      <c r="L18" s="148"/>
    </row>
    <row r="19" spans="1:12">
      <c r="A19" s="333">
        <v>1975</v>
      </c>
      <c r="B19" s="32">
        <f>'T2'!H19</f>
        <v>5385.4</v>
      </c>
      <c r="C19" s="725">
        <v>77.071333333333328</v>
      </c>
      <c r="D19" s="727">
        <f>D20*(B97/B98)</f>
        <v>38.622834295868493</v>
      </c>
      <c r="E19" s="190">
        <f t="shared" si="0"/>
        <v>154.7890934873389</v>
      </c>
      <c r="F19" s="21">
        <f t="shared" si="2"/>
        <v>19524.514009000002</v>
      </c>
      <c r="G19" s="147">
        <f t="shared" si="5"/>
        <v>69875.52656846038</v>
      </c>
      <c r="H19" s="187">
        <f t="shared" si="3"/>
        <v>34.791856962716196</v>
      </c>
      <c r="I19" s="478">
        <f t="shared" si="4"/>
        <v>0.27582760818105639</v>
      </c>
      <c r="J19" s="148"/>
      <c r="K19" s="148"/>
      <c r="L19" s="148"/>
    </row>
    <row r="20" spans="1:12">
      <c r="A20" s="333">
        <v>1976</v>
      </c>
      <c r="B20" s="32">
        <f>'T2'!H20</f>
        <v>5675.4</v>
      </c>
      <c r="C20" s="725">
        <v>79.507000000000005</v>
      </c>
      <c r="D20" s="727">
        <v>38.4</v>
      </c>
      <c r="E20" s="190">
        <f t="shared" si="0"/>
        <v>158.7595776</v>
      </c>
      <c r="F20" s="21">
        <f t="shared" si="2"/>
        <v>20004.525540999999</v>
      </c>
      <c r="G20" s="147">
        <f t="shared" si="5"/>
        <v>71382.394003043737</v>
      </c>
      <c r="H20" s="187">
        <f t="shared" si="3"/>
        <v>35.748394432614056</v>
      </c>
      <c r="I20" s="478">
        <f t="shared" si="4"/>
        <v>0.28370580388762845</v>
      </c>
      <c r="J20" s="148"/>
      <c r="K20" s="148"/>
      <c r="L20" s="148"/>
    </row>
    <row r="21" spans="1:12">
      <c r="A21" s="333">
        <v>1977</v>
      </c>
      <c r="B21" s="32">
        <f>'T2'!H21</f>
        <v>5937</v>
      </c>
      <c r="C21" s="725">
        <v>82.599500000000006</v>
      </c>
      <c r="D21" s="727">
        <v>38.5</v>
      </c>
      <c r="E21" s="190">
        <f t="shared" si="0"/>
        <v>165.36419900000001</v>
      </c>
      <c r="F21" s="21">
        <f t="shared" si="2"/>
        <v>20590.157587999998</v>
      </c>
      <c r="G21" s="147">
        <f t="shared" si="5"/>
        <v>71876.948407678006</v>
      </c>
      <c r="H21" s="187">
        <f t="shared" si="3"/>
        <v>35.902571632206794</v>
      </c>
      <c r="I21" s="478">
        <f t="shared" si="4"/>
        <v>0.28834164938398044</v>
      </c>
      <c r="J21" s="148"/>
      <c r="K21" s="148"/>
      <c r="L21" s="148"/>
    </row>
    <row r="22" spans="1:12">
      <c r="A22" s="333">
        <v>1978</v>
      </c>
      <c r="B22" s="32">
        <f>'T2'!H22</f>
        <v>6267.2</v>
      </c>
      <c r="C22" s="725">
        <v>86.82908333333333</v>
      </c>
      <c r="D22" s="727">
        <v>38.700000000000003</v>
      </c>
      <c r="E22" s="190">
        <f t="shared" si="0"/>
        <v>174.73484729999998</v>
      </c>
      <c r="F22" s="21">
        <f t="shared" si="2"/>
        <v>21288.601334000003</v>
      </c>
      <c r="G22" s="147">
        <f t="shared" si="5"/>
        <v>72178.580717482328</v>
      </c>
      <c r="H22" s="187">
        <f t="shared" si="3"/>
        <v>35.866915482748134</v>
      </c>
      <c r="I22" s="478">
        <f t="shared" si="4"/>
        <v>0.29439228541476142</v>
      </c>
      <c r="J22" s="148"/>
      <c r="K22" s="148"/>
      <c r="L22" s="148"/>
    </row>
    <row r="23" spans="1:12">
      <c r="A23" s="333">
        <v>1979</v>
      </c>
      <c r="B23" s="32">
        <f>'T2'!H23</f>
        <v>6466.2</v>
      </c>
      <c r="C23" s="725">
        <v>89.935833333333335</v>
      </c>
      <c r="D23" s="727">
        <v>38.6</v>
      </c>
      <c r="E23" s="190">
        <f t="shared" si="0"/>
        <v>180.51920466666667</v>
      </c>
      <c r="F23" s="21">
        <f t="shared" si="2"/>
        <v>22024.349346999999</v>
      </c>
      <c r="G23" s="147">
        <f t="shared" si="5"/>
        <v>71897.927225892534</v>
      </c>
      <c r="H23" s="187">
        <f t="shared" si="3"/>
        <v>35.820011571289626</v>
      </c>
      <c r="I23" s="478">
        <f t="shared" si="4"/>
        <v>0.29359323620067712</v>
      </c>
      <c r="J23" s="148"/>
      <c r="K23" s="148"/>
      <c r="L23" s="148"/>
    </row>
    <row r="24" spans="1:12">
      <c r="A24" s="333">
        <v>1980</v>
      </c>
      <c r="B24" s="32">
        <f>'T2'!H24</f>
        <v>6450.4</v>
      </c>
      <c r="C24" s="725">
        <v>90.531000000000006</v>
      </c>
      <c r="D24" s="727">
        <v>38.299999999999997</v>
      </c>
      <c r="E24" s="190">
        <f t="shared" si="0"/>
        <v>180.30153959999998</v>
      </c>
      <c r="F24" s="21">
        <f t="shared" si="2"/>
        <v>22629.757150000005</v>
      </c>
      <c r="G24" s="147">
        <f t="shared" si="5"/>
        <v>71250.731793529281</v>
      </c>
      <c r="H24" s="187">
        <f t="shared" si="3"/>
        <v>35.775623515529873</v>
      </c>
      <c r="I24" s="478">
        <f t="shared" si="4"/>
        <v>0.28504061962503202</v>
      </c>
      <c r="J24" s="148"/>
      <c r="K24" s="148"/>
      <c r="L24" s="148"/>
    </row>
    <row r="25" spans="1:12">
      <c r="A25" s="333">
        <v>1981</v>
      </c>
      <c r="B25" s="32">
        <f>'T2'!H25</f>
        <v>6617.7</v>
      </c>
      <c r="C25" s="725">
        <v>91.292416666666668</v>
      </c>
      <c r="D25" s="727">
        <v>37.9</v>
      </c>
      <c r="E25" s="190">
        <f t="shared" si="0"/>
        <v>179.91909476666669</v>
      </c>
      <c r="F25" s="21">
        <f t="shared" si="2"/>
        <v>23219.883687000001</v>
      </c>
      <c r="G25" s="147">
        <f t="shared" si="5"/>
        <v>72489.04390561831</v>
      </c>
      <c r="H25" s="187">
        <f t="shared" si="3"/>
        <v>36.781532324750501</v>
      </c>
      <c r="I25" s="478">
        <f t="shared" si="4"/>
        <v>0.28500142762149228</v>
      </c>
      <c r="J25" s="148"/>
      <c r="K25" s="148"/>
      <c r="L25" s="148"/>
    </row>
    <row r="26" spans="1:12">
      <c r="A26" s="333">
        <v>1982</v>
      </c>
      <c r="B26" s="32">
        <f>'T2'!H26</f>
        <v>6491.3</v>
      </c>
      <c r="C26" s="725">
        <v>89.684250000000006</v>
      </c>
      <c r="D26" s="727">
        <v>37.700000000000003</v>
      </c>
      <c r="E26" s="190">
        <f t="shared" si="0"/>
        <v>175.81700370000001</v>
      </c>
      <c r="F26" s="21">
        <f t="shared" si="2"/>
        <v>23671.579932000001</v>
      </c>
      <c r="G26" s="147">
        <f t="shared" si="5"/>
        <v>72379.486922174183</v>
      </c>
      <c r="H26" s="187">
        <f t="shared" si="3"/>
        <v>36.920774802170058</v>
      </c>
      <c r="I26" s="478">
        <f t="shared" si="4"/>
        <v>0.27422335216522042</v>
      </c>
      <c r="J26" s="148"/>
      <c r="K26" s="148"/>
      <c r="L26" s="148"/>
    </row>
    <row r="27" spans="1:12">
      <c r="A27" s="333">
        <v>1983</v>
      </c>
      <c r="B27" s="32">
        <f>'T2'!H27</f>
        <v>6792</v>
      </c>
      <c r="C27" s="725">
        <v>90.288916666666665</v>
      </c>
      <c r="D27" s="727">
        <v>38.1</v>
      </c>
      <c r="E27" s="190">
        <f t="shared" si="0"/>
        <v>178.88040170000002</v>
      </c>
      <c r="F27" s="21">
        <f t="shared" si="2"/>
        <v>24192.940772000002</v>
      </c>
      <c r="G27" s="147">
        <f t="shared" si="5"/>
        <v>75225.179908571285</v>
      </c>
      <c r="H27" s="187">
        <f t="shared" si="3"/>
        <v>37.969503285166198</v>
      </c>
      <c r="I27" s="478">
        <f t="shared" si="4"/>
        <v>0.28074305079359368</v>
      </c>
      <c r="J27" s="148"/>
      <c r="K27" s="148"/>
      <c r="L27" s="148"/>
    </row>
    <row r="28" spans="1:12">
      <c r="A28" s="333">
        <v>1984</v>
      </c>
      <c r="B28" s="32">
        <f>'T2'!H28</f>
        <v>7285</v>
      </c>
      <c r="C28" s="725">
        <v>94.542749999999998</v>
      </c>
      <c r="D28" s="727">
        <v>38.6</v>
      </c>
      <c r="E28" s="190">
        <f t="shared" si="0"/>
        <v>189.76620779999999</v>
      </c>
      <c r="F28" s="21">
        <f t="shared" si="2"/>
        <v>24915.205314999999</v>
      </c>
      <c r="G28" s="147">
        <f t="shared" si="5"/>
        <v>77055.0888354739</v>
      </c>
      <c r="H28" s="187">
        <f t="shared" si="3"/>
        <v>38.389342783715577</v>
      </c>
      <c r="I28" s="478">
        <f t="shared" si="4"/>
        <v>0.29239173058767148</v>
      </c>
      <c r="J28" s="148"/>
      <c r="K28" s="148"/>
      <c r="L28" s="148"/>
    </row>
    <row r="29" spans="1:12">
      <c r="A29" s="333">
        <v>1985</v>
      </c>
      <c r="B29" s="32">
        <f>'T2'!H29</f>
        <v>7593.8</v>
      </c>
      <c r="C29" s="725">
        <v>97.528666666666666</v>
      </c>
      <c r="D29" s="727">
        <v>38.9</v>
      </c>
      <c r="E29" s="190">
        <f t="shared" si="0"/>
        <v>197.28098693333334</v>
      </c>
      <c r="F29" s="21">
        <f t="shared" si="2"/>
        <v>25696.797126000001</v>
      </c>
      <c r="G29" s="147">
        <f t="shared" si="5"/>
        <v>77862.235376949</v>
      </c>
      <c r="H29" s="187">
        <f t="shared" si="3"/>
        <v>38.492305406836564</v>
      </c>
      <c r="I29" s="478">
        <f t="shared" si="4"/>
        <v>0.29551542796423447</v>
      </c>
      <c r="J29" s="148"/>
      <c r="K29" s="148"/>
      <c r="L29" s="148"/>
    </row>
    <row r="30" spans="1:12">
      <c r="A30" s="333">
        <v>1986</v>
      </c>
      <c r="B30" s="32">
        <f>'T2'!H30</f>
        <v>7860.5</v>
      </c>
      <c r="C30" s="725">
        <v>99.497249999999994</v>
      </c>
      <c r="D30" s="729">
        <v>38.9</v>
      </c>
      <c r="E30" s="190">
        <f t="shared" si="0"/>
        <v>201.26303729999998</v>
      </c>
      <c r="F30" s="21">
        <f t="shared" si="2"/>
        <v>26464.905467000004</v>
      </c>
      <c r="G30" s="147">
        <f t="shared" si="5"/>
        <v>79002.183477432787</v>
      </c>
      <c r="H30" s="187">
        <f t="shared" si="3"/>
        <v>39.055854991809767</v>
      </c>
      <c r="I30" s="478">
        <f t="shared" si="4"/>
        <v>0.29701598631446186</v>
      </c>
      <c r="J30" s="148"/>
      <c r="K30" s="148"/>
      <c r="L30" s="148"/>
    </row>
    <row r="31" spans="1:12">
      <c r="A31" s="333">
        <v>1987</v>
      </c>
      <c r="B31" s="32">
        <f>'T2'!H31</f>
        <v>8132.6</v>
      </c>
      <c r="C31" s="725">
        <v>102.11458333333333</v>
      </c>
      <c r="D31" s="729">
        <v>38.799999999999997</v>
      </c>
      <c r="E31" s="190">
        <f t="shared" si="0"/>
        <v>206.02638333333331</v>
      </c>
      <c r="F31" s="21">
        <f t="shared" si="2"/>
        <v>27207.395214999997</v>
      </c>
      <c r="G31" s="147">
        <f t="shared" si="5"/>
        <v>79641.905539120678</v>
      </c>
      <c r="H31" s="187">
        <f t="shared" si="3"/>
        <v>39.473585219627623</v>
      </c>
      <c r="I31" s="478">
        <f t="shared" si="4"/>
        <v>0.29891137816516633</v>
      </c>
      <c r="J31" s="148"/>
      <c r="K31" s="148"/>
      <c r="L31" s="148"/>
    </row>
    <row r="32" spans="1:12">
      <c r="A32" s="333">
        <v>1988</v>
      </c>
      <c r="B32" s="32">
        <f>'T2'!H32</f>
        <v>8474.5</v>
      </c>
      <c r="C32" s="725">
        <v>105.37475000000001</v>
      </c>
      <c r="D32" s="729">
        <v>39.299999999999997</v>
      </c>
      <c r="E32" s="190">
        <f t="shared" si="0"/>
        <v>215.3438391</v>
      </c>
      <c r="F32" s="21">
        <f t="shared" si="2"/>
        <v>27928.311411000002</v>
      </c>
      <c r="G32" s="147">
        <f t="shared" si="5"/>
        <v>80422.492105556579</v>
      </c>
      <c r="H32" s="187">
        <f t="shared" si="3"/>
        <v>39.353343171636624</v>
      </c>
      <c r="I32" s="478">
        <f t="shared" si="4"/>
        <v>0.30343760764076078</v>
      </c>
      <c r="J32" s="148"/>
      <c r="K32" s="148"/>
      <c r="L32" s="148"/>
    </row>
    <row r="33" spans="1:12">
      <c r="A33" s="333">
        <v>1989</v>
      </c>
      <c r="B33" s="32">
        <f>'T2'!H33</f>
        <v>8786.4</v>
      </c>
      <c r="C33" s="725">
        <v>108.04708333333333</v>
      </c>
      <c r="D33" s="729">
        <v>39.4</v>
      </c>
      <c r="E33" s="190">
        <f t="shared" si="0"/>
        <v>221.36686433333333</v>
      </c>
      <c r="F33" s="21">
        <f t="shared" si="2"/>
        <v>28627.654054999999</v>
      </c>
      <c r="G33" s="147">
        <f t="shared" si="5"/>
        <v>81320.103504259328</v>
      </c>
      <c r="H33" s="187">
        <f t="shared" si="3"/>
        <v>39.691577266819273</v>
      </c>
      <c r="I33" s="478">
        <f t="shared" si="4"/>
        <v>0.30692001458168383</v>
      </c>
      <c r="J33" s="148"/>
      <c r="K33" s="148"/>
      <c r="L33" s="189"/>
    </row>
    <row r="34" spans="1:12">
      <c r="A34" s="333">
        <v>1990</v>
      </c>
      <c r="B34" s="32">
        <f>'T2'!H34</f>
        <v>8955</v>
      </c>
      <c r="C34" s="725">
        <v>109.53041666666667</v>
      </c>
      <c r="D34" s="729">
        <v>39.299999999999997</v>
      </c>
      <c r="E34" s="190">
        <f t="shared" si="0"/>
        <v>223.83635949999999</v>
      </c>
      <c r="F34" s="21">
        <f t="shared" si="2"/>
        <v>29286.546289000005</v>
      </c>
      <c r="G34" s="147">
        <f t="shared" si="5"/>
        <v>81758.111331327294</v>
      </c>
      <c r="H34" s="187">
        <f t="shared" si="3"/>
        <v>40.006905133747942</v>
      </c>
      <c r="I34" s="478">
        <f t="shared" si="4"/>
        <v>0.3057718008682877</v>
      </c>
      <c r="J34" s="148"/>
      <c r="K34" s="148"/>
      <c r="L34" s="148"/>
    </row>
    <row r="35" spans="1:12">
      <c r="A35" s="333">
        <v>1991</v>
      </c>
      <c r="B35" s="32">
        <f>'T2'!H35</f>
        <v>8948.4</v>
      </c>
      <c r="C35" s="725">
        <v>108.4355</v>
      </c>
      <c r="D35" s="729">
        <v>39.1</v>
      </c>
      <c r="E35" s="190">
        <f t="shared" si="0"/>
        <v>220.47105859999999</v>
      </c>
      <c r="F35" s="21">
        <f t="shared" si="2"/>
        <v>29797.569802000002</v>
      </c>
      <c r="G35" s="147">
        <f t="shared" si="5"/>
        <v>82522.790045695365</v>
      </c>
      <c r="H35" s="187">
        <f t="shared" si="3"/>
        <v>40.587640195600713</v>
      </c>
      <c r="I35" s="478">
        <f t="shared" si="4"/>
        <v>0.30030636925966314</v>
      </c>
      <c r="J35" s="148"/>
      <c r="K35" s="148"/>
      <c r="L35" s="148"/>
    </row>
    <row r="36" spans="1:12">
      <c r="A36" s="333">
        <v>1992</v>
      </c>
      <c r="B36" s="32">
        <f>'T2'!H36</f>
        <v>9266.6</v>
      </c>
      <c r="C36" s="725">
        <v>108.79758333333332</v>
      </c>
      <c r="D36" s="729">
        <v>38.799999999999997</v>
      </c>
      <c r="E36" s="190">
        <f t="shared" si="0"/>
        <v>219.5100041333333</v>
      </c>
      <c r="F36" s="21">
        <f t="shared" si="2"/>
        <v>30312.638356000003</v>
      </c>
      <c r="G36" s="147">
        <f t="shared" si="5"/>
        <v>85172.84774248203</v>
      </c>
      <c r="H36" s="187">
        <f t="shared" si="3"/>
        <v>42.21493246554423</v>
      </c>
      <c r="I36" s="478">
        <f t="shared" si="4"/>
        <v>0.30570087272412544</v>
      </c>
      <c r="J36" s="148"/>
      <c r="K36" s="148"/>
      <c r="L36" s="148"/>
    </row>
    <row r="37" spans="1:12">
      <c r="A37" s="333">
        <v>1993</v>
      </c>
      <c r="B37" s="32">
        <f>'T2'!H37</f>
        <v>9521</v>
      </c>
      <c r="C37" s="725">
        <v>110.93708333333333</v>
      </c>
      <c r="D37" s="729">
        <v>39.299999999999997</v>
      </c>
      <c r="E37" s="190">
        <f t="shared" si="0"/>
        <v>226.71102349999995</v>
      </c>
      <c r="F37" s="21">
        <f t="shared" si="2"/>
        <v>30914.450567</v>
      </c>
      <c r="G37" s="147">
        <f t="shared" si="5"/>
        <v>85823.420933036381</v>
      </c>
      <c r="H37" s="187">
        <f t="shared" si="3"/>
        <v>41.996193449322952</v>
      </c>
      <c r="I37" s="478">
        <f t="shared" si="4"/>
        <v>0.30797894917670976</v>
      </c>
      <c r="J37" s="148"/>
      <c r="K37" s="148"/>
      <c r="L37" s="148"/>
    </row>
    <row r="38" spans="1:12">
      <c r="A38" s="333">
        <v>1994</v>
      </c>
      <c r="B38" s="32">
        <f>'T2'!H38</f>
        <v>9905.4</v>
      </c>
      <c r="C38" s="725">
        <v>114.3905</v>
      </c>
      <c r="D38" s="729">
        <v>39.1</v>
      </c>
      <c r="E38" s="190">
        <f t="shared" si="0"/>
        <v>232.5787646</v>
      </c>
      <c r="F38" s="21">
        <f t="shared" si="2"/>
        <v>31561.207677999999</v>
      </c>
      <c r="G38" s="147">
        <f t="shared" si="5"/>
        <v>86592.85517591059</v>
      </c>
      <c r="H38" s="187">
        <f t="shared" si="3"/>
        <v>42.589442836863363</v>
      </c>
      <c r="I38" s="478">
        <f t="shared" si="4"/>
        <v>0.31384730587811571</v>
      </c>
      <c r="J38" s="148"/>
      <c r="K38" s="148"/>
      <c r="L38" s="148"/>
    </row>
    <row r="39" spans="1:12">
      <c r="A39" s="333">
        <v>1995</v>
      </c>
      <c r="B39" s="32">
        <f>'T2'!H39</f>
        <v>10174.799999999999</v>
      </c>
      <c r="C39" s="725">
        <v>117.41641666666668</v>
      </c>
      <c r="D39" s="729">
        <v>39.200000000000003</v>
      </c>
      <c r="E39" s="190">
        <f t="shared" si="0"/>
        <v>239.34162373333339</v>
      </c>
      <c r="F39" s="21">
        <f t="shared" si="2"/>
        <v>32283.92167</v>
      </c>
      <c r="G39" s="147">
        <f t="shared" si="5"/>
        <v>86655.684859513523</v>
      </c>
      <c r="H39" s="187">
        <f t="shared" si="3"/>
        <v>42.511619338458353</v>
      </c>
      <c r="I39" s="478">
        <f t="shared" si="4"/>
        <v>0.31516617169391115</v>
      </c>
      <c r="J39" s="148"/>
      <c r="K39" s="148"/>
      <c r="L39" s="148"/>
    </row>
    <row r="40" spans="1:12">
      <c r="A40" s="333">
        <v>1996</v>
      </c>
      <c r="B40" s="32">
        <f>'T2'!H40</f>
        <v>10561</v>
      </c>
      <c r="C40" s="725">
        <v>119.82666666666667</v>
      </c>
      <c r="D40" s="729">
        <v>39.200000000000003</v>
      </c>
      <c r="E40" s="190">
        <f t="shared" si="0"/>
        <v>244.25467733333338</v>
      </c>
      <c r="F40" s="21">
        <f t="shared" si="2"/>
        <v>33123.941850999996</v>
      </c>
      <c r="G40" s="147">
        <f t="shared" si="5"/>
        <v>88135.640369422501</v>
      </c>
      <c r="H40" s="187">
        <f t="shared" si="3"/>
        <v>43.237657167102867</v>
      </c>
      <c r="I40" s="478">
        <f t="shared" si="4"/>
        <v>0.31883282634373927</v>
      </c>
      <c r="J40" s="148"/>
      <c r="K40" s="148"/>
      <c r="L40" s="148"/>
    </row>
    <row r="41" spans="1:12">
      <c r="A41" s="333">
        <v>1997</v>
      </c>
      <c r="B41" s="32">
        <f>'T2'!H41</f>
        <v>11034.9</v>
      </c>
      <c r="C41" s="725">
        <v>122.94191666666667</v>
      </c>
      <c r="D41" s="729">
        <v>39.4</v>
      </c>
      <c r="E41" s="190">
        <f t="shared" si="0"/>
        <v>251.88339886666668</v>
      </c>
      <c r="F41" s="21">
        <f t="shared" si="2"/>
        <v>34028.233239000001</v>
      </c>
      <c r="G41" s="147">
        <f t="shared" si="5"/>
        <v>89757.019405505154</v>
      </c>
      <c r="H41" s="187">
        <f t="shared" si="3"/>
        <v>43.809556523577299</v>
      </c>
      <c r="I41" s="478">
        <f t="shared" si="4"/>
        <v>0.32428659820495243</v>
      </c>
      <c r="J41" s="148"/>
      <c r="K41" s="152"/>
      <c r="L41" s="148"/>
    </row>
    <row r="42" spans="1:12">
      <c r="A42" s="333">
        <v>1998</v>
      </c>
      <c r="B42" s="32">
        <f>'T2'!H42</f>
        <v>11525.9</v>
      </c>
      <c r="C42" s="725">
        <v>126.14891666666666</v>
      </c>
      <c r="D42" s="729">
        <v>39.200000000000003</v>
      </c>
      <c r="E42" s="190">
        <f t="shared" si="0"/>
        <v>257.14195173333337</v>
      </c>
      <c r="F42" s="21">
        <f t="shared" si="2"/>
        <v>35042.190182999999</v>
      </c>
      <c r="G42" s="147">
        <f t="shared" si="5"/>
        <v>91367.411663596009</v>
      </c>
      <c r="H42" s="187">
        <f t="shared" si="3"/>
        <v>44.823102268247638</v>
      </c>
      <c r="I42" s="478">
        <f t="shared" si="4"/>
        <v>0.32891494338135163</v>
      </c>
      <c r="J42" s="148"/>
      <c r="K42" s="148"/>
      <c r="L42" s="148"/>
    </row>
    <row r="43" spans="1:12">
      <c r="A43" s="333">
        <v>1999</v>
      </c>
      <c r="B43" s="32">
        <f>'T2'!H43</f>
        <v>12065.9</v>
      </c>
      <c r="C43" s="725">
        <v>129.24008333333333</v>
      </c>
      <c r="D43" s="729">
        <v>39.5</v>
      </c>
      <c r="E43" s="190">
        <f t="shared" si="0"/>
        <v>265.45913116666662</v>
      </c>
      <c r="F43" s="21">
        <f t="shared" si="2"/>
        <v>36140.643538999997</v>
      </c>
      <c r="G43" s="147">
        <f t="shared" si="5"/>
        <v>93360.354533971331</v>
      </c>
      <c r="H43" s="187">
        <f t="shared" si="3"/>
        <v>45.452947679635514</v>
      </c>
      <c r="I43" s="478">
        <f t="shared" si="4"/>
        <v>0.33385957798398019</v>
      </c>
      <c r="J43" s="148"/>
      <c r="L43" s="148"/>
    </row>
    <row r="44" spans="1:12">
      <c r="A44" s="333">
        <v>2000</v>
      </c>
      <c r="B44" s="32">
        <f>'T2'!H44</f>
        <v>12559.7</v>
      </c>
      <c r="C44" s="725">
        <v>132.02966666666666</v>
      </c>
      <c r="D44" s="729">
        <v>39.6</v>
      </c>
      <c r="E44" s="190">
        <f t="shared" si="0"/>
        <v>271.87548959999998</v>
      </c>
      <c r="F44" s="21">
        <f t="shared" si="2"/>
        <v>37283.592345999998</v>
      </c>
      <c r="G44" s="147">
        <f t="shared" si="5"/>
        <v>95127.86267732759</v>
      </c>
      <c r="H44" s="187">
        <f t="shared" si="3"/>
        <v>46.196514509191715</v>
      </c>
      <c r="I44" s="478">
        <f t="shared" si="4"/>
        <v>0.33686936289409031</v>
      </c>
      <c r="J44" s="148"/>
      <c r="K44" s="49"/>
      <c r="L44" s="148"/>
    </row>
    <row r="45" spans="1:12">
      <c r="A45" s="333">
        <v>2001</v>
      </c>
      <c r="B45" s="32">
        <f>'T2'!H45</f>
        <v>12682.2</v>
      </c>
      <c r="C45" s="725">
        <v>132.0795</v>
      </c>
      <c r="D45" s="729">
        <v>39.200000000000003</v>
      </c>
      <c r="E45" s="190">
        <f t="shared" si="0"/>
        <v>269.23085280000004</v>
      </c>
      <c r="F45" s="21">
        <f t="shared" si="2"/>
        <v>38263.840615000001</v>
      </c>
      <c r="G45" s="147">
        <f t="shared" si="5"/>
        <v>96019.442835564958</v>
      </c>
      <c r="H45" s="187">
        <f t="shared" si="3"/>
        <v>47.105299664229264</v>
      </c>
      <c r="I45" s="478">
        <f t="shared" si="4"/>
        <v>0.33144085371891258</v>
      </c>
      <c r="J45" s="148"/>
      <c r="K45" s="148"/>
      <c r="L45" s="148"/>
    </row>
    <row r="46" spans="1:12">
      <c r="A46" s="365">
        <v>2002</v>
      </c>
      <c r="B46" s="192">
        <f>'T2'!H46</f>
        <v>12908.8</v>
      </c>
      <c r="C46" s="725">
        <v>130.62799999999999</v>
      </c>
      <c r="D46" s="729">
        <v>39.1</v>
      </c>
      <c r="E46" s="190">
        <f t="shared" si="0"/>
        <v>265.59284960000002</v>
      </c>
      <c r="F46" s="21">
        <f t="shared" si="2"/>
        <v>39132.625531999998</v>
      </c>
      <c r="G46" s="147">
        <f t="shared" si="5"/>
        <v>98821.079707260316</v>
      </c>
      <c r="H46" s="187">
        <f t="shared" si="3"/>
        <v>48.603718132628515</v>
      </c>
      <c r="I46" s="478">
        <f t="shared" si="4"/>
        <v>0.32987308734099791</v>
      </c>
      <c r="J46" s="148"/>
      <c r="K46" s="148"/>
      <c r="L46" s="148"/>
    </row>
    <row r="47" spans="1:12">
      <c r="A47" s="365">
        <v>2003</v>
      </c>
      <c r="B47" s="192">
        <f>'T2'!H47</f>
        <v>13271.1</v>
      </c>
      <c r="C47" s="725">
        <v>130.31466666666668</v>
      </c>
      <c r="D47" s="729">
        <v>39</v>
      </c>
      <c r="E47" s="190">
        <f t="shared" si="0"/>
        <v>264.27814400000005</v>
      </c>
      <c r="F47" s="21">
        <f t="shared" si="2"/>
        <v>40043.209206</v>
      </c>
      <c r="G47" s="147">
        <f t="shared" si="5"/>
        <v>101838.88229516246</v>
      </c>
      <c r="H47" s="187">
        <f t="shared" si="3"/>
        <v>50.216411388147172</v>
      </c>
      <c r="I47" s="478">
        <f t="shared" si="4"/>
        <v>0.33141949067387644</v>
      </c>
      <c r="J47" s="148"/>
      <c r="K47" s="148"/>
      <c r="L47" s="699"/>
    </row>
    <row r="48" spans="1:12">
      <c r="A48" s="365">
        <v>2004</v>
      </c>
      <c r="B48" s="192">
        <f>'T2'!H48</f>
        <v>13773.5</v>
      </c>
      <c r="C48" s="725">
        <v>131.73166666666665</v>
      </c>
      <c r="D48" s="729">
        <v>39</v>
      </c>
      <c r="E48" s="190">
        <f t="shared" si="0"/>
        <v>267.15181999999999</v>
      </c>
      <c r="F48" s="21">
        <f t="shared" si="2"/>
        <v>41021.659679000004</v>
      </c>
      <c r="G48" s="147">
        <f t="shared" si="5"/>
        <v>104557.24389225573</v>
      </c>
      <c r="H48" s="187">
        <f t="shared" si="3"/>
        <v>51.556826376851937</v>
      </c>
      <c r="I48" s="478">
        <f t="shared" si="4"/>
        <v>0.33576164659790675</v>
      </c>
      <c r="J48" s="148"/>
      <c r="K48" s="148"/>
      <c r="L48" s="699"/>
    </row>
    <row r="49" spans="1:85">
      <c r="A49" s="365">
        <v>2005</v>
      </c>
      <c r="B49" s="192">
        <f>'T2'!H49</f>
        <v>14234.2</v>
      </c>
      <c r="C49" s="725">
        <v>133.99641666666665</v>
      </c>
      <c r="D49" s="729">
        <v>39.1</v>
      </c>
      <c r="E49" s="190">
        <f t="shared" si="0"/>
        <v>272.44151436666669</v>
      </c>
      <c r="F49" s="21">
        <f t="shared" si="2"/>
        <v>41988.873927000008</v>
      </c>
      <c r="G49" s="147">
        <f t="shared" si="5"/>
        <v>106228.21381417541</v>
      </c>
      <c r="H49" s="187">
        <f t="shared" si="3"/>
        <v>52.246809863355978</v>
      </c>
      <c r="I49" s="478">
        <f t="shared" si="4"/>
        <v>0.3389993269347244</v>
      </c>
      <c r="J49" s="148"/>
      <c r="K49" s="148"/>
      <c r="L49" s="699"/>
    </row>
    <row r="50" spans="1:85">
      <c r="A50" s="365">
        <v>2006</v>
      </c>
      <c r="B50" s="192">
        <f>'T2'!H50</f>
        <v>14613.8</v>
      </c>
      <c r="C50" s="725">
        <v>136.40333333333334</v>
      </c>
      <c r="D50" s="729">
        <v>39.200000000000003</v>
      </c>
      <c r="E50" s="190">
        <f t="shared" si="0"/>
        <v>278.04455466666667</v>
      </c>
      <c r="F50" s="21">
        <f t="shared" si="2"/>
        <v>43045.528526000002</v>
      </c>
      <c r="G50" s="147">
        <f t="shared" si="5"/>
        <v>107136.67798929644</v>
      </c>
      <c r="H50" s="187">
        <f t="shared" si="3"/>
        <v>52.559202310290644</v>
      </c>
      <c r="I50" s="478">
        <f t="shared" si="4"/>
        <v>0.33949635421883817</v>
      </c>
      <c r="J50" s="148"/>
      <c r="K50" s="148"/>
      <c r="L50" s="699"/>
    </row>
    <row r="51" spans="1:85">
      <c r="A51" s="365">
        <v>2007</v>
      </c>
      <c r="B51" s="192">
        <f>'T2'!H51</f>
        <v>14873.7</v>
      </c>
      <c r="C51" s="725">
        <v>137.93483333333333</v>
      </c>
      <c r="D51" s="728">
        <v>39.1</v>
      </c>
      <c r="E51" s="190">
        <f t="shared" si="0"/>
        <v>280.44910313333338</v>
      </c>
      <c r="F51" s="21">
        <f t="shared" si="2"/>
        <v>43972.741813000001</v>
      </c>
      <c r="G51" s="147">
        <f t="shared" si="5"/>
        <v>107831.3551447604</v>
      </c>
      <c r="H51" s="187">
        <f t="shared" si="3"/>
        <v>53.035291729667705</v>
      </c>
      <c r="I51" s="478">
        <f t="shared" si="4"/>
        <v>0.33824818255028105</v>
      </c>
      <c r="J51" s="148"/>
      <c r="K51" s="148"/>
      <c r="L51" s="699"/>
    </row>
    <row r="52" spans="1:85">
      <c r="A52" s="365">
        <v>2008</v>
      </c>
      <c r="B52" s="192">
        <f>'T2'!H52</f>
        <v>14830.4</v>
      </c>
      <c r="C52" s="725">
        <v>137.16925000000001</v>
      </c>
      <c r="D52" s="728">
        <v>38.799999999999997</v>
      </c>
      <c r="E52" s="190">
        <f t="shared" si="0"/>
        <v>276.75267879999996</v>
      </c>
      <c r="F52" s="21">
        <f t="shared" si="2"/>
        <v>44659.949334000004</v>
      </c>
      <c r="G52" s="147">
        <f t="shared" si="5"/>
        <v>108117.52634063392</v>
      </c>
      <c r="H52" s="187">
        <f t="shared" si="3"/>
        <v>53.58719584686456</v>
      </c>
      <c r="I52" s="478">
        <f t="shared" si="4"/>
        <v>0.33207382052960566</v>
      </c>
      <c r="J52" s="148"/>
      <c r="K52" s="148"/>
      <c r="L52" s="699"/>
    </row>
    <row r="53" spans="1:85" s="40" customFormat="1">
      <c r="A53" s="365">
        <v>2009</v>
      </c>
      <c r="B53" s="193">
        <f>'T2'!H53</f>
        <v>14418.7</v>
      </c>
      <c r="C53" s="725">
        <v>131.22041666666667</v>
      </c>
      <c r="D53" s="728">
        <v>37.799999999999997</v>
      </c>
      <c r="E53" s="190">
        <f t="shared" si="0"/>
        <v>257.92685099999994</v>
      </c>
      <c r="F53" s="21">
        <f t="shared" si="2"/>
        <v>44944.9</v>
      </c>
      <c r="G53" s="147">
        <f t="shared" si="5"/>
        <v>109881.52885253503</v>
      </c>
      <c r="H53" s="187">
        <f t="shared" si="3"/>
        <v>55.902283706010913</v>
      </c>
      <c r="I53" s="478">
        <f t="shared" si="4"/>
        <v>0.32080836757896891</v>
      </c>
      <c r="J53" s="148"/>
      <c r="K53" s="148"/>
      <c r="L53" s="699"/>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row>
    <row r="54" spans="1:85" s="40" customFormat="1">
      <c r="A54" s="365">
        <v>2010</v>
      </c>
      <c r="B54" s="193">
        <f>'T2'!H54</f>
        <v>14783.8</v>
      </c>
      <c r="C54" s="725">
        <v>130.26858333333334</v>
      </c>
      <c r="D54" s="727">
        <f>D53*(B131/B130)</f>
        <v>38.224115999999995</v>
      </c>
      <c r="E54" s="190">
        <f t="shared" si="0"/>
        <v>258.92887490542802</v>
      </c>
      <c r="F54" s="21">
        <f t="shared" si="2"/>
        <v>45243.783584999997</v>
      </c>
      <c r="G54" s="147">
        <f t="shared" si="5"/>
        <v>113487.07126238545</v>
      </c>
      <c r="H54" s="187">
        <f t="shared" si="3"/>
        <v>57.095988253143574</v>
      </c>
      <c r="I54" s="478">
        <f t="shared" si="4"/>
        <v>0.32675870204854796</v>
      </c>
      <c r="J54" s="148"/>
      <c r="K54" s="148"/>
      <c r="L54" s="699"/>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row>
    <row r="55" spans="1:85" s="40" customFormat="1">
      <c r="A55" s="333">
        <v>2011</v>
      </c>
      <c r="B55" s="71">
        <f>'T2'!H55</f>
        <v>15020.6</v>
      </c>
      <c r="C55" s="725">
        <v>131.84316666666666</v>
      </c>
      <c r="D55" s="727">
        <f>D54*(B132/B131)</f>
        <v>38.407067999999988</v>
      </c>
      <c r="E55" s="190">
        <f t="shared" si="0"/>
        <v>263.3128923101039</v>
      </c>
      <c r="F55" s="21">
        <f t="shared" si="2"/>
        <v>45610.983418000003</v>
      </c>
      <c r="G55" s="147">
        <f t="shared" si="5"/>
        <v>113927.78541170761</v>
      </c>
      <c r="H55" s="187">
        <f>B55/E55</f>
        <v>57.044681208811539</v>
      </c>
      <c r="I55" s="478">
        <f t="shared" si="4"/>
        <v>0.329319801380828</v>
      </c>
      <c r="J55" s="148"/>
      <c r="K55" s="153"/>
      <c r="L55" s="153"/>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row>
    <row r="56" spans="1:85" s="40" customFormat="1">
      <c r="A56" s="365">
        <v>2012</v>
      </c>
      <c r="B56" s="193">
        <f>'T2'!H56</f>
        <v>15354.6</v>
      </c>
      <c r="C56" s="725">
        <v>134.09825000000001</v>
      </c>
      <c r="D56" s="727">
        <f>D55*(B133/B132)</f>
        <v>38.490605999999985</v>
      </c>
      <c r="E56" s="190">
        <f t="shared" si="0"/>
        <v>268.39919111405385</v>
      </c>
      <c r="F56" s="21">
        <f t="shared" si="2"/>
        <v>46059.084071000005</v>
      </c>
      <c r="G56" s="147">
        <f t="shared" si="5"/>
        <v>114502.6128230607</v>
      </c>
      <c r="H56" s="187">
        <f>B56/E56</f>
        <v>57.208071068571883</v>
      </c>
      <c r="I56" s="478">
        <f t="shared" si="4"/>
        <v>0.3333674628946357</v>
      </c>
      <c r="J56" s="148"/>
      <c r="K56" s="153"/>
      <c r="L56" s="153"/>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row>
    <row r="57" spans="1:85" s="40" customFormat="1">
      <c r="A57" s="365">
        <v>2013</v>
      </c>
      <c r="B57" s="193">
        <f>'T2'!H57</f>
        <v>15583.3</v>
      </c>
      <c r="C57" s="725">
        <v>136.39383333333333</v>
      </c>
      <c r="D57" s="727">
        <f>D56*(B134/B133)</f>
        <v>38.434283999999984</v>
      </c>
      <c r="E57" s="190">
        <f t="shared" si="0"/>
        <v>272.59436496146395</v>
      </c>
      <c r="F57" s="21">
        <f t="shared" si="2"/>
        <v>46557.972460999998</v>
      </c>
      <c r="G57" s="147">
        <f t="shared" si="5"/>
        <v>114252.23281111194</v>
      </c>
      <c r="H57" s="187">
        <f>B57/E57</f>
        <v>57.166625591115853</v>
      </c>
      <c r="I57" s="478">
        <f t="shared" si="4"/>
        <v>0.33470744485390963</v>
      </c>
      <c r="J57" s="148"/>
      <c r="K57" s="153"/>
      <c r="L57" s="153"/>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row>
    <row r="58" spans="1:85" s="40" customFormat="1">
      <c r="A58" s="642">
        <v>2014</v>
      </c>
      <c r="B58" s="480">
        <f>'T2'!H58</f>
        <v>15961.7</v>
      </c>
      <c r="C58" s="726">
        <v>139.02324999999999</v>
      </c>
      <c r="D58" s="727">
        <f>D57*(B135/B134)</f>
        <v>38.51555399999998</v>
      </c>
      <c r="E58" s="553">
        <f>(((C58*1000)*D58)*52)/1000000</f>
        <v>278.43698961678587</v>
      </c>
      <c r="F58" s="21">
        <f t="shared" si="2"/>
        <v>47109.446384000003</v>
      </c>
      <c r="G58" s="147">
        <f t="shared" si="5"/>
        <v>114813.16973959393</v>
      </c>
      <c r="H58" s="187">
        <f>B58/E58</f>
        <v>57.326075899499429</v>
      </c>
      <c r="I58" s="478">
        <f t="shared" si="4"/>
        <v>0.3388216424768079</v>
      </c>
      <c r="J58" s="148"/>
      <c r="K58" s="153"/>
      <c r="L58" s="153"/>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row>
    <row r="59" spans="1:85">
      <c r="C59" s="723"/>
      <c r="J59" s="28"/>
      <c r="K59" s="28"/>
      <c r="L59" s="28"/>
    </row>
    <row r="60" spans="1:85">
      <c r="A60" s="203" t="s">
        <v>367</v>
      </c>
      <c r="B60" s="546"/>
      <c r="C60" s="547"/>
      <c r="D60" s="547"/>
      <c r="E60" s="547"/>
      <c r="F60" s="547"/>
      <c r="G60" s="164"/>
      <c r="H60" s="548"/>
      <c r="I60" s="548"/>
      <c r="J60" s="34"/>
      <c r="K60" s="34"/>
      <c r="L60" s="34"/>
    </row>
    <row r="61" spans="1:85">
      <c r="A61" s="348" t="s">
        <v>439</v>
      </c>
      <c r="B61" s="34">
        <f>(POWER(B17/B13,1/4)-1)*100</f>
        <v>3.5783721039778227</v>
      </c>
      <c r="C61" s="34">
        <f>(POWER(C17/C13,1/4)-1)*100</f>
        <v>2.1911918083766357</v>
      </c>
      <c r="D61" s="34">
        <f t="shared" ref="D61:I61" si="6">(POWER(D17/D13,1/4)-1)*100</f>
        <v>-0.53216559036133315</v>
      </c>
      <c r="E61" s="34">
        <f t="shared" si="6"/>
        <v>1.6473654491923062</v>
      </c>
      <c r="F61" s="34">
        <f t="shared" si="6"/>
        <v>3.3019836192329954</v>
      </c>
      <c r="G61" s="433">
        <f t="shared" si="6"/>
        <v>1.357436263393752</v>
      </c>
      <c r="H61" s="34">
        <f t="shared" si="6"/>
        <v>1.8997114644852431</v>
      </c>
      <c r="I61" s="201">
        <f t="shared" si="6"/>
        <v>0.26755389883275082</v>
      </c>
      <c r="J61" s="34"/>
      <c r="K61" s="34"/>
      <c r="L61" s="34"/>
    </row>
    <row r="62" spans="1:85">
      <c r="A62" s="349" t="s">
        <v>42</v>
      </c>
      <c r="B62" s="34">
        <f>(POWER(B$25/B$17,1/8)-1)*100</f>
        <v>2.5173622769608217</v>
      </c>
      <c r="C62" s="34">
        <f>(POWER(C$25/C$17,1/8)-1)*100</f>
        <v>2.1674479936405255</v>
      </c>
      <c r="D62" s="34">
        <f t="shared" ref="D62:I62" si="7">(POWER(D25/D17,1/8)-1)*100</f>
        <v>-0.39729810623606587</v>
      </c>
      <c r="E62" s="34">
        <f t="shared" si="7"/>
        <v>1.7615386575720704</v>
      </c>
      <c r="F62" s="34">
        <f t="shared" si="7"/>
        <v>2.832105329082979</v>
      </c>
      <c r="G62" s="433">
        <f t="shared" si="7"/>
        <v>0.34249096966980641</v>
      </c>
      <c r="H62" s="34">
        <f t="shared" si="7"/>
        <v>0.74273996773190909</v>
      </c>
      <c r="I62" s="201">
        <f t="shared" si="7"/>
        <v>-0.30607469439132284</v>
      </c>
      <c r="J62" s="34"/>
      <c r="K62" s="34"/>
      <c r="L62" s="34"/>
    </row>
    <row r="63" spans="1:85">
      <c r="A63" s="349" t="s">
        <v>43</v>
      </c>
      <c r="B63" s="34">
        <f>(POWER(B$33/B$25,1/8)-1)*100</f>
        <v>3.6067347788205861</v>
      </c>
      <c r="C63" s="34">
        <f>(POWER(C$33/C$25,1/8)-1)*100</f>
        <v>2.1285798852906046</v>
      </c>
      <c r="D63" s="34">
        <f t="shared" ref="D63:I63" si="8">(POWER(D33/D25,1/8)-1)*100</f>
        <v>0.48636272518167711</v>
      </c>
      <c r="E63" s="34">
        <f t="shared" si="8"/>
        <v>2.6252952296100363</v>
      </c>
      <c r="F63" s="34">
        <f t="shared" si="8"/>
        <v>2.6515981286665768</v>
      </c>
      <c r="G63" s="433">
        <f t="shared" si="8"/>
        <v>1.447346957325979</v>
      </c>
      <c r="H63" s="34">
        <f t="shared" si="8"/>
        <v>0.95633298497677099</v>
      </c>
      <c r="I63" s="201">
        <f t="shared" si="8"/>
        <v>0.93046447163620538</v>
      </c>
      <c r="J63" s="60"/>
      <c r="K63" s="60"/>
      <c r="L63" s="60"/>
    </row>
    <row r="64" spans="1:85">
      <c r="A64" s="349" t="s">
        <v>44</v>
      </c>
      <c r="B64" s="34">
        <f>(POWER(B$44/B$33,1/11)-1)*100</f>
        <v>3.3014003104834044</v>
      </c>
      <c r="C64" s="34">
        <f>(POWER(C$44/C$33,1/11)-1)*100</f>
        <v>1.8390659002584187</v>
      </c>
      <c r="D64" s="34">
        <f t="shared" ref="D64:I64" si="9">(POWER(D44/D33,1/11)-1)*100</f>
        <v>4.6040613225106775E-2</v>
      </c>
      <c r="E64" s="34">
        <f t="shared" si="9"/>
        <v>1.8859532307016202</v>
      </c>
      <c r="F64" s="34">
        <f t="shared" si="9"/>
        <v>2.4307095040456028</v>
      </c>
      <c r="G64" s="433">
        <f t="shared" si="9"/>
        <v>1.4359267706335777</v>
      </c>
      <c r="H64" s="34">
        <f t="shared" si="9"/>
        <v>1.3892465397823406</v>
      </c>
      <c r="I64" s="201">
        <f t="shared" si="9"/>
        <v>0.85002906906879172</v>
      </c>
      <c r="J64" s="58"/>
      <c r="K64" s="92"/>
      <c r="L64" s="92"/>
    </row>
    <row r="65" spans="1:85">
      <c r="A65" s="350" t="s">
        <v>49</v>
      </c>
      <c r="B65" s="448">
        <f>(((B$52/B$44)^(1/8))-1)*100</f>
        <v>2.0990496994162333</v>
      </c>
      <c r="C65" s="448">
        <f>(((C$52/C$44)^(1/8))-1)*100</f>
        <v>0.4785026851242602</v>
      </c>
      <c r="D65" s="448">
        <f t="shared" ref="D65:I65" si="10">(((D52/D44)^(1/8))-1)*100</f>
        <v>-0.25478576408591858</v>
      </c>
      <c r="E65" s="448">
        <f t="shared" si="10"/>
        <v>0.22249776431588764</v>
      </c>
      <c r="F65" s="448">
        <f t="shared" si="10"/>
        <v>2.2821996836968284</v>
      </c>
      <c r="G65" s="491">
        <f t="shared" si="10"/>
        <v>1.6128295814382909</v>
      </c>
      <c r="H65" s="448">
        <f t="shared" si="10"/>
        <v>1.8723859182927738</v>
      </c>
      <c r="I65" s="448">
        <f t="shared" si="10"/>
        <v>-0.1790633999336988</v>
      </c>
      <c r="J65" s="60"/>
      <c r="K65" s="92"/>
      <c r="L65" s="92"/>
    </row>
    <row r="66" spans="1:85">
      <c r="A66" s="33"/>
      <c r="B66" s="34"/>
      <c r="C66" s="34"/>
      <c r="D66" s="34"/>
      <c r="E66" s="34"/>
      <c r="F66" s="34"/>
      <c r="G66" s="34"/>
      <c r="H66" s="34"/>
      <c r="I66" s="34"/>
      <c r="J66" s="60"/>
      <c r="K66" s="92"/>
      <c r="L66" s="92"/>
    </row>
    <row r="67" spans="1:85">
      <c r="A67" s="162" t="s">
        <v>368</v>
      </c>
      <c r="B67" s="448"/>
      <c r="C67" s="448"/>
      <c r="D67" s="448"/>
      <c r="E67" s="448"/>
      <c r="F67" s="448"/>
      <c r="G67" s="448"/>
      <c r="H67" s="448"/>
      <c r="I67" s="448"/>
      <c r="J67" s="60"/>
      <c r="K67" s="92"/>
      <c r="L67" s="92"/>
    </row>
    <row r="68" spans="1:85">
      <c r="A68" s="365" t="s">
        <v>470</v>
      </c>
      <c r="B68" s="432">
        <f>((B58/B13)^(1/45)-1)*100</f>
        <v>2.7481357149635288</v>
      </c>
      <c r="C68" s="432">
        <f>((C58/C13)^(1/45)-1)*100</f>
        <v>1.5199197133692222</v>
      </c>
      <c r="D68" s="432">
        <f>((D58/D13)^(1/45)-1)*100</f>
        <v>-8.2365110936544195E-2</v>
      </c>
      <c r="E68" s="432">
        <f>((E58/E13)^(1/45)-1)*100</f>
        <v>1.4363027188746269</v>
      </c>
      <c r="F68" s="432">
        <f>((F57/F13)^(1/44)-1)*100</f>
        <v>2.4128638832362492</v>
      </c>
      <c r="G68" s="432">
        <f>((G57/G13)^(1/44)-1)*100</f>
        <v>1.2262250362363947</v>
      </c>
      <c r="H68" s="432">
        <f>((H57/H13)^(1/44)-1)*100</f>
        <v>1.3164298373523842</v>
      </c>
      <c r="I68" s="432">
        <f>((I57/I13)^(1/44)-1)*100</f>
        <v>0.33448315386934713</v>
      </c>
      <c r="J68" s="60"/>
      <c r="K68" s="92"/>
      <c r="L68" s="92"/>
    </row>
    <row r="69" spans="1:85">
      <c r="A69" s="365" t="s">
        <v>467</v>
      </c>
      <c r="B69" s="432">
        <f>((B58/B17)^(1/41)-1)*100</f>
        <v>2.667494199847642</v>
      </c>
      <c r="C69" s="432">
        <f>((C58/C17)^(1/41)-1)*100</f>
        <v>1.4546663004634031</v>
      </c>
      <c r="D69" s="432">
        <f>((D58/D17)^(1/41)-1)*100</f>
        <v>-3.8373384130674371E-2</v>
      </c>
      <c r="E69" s="432">
        <f>((E58/E17)^(1/41)-1)*100</f>
        <v>1.4157347116454444</v>
      </c>
      <c r="F69" s="432">
        <f>((F57/F17)^(1/40)-1)*100</f>
        <v>2.3243738966357563</v>
      </c>
      <c r="G69" s="432">
        <f>((G57/G17)^(1/40)-1)*100</f>
        <v>1.2131132593490301</v>
      </c>
      <c r="H69" s="432">
        <f>((H57/H17)^(1/40)-1)*100</f>
        <v>1.2582856219741645</v>
      </c>
      <c r="I69" s="432">
        <f>((I57/I17)^(1/40)-1)*100</f>
        <v>0.34117853604571646</v>
      </c>
      <c r="J69" s="60"/>
      <c r="K69" s="92"/>
      <c r="L69" s="92"/>
    </row>
    <row r="70" spans="1:85">
      <c r="A70" s="365" t="s">
        <v>449</v>
      </c>
      <c r="B70" s="432">
        <f t="shared" ref="B70:I70" si="11">((B44/B13)^(1/31)-1)*100</f>
        <v>3.2127045148099054</v>
      </c>
      <c r="C70" s="432">
        <f t="shared" si="11"/>
        <v>2.0438434563156749</v>
      </c>
      <c r="D70" s="432">
        <f t="shared" si="11"/>
        <v>-3.0036177853620671E-2</v>
      </c>
      <c r="E70" s="432">
        <f t="shared" si="11"/>
        <v>2.0131933860064732</v>
      </c>
      <c r="F70" s="432">
        <f t="shared" si="11"/>
        <v>2.7033444474967583</v>
      </c>
      <c r="G70" s="432">
        <f t="shared" si="11"/>
        <v>1.1454498565556248</v>
      </c>
      <c r="H70" s="432">
        <f t="shared" si="11"/>
        <v>1.1758392115660987</v>
      </c>
      <c r="I70" s="432">
        <f t="shared" si="11"/>
        <v>0.49595275602103417</v>
      </c>
      <c r="J70" s="60"/>
      <c r="K70" s="92"/>
      <c r="L70" s="92"/>
    </row>
    <row r="71" spans="1:85">
      <c r="A71" s="365" t="s">
        <v>468</v>
      </c>
      <c r="B71" s="432">
        <f>((B58/B44)^(1/14)-1)*100</f>
        <v>1.7268755112337386</v>
      </c>
      <c r="C71" s="432">
        <f>((C58/C44)^(1/14)-1)*100</f>
        <v>0.36935573273360056</v>
      </c>
      <c r="D71" s="432">
        <f>((D58/D44)^(1/14)-1)*100</f>
        <v>-0.19813886351046639</v>
      </c>
      <c r="E71" s="432">
        <f>((E58/E44)^(1/14)-1)*100</f>
        <v>0.17048503197198972</v>
      </c>
      <c r="F71" s="432">
        <f>((F57/F44)^(1/13)-1)*100</f>
        <v>1.7234906202817424</v>
      </c>
      <c r="G71" s="432">
        <f>((G57/G44)^(1/13)-1)*100</f>
        <v>1.4191031881459093</v>
      </c>
      <c r="H71" s="432">
        <f>((H57/H44)^(1/13)-1)*100</f>
        <v>1.6524732885598858</v>
      </c>
      <c r="I71" s="432">
        <f>((I57/I44)^(1/13)-1)*100</f>
        <v>-4.9513558492819687E-2</v>
      </c>
      <c r="J71" s="60"/>
      <c r="K71" s="92"/>
      <c r="L71" s="92"/>
    </row>
    <row r="72" spans="1:85">
      <c r="A72" s="487" t="s">
        <v>469</v>
      </c>
      <c r="B72" s="442">
        <f>((B58/B52)^(1/6)-1)*100</f>
        <v>1.2327527639824698</v>
      </c>
      <c r="C72" s="442">
        <f>((C58/C52)^(1/6)-1)*100</f>
        <v>0.22401087232770678</v>
      </c>
      <c r="D72" s="442">
        <f>((D58/D52)^(1/6)-1)*100</f>
        <v>-0.1225596163060394</v>
      </c>
      <c r="E72" s="442">
        <f>((E58/E52)^(1/6)-1)*100</f>
        <v>0.10117670915605892</v>
      </c>
      <c r="F72" s="442">
        <f>((F57/F52)^(1/5)-1)*100</f>
        <v>0.83589714766731937</v>
      </c>
      <c r="G72" s="442">
        <f>((G57/G52)^(1/5)-1)*100</f>
        <v>1.1099088978621108</v>
      </c>
      <c r="H72" s="442">
        <f>((H57/H52)^(1/5)-1)*100</f>
        <v>1.3016000865881061</v>
      </c>
      <c r="I72" s="442">
        <f>((I57/I52)^(1/5)-1)*100</f>
        <v>0.15811599454544911</v>
      </c>
      <c r="J72" s="60"/>
      <c r="K72" s="60"/>
      <c r="L72" s="60"/>
    </row>
    <row r="73" spans="1:85">
      <c r="J73" s="60"/>
      <c r="K73" s="60"/>
      <c r="L73" s="60"/>
    </row>
    <row r="74" spans="1:85">
      <c r="A74" s="30" t="s">
        <v>232</v>
      </c>
      <c r="J74" s="60"/>
      <c r="K74" s="92"/>
      <c r="L74" s="92"/>
    </row>
    <row r="75" spans="1:85" s="40" customFormat="1" ht="20.100000000000001" customHeight="1">
      <c r="A75" s="30" t="s">
        <v>539</v>
      </c>
      <c r="B75" s="30"/>
      <c r="C75" s="30"/>
      <c r="D75" s="30"/>
      <c r="E75" s="30"/>
      <c r="F75" s="30"/>
      <c r="G75" s="30"/>
      <c r="H75" s="30"/>
      <c r="I75" s="30"/>
      <c r="J75" s="92"/>
      <c r="K75" s="92"/>
      <c r="L75" s="92"/>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row>
    <row r="76" spans="1:85" s="40" customFormat="1" ht="15" customHeight="1">
      <c r="A76" s="709" t="s">
        <v>538</v>
      </c>
      <c r="B76" s="709"/>
      <c r="C76" s="709"/>
      <c r="D76" s="709"/>
      <c r="E76" s="709"/>
      <c r="F76" s="709"/>
      <c r="G76" s="709"/>
      <c r="H76" s="709"/>
      <c r="I76" s="709"/>
      <c r="J76" s="92"/>
      <c r="K76" s="92"/>
      <c r="L76" s="92"/>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row>
    <row r="77" spans="1:85" s="40" customFormat="1">
      <c r="A77" s="709" t="s">
        <v>505</v>
      </c>
      <c r="B77" s="709"/>
      <c r="C77" s="709"/>
      <c r="D77" s="709"/>
      <c r="E77" s="709"/>
      <c r="F77" s="709"/>
      <c r="G77" s="709"/>
      <c r="H77" s="709"/>
      <c r="I77" s="709"/>
      <c r="J77" s="92"/>
      <c r="K77" s="92"/>
      <c r="L77" s="92"/>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row>
    <row r="78" spans="1:85">
      <c r="A78" s="709"/>
      <c r="B78" s="709"/>
      <c r="C78" s="709"/>
      <c r="D78" s="709"/>
      <c r="E78" s="709"/>
      <c r="F78" s="709"/>
      <c r="G78" s="709"/>
      <c r="H78" s="709"/>
      <c r="I78" s="709"/>
      <c r="K78" s="40"/>
      <c r="L78" s="40"/>
    </row>
    <row r="79" spans="1:85" ht="27" customHeight="1">
      <c r="A79" s="709" t="s">
        <v>552</v>
      </c>
      <c r="B79" s="709"/>
      <c r="C79" s="709"/>
      <c r="D79" s="709"/>
      <c r="E79" s="709"/>
      <c r="F79" s="709"/>
      <c r="G79" s="709"/>
      <c r="H79" s="709"/>
      <c r="I79" s="709"/>
      <c r="K79" s="40"/>
      <c r="L79" s="40"/>
    </row>
    <row r="80" spans="1:85">
      <c r="L80" s="40"/>
    </row>
    <row r="81" spans="1:12">
      <c r="A81" s="684"/>
      <c r="B81" s="684" t="s">
        <v>500</v>
      </c>
      <c r="D81" s="148" t="s">
        <v>540</v>
      </c>
      <c r="E81" s="30" t="s">
        <v>542</v>
      </c>
    </row>
    <row r="82" spans="1:12">
      <c r="A82" s="30">
        <v>1961</v>
      </c>
      <c r="B82" s="621">
        <v>116.143</v>
      </c>
      <c r="D82" s="501">
        <f t="shared" ref="D82:D128" si="12">D$130*E82/100</f>
        <v>11904.555663000001</v>
      </c>
      <c r="E82" s="699">
        <v>26.486999999999998</v>
      </c>
    </row>
    <row r="83" spans="1:12">
      <c r="A83" s="30">
        <v>1962</v>
      </c>
      <c r="B83" s="621">
        <v>116.52500000000001</v>
      </c>
      <c r="D83" s="501">
        <f t="shared" si="12"/>
        <v>12346.813478999999</v>
      </c>
      <c r="E83" s="699">
        <v>27.471</v>
      </c>
    </row>
    <row r="84" spans="1:12">
      <c r="A84" s="30">
        <v>1963</v>
      </c>
      <c r="B84" s="621">
        <v>116.51900000000001</v>
      </c>
      <c r="D84" s="501">
        <f t="shared" si="12"/>
        <v>12822.779970000001</v>
      </c>
      <c r="E84" s="699">
        <v>28.53</v>
      </c>
    </row>
    <row r="85" spans="1:12">
      <c r="A85" s="30">
        <v>1964</v>
      </c>
      <c r="B85" s="621">
        <v>117.91</v>
      </c>
      <c r="D85" s="501">
        <f t="shared" si="12"/>
        <v>13349.084749</v>
      </c>
      <c r="E85" s="699">
        <v>29.701000000000001</v>
      </c>
    </row>
    <row r="86" spans="1:12" ht="14.45" customHeight="1">
      <c r="A86" s="30">
        <v>1965</v>
      </c>
      <c r="B86" s="621">
        <v>118.309</v>
      </c>
      <c r="D86" s="501">
        <f t="shared" si="12"/>
        <v>13926.626714000002</v>
      </c>
      <c r="E86" s="699">
        <v>30.986000000000001</v>
      </c>
    </row>
    <row r="87" spans="1:12">
      <c r="A87" s="30">
        <v>1966</v>
      </c>
      <c r="B87" s="621">
        <v>117.768</v>
      </c>
      <c r="D87" s="501">
        <f t="shared" si="12"/>
        <v>14540.124598999999</v>
      </c>
      <c r="E87" s="699">
        <v>32.350999999999999</v>
      </c>
      <c r="F87" s="40"/>
      <c r="G87" s="40"/>
      <c r="L87" s="40"/>
    </row>
    <row r="88" spans="1:12" ht="12.75" customHeight="1">
      <c r="A88" s="30">
        <v>1967</v>
      </c>
      <c r="B88" s="621">
        <v>115.80800000000001</v>
      </c>
      <c r="D88" s="501">
        <f t="shared" si="12"/>
        <v>15119.913809</v>
      </c>
      <c r="E88" s="699">
        <v>33.640999999999998</v>
      </c>
      <c r="F88" s="474"/>
      <c r="G88" s="474"/>
      <c r="L88" s="475"/>
    </row>
    <row r="89" spans="1:12" ht="12.75" customHeight="1">
      <c r="A89" s="30">
        <v>1968</v>
      </c>
      <c r="B89" s="621">
        <v>115.146</v>
      </c>
      <c r="D89" s="501">
        <f t="shared" si="12"/>
        <v>15714.085387000001</v>
      </c>
      <c r="E89" s="699">
        <v>34.963000000000001</v>
      </c>
      <c r="F89" s="40"/>
      <c r="G89" s="40"/>
      <c r="L89" s="40"/>
    </row>
    <row r="90" spans="1:12" ht="12.75" customHeight="1">
      <c r="A90" s="30">
        <v>1969</v>
      </c>
      <c r="B90" s="621">
        <v>114.34099999999999</v>
      </c>
      <c r="D90" s="501">
        <f t="shared" si="12"/>
        <v>16307.807516000001</v>
      </c>
      <c r="E90" s="699">
        <v>36.283999999999999</v>
      </c>
      <c r="F90" s="40"/>
      <c r="G90" s="40"/>
      <c r="L90" s="40"/>
    </row>
    <row r="91" spans="1:12" ht="12.75" customHeight="1">
      <c r="A91" s="30">
        <v>1970</v>
      </c>
      <c r="B91" s="621">
        <v>112.467</v>
      </c>
      <c r="D91" s="501">
        <f t="shared" si="12"/>
        <v>16819.729927</v>
      </c>
      <c r="E91" s="699">
        <v>37.423000000000002</v>
      </c>
      <c r="F91" s="40"/>
      <c r="G91" s="40"/>
      <c r="L91" s="40"/>
    </row>
    <row r="92" spans="1:12" ht="12.75" customHeight="1">
      <c r="A92" s="30">
        <v>1971</v>
      </c>
      <c r="B92" s="621">
        <v>111.92100000000001</v>
      </c>
      <c r="D92" s="501">
        <f t="shared" si="12"/>
        <v>17336.596277000001</v>
      </c>
      <c r="E92" s="699">
        <v>38.573</v>
      </c>
      <c r="F92" s="40"/>
      <c r="G92" s="40"/>
      <c r="L92" s="40"/>
    </row>
    <row r="93" spans="1:12" ht="12.75" customHeight="1">
      <c r="A93" s="30">
        <v>1972</v>
      </c>
      <c r="B93" s="621">
        <v>112.13</v>
      </c>
      <c r="D93" s="501">
        <f t="shared" si="12"/>
        <v>17926.273365000001</v>
      </c>
      <c r="E93" s="699">
        <v>39.884999999999998</v>
      </c>
      <c r="F93" s="40"/>
      <c r="G93" s="40"/>
      <c r="L93" s="40"/>
    </row>
    <row r="94" spans="1:12" ht="12.75" customHeight="1">
      <c r="A94" s="30">
        <v>1973</v>
      </c>
      <c r="B94" s="621">
        <v>111.732</v>
      </c>
      <c r="D94" s="501">
        <f t="shared" si="12"/>
        <v>18570.783231000001</v>
      </c>
      <c r="E94" s="699">
        <v>41.319000000000003</v>
      </c>
      <c r="F94" s="40"/>
      <c r="G94" s="40"/>
      <c r="L94" s="40"/>
    </row>
    <row r="95" spans="1:12" ht="12.75" customHeight="1">
      <c r="A95" s="30">
        <v>1974</v>
      </c>
      <c r="B95" s="621">
        <v>110.092</v>
      </c>
      <c r="D95" s="501">
        <f t="shared" si="12"/>
        <v>19113.717623</v>
      </c>
      <c r="E95" s="699">
        <v>42.527000000000001</v>
      </c>
      <c r="F95" s="40"/>
      <c r="G95" s="40"/>
      <c r="L95" s="40"/>
    </row>
    <row r="96" spans="1:12" ht="12.75" customHeight="1">
      <c r="A96" s="30">
        <v>1975</v>
      </c>
      <c r="B96" s="621">
        <v>108.548</v>
      </c>
      <c r="D96" s="501">
        <f t="shared" si="12"/>
        <v>19524.514009000002</v>
      </c>
      <c r="E96" s="699">
        <v>43.441000000000003</v>
      </c>
      <c r="F96" s="40"/>
      <c r="G96" s="40"/>
      <c r="L96" s="40"/>
    </row>
    <row r="97" spans="1:12" ht="12.75" customHeight="1">
      <c r="A97" s="30">
        <v>1976</v>
      </c>
      <c r="B97" s="621">
        <v>108.675</v>
      </c>
      <c r="D97" s="501">
        <f t="shared" si="12"/>
        <v>20004.525540999999</v>
      </c>
      <c r="E97" s="699">
        <v>44.509</v>
      </c>
      <c r="F97" s="40"/>
      <c r="G97" s="40"/>
      <c r="L97" s="40"/>
    </row>
    <row r="98" spans="1:12" ht="12.75" customHeight="1">
      <c r="A98" s="30">
        <v>1977</v>
      </c>
      <c r="B98" s="621">
        <v>108.048</v>
      </c>
      <c r="D98" s="501">
        <f t="shared" si="12"/>
        <v>20590.157587999998</v>
      </c>
      <c r="E98" s="699">
        <v>45.811999999999998</v>
      </c>
      <c r="F98" s="40"/>
      <c r="G98" s="31"/>
      <c r="H98" s="677"/>
      <c r="I98" s="188"/>
      <c r="J98" s="621"/>
      <c r="L98" s="40"/>
    </row>
    <row r="99" spans="1:12" ht="12.75" customHeight="1">
      <c r="A99" s="30">
        <v>1978</v>
      </c>
      <c r="B99" s="621">
        <v>107.691</v>
      </c>
      <c r="D99" s="501">
        <f t="shared" si="12"/>
        <v>21288.601334000003</v>
      </c>
      <c r="E99" s="699">
        <v>47.366</v>
      </c>
      <c r="F99" s="40"/>
      <c r="G99" s="31"/>
      <c r="H99" s="677"/>
      <c r="I99" s="188"/>
      <c r="J99" s="621"/>
      <c r="L99" s="40"/>
    </row>
    <row r="100" spans="1:12">
      <c r="A100" s="30">
        <v>1979</v>
      </c>
      <c r="B100" s="621">
        <v>106.98399999999999</v>
      </c>
      <c r="D100" s="501">
        <f t="shared" si="12"/>
        <v>22024.349346999999</v>
      </c>
      <c r="E100" s="699">
        <v>49.003</v>
      </c>
      <c r="F100" s="40"/>
      <c r="G100" s="31"/>
      <c r="H100" s="678"/>
      <c r="I100" s="188"/>
      <c r="J100" s="621"/>
      <c r="L100" s="40"/>
    </row>
    <row r="101" spans="1:12">
      <c r="A101" s="30">
        <v>1980</v>
      </c>
      <c r="B101" s="621">
        <v>105.785</v>
      </c>
      <c r="D101" s="501">
        <f t="shared" si="12"/>
        <v>22629.757150000005</v>
      </c>
      <c r="E101" s="699">
        <v>50.35</v>
      </c>
      <c r="F101" s="476"/>
      <c r="G101" s="31"/>
      <c r="H101" s="678"/>
      <c r="I101" s="188"/>
      <c r="J101" s="621"/>
      <c r="L101" s="476"/>
    </row>
    <row r="102" spans="1:12">
      <c r="A102" s="30">
        <v>1981</v>
      </c>
      <c r="B102" s="621">
        <v>105.373</v>
      </c>
      <c r="D102" s="501">
        <f t="shared" si="12"/>
        <v>23219.883687000001</v>
      </c>
      <c r="E102" s="699">
        <v>51.662999999999997</v>
      </c>
      <c r="F102" s="40"/>
      <c r="G102" s="31"/>
      <c r="H102" s="678"/>
      <c r="I102" s="188"/>
      <c r="J102" s="621"/>
      <c r="L102" s="40"/>
    </row>
    <row r="103" spans="1:12">
      <c r="A103" s="30">
        <v>1982</v>
      </c>
      <c r="B103" s="621">
        <v>104.742</v>
      </c>
      <c r="D103" s="501">
        <f t="shared" si="12"/>
        <v>23671.579932000001</v>
      </c>
      <c r="E103" s="699">
        <v>52.667999999999999</v>
      </c>
      <c r="F103" s="476"/>
      <c r="G103" s="31"/>
      <c r="H103" s="678"/>
      <c r="I103" s="188"/>
      <c r="J103" s="621"/>
      <c r="L103" s="476"/>
    </row>
    <row r="104" spans="1:12">
      <c r="A104" s="30">
        <v>1983</v>
      </c>
      <c r="B104" s="621">
        <v>105.718</v>
      </c>
      <c r="D104" s="501">
        <f t="shared" si="12"/>
        <v>24192.940772000002</v>
      </c>
      <c r="E104" s="699">
        <v>53.828000000000003</v>
      </c>
      <c r="F104" s="40"/>
      <c r="G104" s="31"/>
      <c r="H104" s="678"/>
      <c r="I104" s="188"/>
      <c r="J104" s="621"/>
      <c r="L104" s="40"/>
    </row>
    <row r="105" spans="1:12">
      <c r="A105" s="30">
        <v>1984</v>
      </c>
      <c r="B105" s="621">
        <v>106.444</v>
      </c>
      <c r="D105" s="501">
        <f t="shared" si="12"/>
        <v>24915.205314999999</v>
      </c>
      <c r="E105" s="699">
        <v>55.435000000000002</v>
      </c>
      <c r="F105" s="477"/>
      <c r="G105" s="31"/>
      <c r="H105" s="678"/>
      <c r="I105" s="188"/>
      <c r="J105" s="621"/>
      <c r="L105" s="40"/>
    </row>
    <row r="106" spans="1:12">
      <c r="A106" s="30">
        <v>1985</v>
      </c>
      <c r="B106" s="621">
        <v>106.211</v>
      </c>
      <c r="D106" s="501">
        <f t="shared" si="12"/>
        <v>25696.797126000001</v>
      </c>
      <c r="E106" s="699">
        <v>57.173999999999999</v>
      </c>
      <c r="F106" s="40"/>
      <c r="G106" s="31"/>
      <c r="H106" s="679"/>
      <c r="I106" s="188"/>
      <c r="J106" s="621"/>
      <c r="L106" s="40"/>
    </row>
    <row r="107" spans="1:12">
      <c r="A107" s="30">
        <v>1986</v>
      </c>
      <c r="B107" s="621">
        <v>105.179</v>
      </c>
      <c r="D107" s="501">
        <f t="shared" si="12"/>
        <v>26464.905467000004</v>
      </c>
      <c r="E107" s="699">
        <v>58.883000000000003</v>
      </c>
      <c r="F107" s="40"/>
      <c r="G107" s="31"/>
      <c r="H107" s="679"/>
      <c r="I107" s="188"/>
      <c r="J107" s="621"/>
      <c r="L107" s="40"/>
    </row>
    <row r="108" spans="1:12">
      <c r="A108" s="30">
        <v>1987</v>
      </c>
      <c r="B108" s="621">
        <v>105.422</v>
      </c>
      <c r="D108" s="501">
        <f t="shared" si="12"/>
        <v>27207.395214999997</v>
      </c>
      <c r="E108" s="699">
        <v>60.534999999999997</v>
      </c>
      <c r="F108" s="40"/>
      <c r="G108" s="31"/>
      <c r="H108" s="679"/>
      <c r="I108" s="188"/>
      <c r="J108" s="621"/>
      <c r="L108" s="40"/>
    </row>
    <row r="109" spans="1:12">
      <c r="A109" s="30">
        <v>1988</v>
      </c>
      <c r="B109" s="621">
        <v>105.099</v>
      </c>
      <c r="D109" s="501">
        <f t="shared" si="12"/>
        <v>27928.311411000002</v>
      </c>
      <c r="E109" s="699">
        <v>62.139000000000003</v>
      </c>
      <c r="F109" s="40"/>
      <c r="G109" s="31"/>
      <c r="H109" s="679"/>
      <c r="I109" s="188"/>
      <c r="J109" s="621"/>
      <c r="L109" s="40"/>
    </row>
    <row r="110" spans="1:12">
      <c r="A110" s="30">
        <v>1989</v>
      </c>
      <c r="B110" s="621">
        <v>105.611</v>
      </c>
      <c r="D110" s="501">
        <f t="shared" si="12"/>
        <v>28627.654054999999</v>
      </c>
      <c r="E110" s="699">
        <v>63.695</v>
      </c>
      <c r="G110" s="31"/>
      <c r="H110" s="680"/>
      <c r="I110" s="188"/>
      <c r="J110" s="621"/>
    </row>
    <row r="111" spans="1:12">
      <c r="A111" s="30">
        <v>1990</v>
      </c>
      <c r="B111" s="621">
        <v>104.42100000000001</v>
      </c>
      <c r="D111" s="501">
        <f t="shared" si="12"/>
        <v>29286.546289000005</v>
      </c>
      <c r="E111" s="699">
        <v>65.161000000000001</v>
      </c>
      <c r="G111" s="31"/>
      <c r="H111" s="681"/>
      <c r="I111" s="188"/>
      <c r="J111" s="621"/>
    </row>
    <row r="112" spans="1:12">
      <c r="A112" s="30">
        <v>1991</v>
      </c>
      <c r="B112" s="621">
        <v>103.616</v>
      </c>
      <c r="D112" s="501">
        <f t="shared" si="12"/>
        <v>29797.569802000002</v>
      </c>
      <c r="E112" s="699">
        <v>66.298000000000002</v>
      </c>
      <c r="G112" s="31"/>
      <c r="H112" s="681"/>
      <c r="I112" s="188"/>
      <c r="J112" s="621"/>
    </row>
    <row r="113" spans="1:10">
      <c r="A113" s="30">
        <v>1992</v>
      </c>
      <c r="B113" s="621">
        <v>103.925</v>
      </c>
      <c r="D113" s="501">
        <f t="shared" si="12"/>
        <v>30312.638356000003</v>
      </c>
      <c r="E113" s="699">
        <v>67.444000000000003</v>
      </c>
      <c r="G113" s="31"/>
      <c r="H113" s="681"/>
      <c r="I113" s="188"/>
      <c r="J113" s="621"/>
    </row>
    <row r="114" spans="1:10">
      <c r="A114" s="30">
        <v>1993</v>
      </c>
      <c r="B114" s="621">
        <v>104.51600000000001</v>
      </c>
      <c r="D114" s="501">
        <f t="shared" si="12"/>
        <v>30914.450567</v>
      </c>
      <c r="E114" s="699">
        <v>68.783000000000001</v>
      </c>
      <c r="G114" s="31"/>
      <c r="H114" s="681"/>
      <c r="I114" s="188"/>
      <c r="J114" s="621"/>
    </row>
    <row r="115" spans="1:10">
      <c r="A115" s="30">
        <v>1994</v>
      </c>
      <c r="B115" s="621">
        <v>104.90600000000001</v>
      </c>
      <c r="D115" s="501">
        <f t="shared" si="12"/>
        <v>31561.207677999999</v>
      </c>
      <c r="E115" s="699">
        <v>70.221999999999994</v>
      </c>
      <c r="G115" s="31"/>
      <c r="H115" s="681"/>
      <c r="I115" s="188"/>
      <c r="J115" s="621"/>
    </row>
    <row r="116" spans="1:10">
      <c r="A116" s="30">
        <v>1995</v>
      </c>
      <c r="B116" s="621">
        <v>104.81399999999999</v>
      </c>
      <c r="D116" s="501">
        <f t="shared" si="12"/>
        <v>32283.92167</v>
      </c>
      <c r="E116" s="699">
        <v>71.83</v>
      </c>
      <c r="G116" s="31"/>
      <c r="H116" s="681"/>
      <c r="I116" s="188"/>
      <c r="J116" s="621"/>
    </row>
    <row r="117" spans="1:10">
      <c r="A117" s="30">
        <v>1996</v>
      </c>
      <c r="B117" s="621">
        <v>104.20399999999999</v>
      </c>
      <c r="D117" s="501">
        <f t="shared" si="12"/>
        <v>33123.941850999996</v>
      </c>
      <c r="E117" s="699">
        <v>73.698999999999998</v>
      </c>
      <c r="G117" s="31"/>
      <c r="H117" s="681"/>
      <c r="I117" s="188"/>
      <c r="J117" s="621"/>
    </row>
    <row r="118" spans="1:10">
      <c r="A118" s="30">
        <v>1997</v>
      </c>
      <c r="B118" s="621">
        <v>104.919</v>
      </c>
      <c r="D118" s="501">
        <f t="shared" si="12"/>
        <v>34028.233239000001</v>
      </c>
      <c r="E118" s="699">
        <v>75.710999999999999</v>
      </c>
      <c r="G118" s="31"/>
      <c r="H118" s="681"/>
      <c r="I118" s="188"/>
      <c r="J118" s="621"/>
    </row>
    <row r="119" spans="1:10">
      <c r="A119" s="30">
        <v>1998</v>
      </c>
      <c r="B119" s="621">
        <v>104.81399999999999</v>
      </c>
      <c r="D119" s="501">
        <f t="shared" si="12"/>
        <v>35042.190182999999</v>
      </c>
      <c r="E119" s="699">
        <v>77.966999999999999</v>
      </c>
      <c r="G119" s="31"/>
      <c r="H119" s="680"/>
      <c r="I119" s="188"/>
      <c r="J119" s="621"/>
    </row>
    <row r="120" spans="1:10">
      <c r="A120" s="30">
        <v>1999</v>
      </c>
      <c r="B120" s="621">
        <v>105.214</v>
      </c>
      <c r="D120" s="501">
        <f t="shared" si="12"/>
        <v>36140.643538999997</v>
      </c>
      <c r="E120" s="699">
        <v>80.411000000000001</v>
      </c>
      <c r="G120" s="31"/>
      <c r="H120" s="680"/>
      <c r="I120" s="188"/>
      <c r="J120" s="621"/>
    </row>
    <row r="121" spans="1:10">
      <c r="A121" s="30">
        <v>2000</v>
      </c>
      <c r="B121" s="621">
        <v>104.458</v>
      </c>
      <c r="D121" s="501">
        <f t="shared" si="12"/>
        <v>37283.592345999998</v>
      </c>
      <c r="E121" s="699">
        <v>82.953999999999994</v>
      </c>
      <c r="G121" s="31"/>
      <c r="H121" s="680"/>
      <c r="I121" s="188"/>
      <c r="J121" s="621"/>
    </row>
    <row r="122" spans="1:10">
      <c r="A122" s="30">
        <v>2001</v>
      </c>
      <c r="B122" s="621">
        <v>103.021</v>
      </c>
      <c r="D122" s="501">
        <f t="shared" si="12"/>
        <v>38263.840615000001</v>
      </c>
      <c r="E122" s="699">
        <v>85.135000000000005</v>
      </c>
      <c r="G122" s="31"/>
      <c r="H122" s="681"/>
      <c r="I122" s="188"/>
      <c r="J122" s="621"/>
    </row>
    <row r="123" spans="1:10">
      <c r="A123" s="30">
        <v>2002</v>
      </c>
      <c r="B123" s="621">
        <v>102.815</v>
      </c>
      <c r="D123" s="501">
        <f t="shared" si="12"/>
        <v>39132.625531999998</v>
      </c>
      <c r="E123" s="699">
        <v>87.067999999999998</v>
      </c>
      <c r="G123" s="31"/>
      <c r="H123" s="681"/>
      <c r="I123" s="188"/>
      <c r="J123" s="621"/>
    </row>
    <row r="124" spans="1:10">
      <c r="A124" s="30">
        <v>2003</v>
      </c>
      <c r="B124" s="621">
        <v>102.333</v>
      </c>
      <c r="D124" s="501">
        <f t="shared" si="12"/>
        <v>40043.209206</v>
      </c>
      <c r="E124" s="699">
        <v>89.093999999999994</v>
      </c>
      <c r="G124" s="31"/>
      <c r="H124" s="681"/>
      <c r="I124" s="188"/>
      <c r="J124" s="621"/>
    </row>
    <row r="125" spans="1:10">
      <c r="A125" s="30">
        <v>2004</v>
      </c>
      <c r="B125" s="621">
        <v>102.301</v>
      </c>
      <c r="D125" s="501">
        <f t="shared" si="12"/>
        <v>41021.659679000004</v>
      </c>
      <c r="E125" s="699">
        <v>91.271000000000001</v>
      </c>
      <c r="G125" s="31"/>
      <c r="H125" s="681"/>
      <c r="I125" s="188"/>
      <c r="J125" s="621"/>
    </row>
    <row r="126" spans="1:10">
      <c r="A126" s="30">
        <v>2005</v>
      </c>
      <c r="B126" s="621">
        <v>102.13200000000001</v>
      </c>
      <c r="D126" s="501">
        <f t="shared" si="12"/>
        <v>41988.873927000008</v>
      </c>
      <c r="E126" s="699">
        <v>93.423000000000002</v>
      </c>
      <c r="G126" s="31"/>
      <c r="H126" s="681"/>
      <c r="I126" s="188"/>
      <c r="J126" s="621"/>
    </row>
    <row r="127" spans="1:10">
      <c r="A127" s="30">
        <v>2006</v>
      </c>
      <c r="B127" s="621">
        <v>102.405</v>
      </c>
      <c r="D127" s="501">
        <f t="shared" si="12"/>
        <v>43045.528526000002</v>
      </c>
      <c r="E127" s="699">
        <v>95.774000000000001</v>
      </c>
      <c r="G127" s="31"/>
      <c r="H127" s="682"/>
      <c r="I127" s="188"/>
      <c r="J127" s="621"/>
    </row>
    <row r="128" spans="1:10">
      <c r="A128" s="30">
        <v>2007</v>
      </c>
      <c r="B128" s="621">
        <v>102.164</v>
      </c>
      <c r="D128" s="501">
        <f t="shared" si="12"/>
        <v>43972.741813000001</v>
      </c>
      <c r="E128" s="699">
        <v>97.837000000000003</v>
      </c>
      <c r="G128" s="31"/>
      <c r="H128" s="683"/>
      <c r="I128" s="188"/>
      <c r="J128" s="621"/>
    </row>
    <row r="129" spans="1:10">
      <c r="A129" s="30">
        <v>2008</v>
      </c>
      <c r="B129" s="621">
        <v>101.601</v>
      </c>
      <c r="D129" s="501">
        <f>D$130*E129/100</f>
        <v>44659.949334000004</v>
      </c>
      <c r="E129" s="699">
        <v>99.366</v>
      </c>
      <c r="G129" s="31"/>
      <c r="H129" s="682"/>
      <c r="I129" s="188"/>
      <c r="J129" s="621"/>
    </row>
    <row r="130" spans="1:10">
      <c r="A130" s="30">
        <v>2009</v>
      </c>
      <c r="B130" s="621">
        <v>100</v>
      </c>
      <c r="D130" s="501">
        <v>44944.9</v>
      </c>
      <c r="E130" s="699">
        <v>100</v>
      </c>
      <c r="G130" s="31"/>
      <c r="H130" s="685"/>
      <c r="I130" s="188"/>
      <c r="J130" s="621"/>
    </row>
    <row r="131" spans="1:10">
      <c r="A131" s="30">
        <v>2010</v>
      </c>
      <c r="B131" s="621">
        <v>101.122</v>
      </c>
      <c r="D131" s="501">
        <f>D$130*E131/100</f>
        <v>45243.783584999997</v>
      </c>
      <c r="E131" s="699">
        <v>100.66500000000001</v>
      </c>
      <c r="G131" s="31"/>
      <c r="H131" s="685"/>
      <c r="I131" s="188"/>
      <c r="J131" s="621"/>
    </row>
    <row r="132" spans="1:10">
      <c r="A132" s="30">
        <v>2011</v>
      </c>
      <c r="B132" s="621">
        <v>101.60599999999999</v>
      </c>
      <c r="D132" s="501">
        <f t="shared" ref="D132:D135" si="13">D$130*E132/100</f>
        <v>45610.983418000003</v>
      </c>
      <c r="E132" s="699">
        <v>101.482</v>
      </c>
      <c r="G132" s="31"/>
      <c r="H132" s="685"/>
      <c r="I132" s="188"/>
      <c r="J132" s="621"/>
    </row>
    <row r="133" spans="1:10">
      <c r="A133" s="30">
        <v>2012</v>
      </c>
      <c r="B133" s="621">
        <v>101.827</v>
      </c>
      <c r="D133" s="501">
        <f t="shared" si="13"/>
        <v>46059.084071000005</v>
      </c>
      <c r="E133" s="699">
        <v>102.479</v>
      </c>
      <c r="G133" s="31"/>
      <c r="H133" s="685"/>
      <c r="I133" s="188"/>
      <c r="J133" s="621"/>
    </row>
    <row r="134" spans="1:10">
      <c r="A134" s="30">
        <v>2013</v>
      </c>
      <c r="B134" s="621">
        <v>101.678</v>
      </c>
      <c r="D134" s="501">
        <f t="shared" si="13"/>
        <v>46557.972460999998</v>
      </c>
      <c r="E134" s="699">
        <v>103.589</v>
      </c>
      <c r="G134" s="31"/>
      <c r="H134" s="685"/>
      <c r="I134" s="188"/>
      <c r="J134" s="621"/>
    </row>
    <row r="135" spans="1:10">
      <c r="A135" s="30">
        <v>2014</v>
      </c>
      <c r="B135" s="621">
        <v>101.893</v>
      </c>
      <c r="D135" s="501">
        <f t="shared" si="13"/>
        <v>47109.446384000003</v>
      </c>
      <c r="E135" s="699">
        <v>104.816</v>
      </c>
      <c r="G135" s="40"/>
      <c r="H135" s="40"/>
      <c r="I135" s="188"/>
      <c r="J135" s="621"/>
    </row>
    <row r="136" spans="1:10">
      <c r="D136" s="30" t="s">
        <v>541</v>
      </c>
      <c r="G136" s="40"/>
      <c r="H136" s="40"/>
      <c r="I136" s="188"/>
      <c r="J136" s="621"/>
    </row>
    <row r="137" spans="1:10">
      <c r="G137" s="40"/>
      <c r="H137" s="40"/>
      <c r="I137" s="188"/>
      <c r="J137" s="621"/>
    </row>
    <row r="138" spans="1:10">
      <c r="G138" s="40"/>
      <c r="H138" s="40"/>
      <c r="I138" s="188"/>
      <c r="J138" s="621"/>
    </row>
    <row r="139" spans="1:10">
      <c r="G139" s="40"/>
      <c r="H139" s="40"/>
      <c r="I139" s="188"/>
      <c r="J139" s="621"/>
    </row>
    <row r="140" spans="1:10">
      <c r="G140" s="40"/>
      <c r="H140" s="40"/>
      <c r="I140" s="188"/>
      <c r="J140" s="621"/>
    </row>
    <row r="141" spans="1:10">
      <c r="I141" s="188"/>
      <c r="J141" s="621"/>
    </row>
    <row r="142" spans="1:10">
      <c r="I142" s="188"/>
      <c r="J142" s="621"/>
    </row>
  </sheetData>
  <mergeCells count="3">
    <mergeCell ref="A76:I76"/>
    <mergeCell ref="A77:I78"/>
    <mergeCell ref="A79:I79"/>
  </mergeCells>
  <pageMargins left="0.39370078740157483" right="0.39370078740157483" top="0.39370078740157483" bottom="0.39370078740157483" header="0.51181102362204722" footer="0.51181102362204722"/>
  <pageSetup scale="60" orientation="portrait" r:id="rId1"/>
  <headerFooter alignWithMargins="0"/>
  <colBreaks count="1" manualBreakCount="1">
    <brk id="3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25</vt:i4>
      </vt:variant>
      <vt:variant>
        <vt:lpstr>Charts</vt:lpstr>
      </vt:variant>
      <vt:variant>
        <vt:i4>20</vt:i4>
      </vt:variant>
      <vt:variant>
        <vt:lpstr>Named Ranges</vt:lpstr>
      </vt:variant>
      <vt:variant>
        <vt:i4>20</vt:i4>
      </vt:variant>
    </vt:vector>
  </HeadingPairs>
  <TitlesOfParts>
    <vt:vector size="65" baseType="lpstr">
      <vt:lpstr>List</vt:lpstr>
      <vt:lpstr>T1</vt:lpstr>
      <vt:lpstr>T1A</vt:lpstr>
      <vt:lpstr>T2</vt:lpstr>
      <vt:lpstr>T2A</vt:lpstr>
      <vt:lpstr>T3</vt:lpstr>
      <vt:lpstr>T4</vt:lpstr>
      <vt:lpstr>T4A</vt:lpstr>
      <vt:lpstr>T5</vt:lpstr>
      <vt:lpstr>T5A</vt:lpstr>
      <vt:lpstr>T6</vt:lpstr>
      <vt:lpstr>T6A</vt:lpstr>
      <vt:lpstr>T6B</vt:lpstr>
      <vt:lpstr>T6C</vt:lpstr>
      <vt:lpstr>T6D</vt:lpstr>
      <vt:lpstr>T7</vt:lpstr>
      <vt:lpstr>T7a</vt:lpstr>
      <vt:lpstr>T8</vt:lpstr>
      <vt:lpstr>T8A</vt:lpstr>
      <vt:lpstr>T9</vt:lpstr>
      <vt:lpstr>T9A</vt:lpstr>
      <vt:lpstr>T10</vt:lpstr>
      <vt:lpstr>T10A</vt:lpstr>
      <vt:lpstr>T11</vt:lpstr>
      <vt:lpstr>T11A</vt:lpstr>
      <vt:lpstr>c1</vt:lpstr>
      <vt:lpstr>c1a</vt:lpstr>
      <vt:lpstr>c2</vt:lpstr>
      <vt:lpstr>c3</vt:lpstr>
      <vt:lpstr>c3a</vt:lpstr>
      <vt:lpstr>c4</vt:lpstr>
      <vt:lpstr>c4a</vt:lpstr>
      <vt:lpstr>c5</vt:lpstr>
      <vt:lpstr>c5a</vt:lpstr>
      <vt:lpstr>c6</vt:lpstr>
      <vt:lpstr>c6a</vt:lpstr>
      <vt:lpstr>c7</vt:lpstr>
      <vt:lpstr>c8</vt:lpstr>
      <vt:lpstr>c8a</vt:lpstr>
      <vt:lpstr>c9</vt:lpstr>
      <vt:lpstr>c9a</vt:lpstr>
      <vt:lpstr>c10</vt:lpstr>
      <vt:lpstr>c10a</vt:lpstr>
      <vt:lpstr>c11</vt:lpstr>
      <vt:lpstr>c12</vt:lpstr>
      <vt:lpstr>List!Print_Area</vt:lpstr>
      <vt:lpstr>'T1'!Print_Area</vt:lpstr>
      <vt:lpstr>'T10'!Print_Area</vt:lpstr>
      <vt:lpstr>'T11'!Print_Area</vt:lpstr>
      <vt:lpstr>T11A!Print_Area</vt:lpstr>
      <vt:lpstr>T1A!Print_Area</vt:lpstr>
      <vt:lpstr>'T2'!Print_Area</vt:lpstr>
      <vt:lpstr>'T3'!Print_Area</vt:lpstr>
      <vt:lpstr>'T4'!Print_Area</vt:lpstr>
      <vt:lpstr>T4A!Print_Area</vt:lpstr>
      <vt:lpstr>'T5'!Print_Area</vt:lpstr>
      <vt:lpstr>T5A!Print_Area</vt:lpstr>
      <vt:lpstr>'T6'!Print_Area</vt:lpstr>
      <vt:lpstr>T6A!Print_Area</vt:lpstr>
      <vt:lpstr>T6B!Print_Area</vt:lpstr>
      <vt:lpstr>T6D!Print_Area</vt:lpstr>
      <vt:lpstr>'T7'!Print_Area</vt:lpstr>
      <vt:lpstr>T7a!Print_Area</vt:lpstr>
      <vt:lpstr>'T8'!Print_Area</vt:lpstr>
      <vt:lpstr>'T9'!Print_Area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Blair</dc:creator>
  <cp:lastModifiedBy>CSLS9</cp:lastModifiedBy>
  <cp:lastPrinted>2014-06-26T19:02:59Z</cp:lastPrinted>
  <dcterms:created xsi:type="dcterms:W3CDTF">2012-03-05T19:04:34Z</dcterms:created>
  <dcterms:modified xsi:type="dcterms:W3CDTF">2015-11-04T21:36:49Z</dcterms:modified>
</cp:coreProperties>
</file>