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defaultThemeVersion="124226"/>
  <mc:AlternateContent xmlns:mc="http://schemas.openxmlformats.org/markup-compatibility/2006">
    <mc:Choice Requires="x15">
      <x15ac:absPath xmlns:x15ac="http://schemas.microsoft.com/office/spreadsheetml/2010/11/ac" url="W:\work\ipt\"/>
    </mc:Choice>
  </mc:AlternateContent>
  <xr:revisionPtr revIDLastSave="0" documentId="13_ncr:1_{E7F4B2AB-6134-42F7-83C9-E8406C1B594E}" xr6:coauthVersionLast="28" xr6:coauthVersionMax="28" xr10:uidLastSave="{00000000-0000-0000-0000-000000000000}"/>
  <bookViews>
    <workbookView xWindow="150" yWindow="-30" windowWidth="13980" windowHeight="8445" tabRatio="932" xr2:uid="{00000000-000D-0000-FFFF-FFFF00000000}"/>
  </bookViews>
  <sheets>
    <sheet name="List" sheetId="4" r:id="rId1"/>
    <sheet name="T1" sheetId="5" r:id="rId2"/>
    <sheet name="T1A" sheetId="6" r:id="rId3"/>
    <sheet name="T2" sheetId="7" r:id="rId4"/>
    <sheet name="T2A" sheetId="8" r:id="rId5"/>
    <sheet name="T3" sheetId="9" r:id="rId6"/>
    <sheet name="T4" sheetId="10" r:id="rId7"/>
    <sheet name="T4A" sheetId="11" r:id="rId8"/>
    <sheet name="T5" sheetId="12" r:id="rId9"/>
    <sheet name="T5A" sheetId="13" r:id="rId10"/>
    <sheet name="T6" sheetId="14" r:id="rId11"/>
    <sheet name="T6A" sheetId="15" r:id="rId12"/>
    <sheet name="T6B" sheetId="16" r:id="rId13"/>
    <sheet name="T6C" sheetId="17" r:id="rId14"/>
    <sheet name="T6D" sheetId="18" r:id="rId15"/>
    <sheet name="T7" sheetId="19" r:id="rId16"/>
    <sheet name="T7a" sheetId="20" r:id="rId17"/>
    <sheet name="T8" sheetId="21" r:id="rId18"/>
    <sheet name="T8A" sheetId="22" r:id="rId19"/>
    <sheet name="T9" sheetId="23" r:id="rId20"/>
    <sheet name="T9A" sheetId="24" r:id="rId21"/>
    <sheet name="T10" sheetId="25" r:id="rId22"/>
    <sheet name="T10A" sheetId="26" r:id="rId23"/>
    <sheet name="T11" sheetId="27" r:id="rId24"/>
    <sheet name="T11A" sheetId="28" r:id="rId25"/>
    <sheet name="c1" sheetId="29" r:id="rId26"/>
    <sheet name="c1a" sheetId="30" r:id="rId27"/>
    <sheet name="c2" sheetId="31" r:id="rId28"/>
    <sheet name="c3" sheetId="32" r:id="rId29"/>
    <sheet name="c3a" sheetId="33" r:id="rId30"/>
    <sheet name="c4" sheetId="45" r:id="rId31"/>
    <sheet name="c4a" sheetId="49" r:id="rId32"/>
    <sheet name="c5" sheetId="35" r:id="rId33"/>
    <sheet name="c5a" sheetId="46" r:id="rId34"/>
    <sheet name="c6" sheetId="36" r:id="rId35"/>
    <sheet name="c6a" sheetId="50" r:id="rId36"/>
    <sheet name="c7" sheetId="37" r:id="rId37"/>
    <sheet name="c8" sheetId="39" r:id="rId38"/>
    <sheet name="c8a" sheetId="52" r:id="rId39"/>
    <sheet name="c9" sheetId="40" r:id="rId40"/>
    <sheet name="c9a" sheetId="53" r:id="rId41"/>
    <sheet name="c10" sheetId="41" r:id="rId42"/>
    <sheet name="c10a" sheetId="54" r:id="rId43"/>
    <sheet name="c11" sheetId="42" r:id="rId44"/>
    <sheet name="c12" sheetId="43" r:id="rId45"/>
  </sheets>
  <definedNames>
    <definedName name="_xlnm.Print_Area" localSheetId="0">List!$A$1:$N$71</definedName>
    <definedName name="_xlnm.Print_Area" localSheetId="1">'T1'!$A$1:$P$79</definedName>
    <definedName name="_xlnm.Print_Area" localSheetId="21">'T10'!$A$1:$H$65</definedName>
    <definedName name="_xlnm.Print_Area" localSheetId="23">'T11'!$A$1:$H$67</definedName>
    <definedName name="_xlnm.Print_Area" localSheetId="24">T11A!$A$1:$H$49</definedName>
    <definedName name="_xlnm.Print_Area" localSheetId="2">T1A!$A$1:$N$59</definedName>
    <definedName name="_xlnm.Print_Area" localSheetId="3">'T2'!$A$1:$M$83</definedName>
    <definedName name="_xlnm.Print_Area" localSheetId="5">'T3'!$A$1:$Q$57</definedName>
    <definedName name="_xlnm.Print_Area" localSheetId="6">'T4'!$A$1:$J$73</definedName>
    <definedName name="_xlnm.Print_Area" localSheetId="7">T4A!$A$1:$J$62</definedName>
    <definedName name="_xlnm.Print_Area" localSheetId="8">'T5'!$A$1:$M$73</definedName>
    <definedName name="_xlnm.Print_Area" localSheetId="9">T5A!$A$1:$I$63</definedName>
    <definedName name="_xlnm.Print_Area" localSheetId="10">'T6'!$A$1:$K$96</definedName>
    <definedName name="_xlnm.Print_Area" localSheetId="11">T6A!$A$1:$K$79</definedName>
    <definedName name="_xlnm.Print_Area" localSheetId="12">T6B!$A$1:$K$143</definedName>
    <definedName name="_xlnm.Print_Area" localSheetId="14">T6D!$A$1:$K$131</definedName>
    <definedName name="_xlnm.Print_Area" localSheetId="15">'T7'!$A$1:$J$55</definedName>
    <definedName name="_xlnm.Print_Area" localSheetId="16">T7a!$A$1:$E$78</definedName>
    <definedName name="_xlnm.Print_Area" localSheetId="17">'T8'!$A$1:$L$62</definedName>
    <definedName name="_xlnm.Print_Area" localSheetId="19">'T9'!$A$1:$K$66</definedName>
    <definedName name="TABLE" localSheetId="12">T6B!#REF!</definedName>
  </definedNames>
  <calcPr calcId="171027"/>
</workbook>
</file>

<file path=xl/calcChain.xml><?xml version="1.0" encoding="utf-8"?>
<calcChain xmlns="http://schemas.openxmlformats.org/spreadsheetml/2006/main">
  <c r="E129" i="16" l="1"/>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7" i="16"/>
  <c r="E6" i="16"/>
  <c r="F52" i="10"/>
  <c r="E52" i="10"/>
  <c r="A6" i="11"/>
  <c r="A7" i="11" s="1"/>
  <c r="A8" i="11" s="1"/>
  <c r="A9" i="11" s="1"/>
  <c r="A10" i="11" s="1"/>
  <c r="A11" i="11" s="1"/>
  <c r="A12" i="11" s="1"/>
  <c r="A13" i="11" s="1"/>
  <c r="A14" i="11" s="1"/>
  <c r="H46" i="28" l="1"/>
  <c r="B46" i="27"/>
  <c r="C46" i="27"/>
  <c r="D46" i="27"/>
  <c r="H46" i="27"/>
  <c r="C47" i="27"/>
  <c r="C46" i="28" s="1"/>
  <c r="D47" i="27"/>
  <c r="D46" i="28" s="1"/>
  <c r="H47" i="27"/>
  <c r="H46" i="26"/>
  <c r="B46" i="25"/>
  <c r="C46" i="25"/>
  <c r="F46" i="25"/>
  <c r="H46" i="25"/>
  <c r="B47" i="25"/>
  <c r="B46" i="26" s="1"/>
  <c r="C47" i="25"/>
  <c r="D47" i="25"/>
  <c r="G47" i="25"/>
  <c r="H47" i="25"/>
  <c r="C44" i="24"/>
  <c r="D44" i="24"/>
  <c r="E44" i="24"/>
  <c r="F44" i="24"/>
  <c r="B45" i="24"/>
  <c r="C45" i="24"/>
  <c r="D45" i="24"/>
  <c r="E45" i="24"/>
  <c r="F45" i="24"/>
  <c r="C56" i="23"/>
  <c r="D56" i="23"/>
  <c r="E56" i="23"/>
  <c r="F56" i="23"/>
  <c r="G56" i="23"/>
  <c r="C54" i="23"/>
  <c r="D54" i="23"/>
  <c r="E54" i="23"/>
  <c r="F54" i="23"/>
  <c r="G54" i="23"/>
  <c r="N45" i="23"/>
  <c r="O45" i="23"/>
  <c r="P45" i="23"/>
  <c r="Q45" i="23"/>
  <c r="N46" i="23"/>
  <c r="O46" i="23"/>
  <c r="P46" i="23"/>
  <c r="Q46" i="23"/>
  <c r="I45" i="23"/>
  <c r="F46" i="27" s="1"/>
  <c r="J45" i="23"/>
  <c r="G46" i="27" s="1"/>
  <c r="K45" i="23"/>
  <c r="H46" i="23"/>
  <c r="I46" i="23"/>
  <c r="F47" i="27" s="1"/>
  <c r="J46" i="23"/>
  <c r="G47" i="27" s="1"/>
  <c r="K46" i="23"/>
  <c r="B45" i="23"/>
  <c r="H45" i="23" s="1"/>
  <c r="B46" i="23"/>
  <c r="C44" i="22"/>
  <c r="D44" i="22"/>
  <c r="E44" i="22"/>
  <c r="F44" i="22"/>
  <c r="C45" i="22"/>
  <c r="D45" i="22"/>
  <c r="E45" i="22"/>
  <c r="F45" i="22"/>
  <c r="C56" i="21"/>
  <c r="D56" i="21"/>
  <c r="E56" i="21"/>
  <c r="F56" i="21"/>
  <c r="G56" i="21"/>
  <c r="L56" i="21"/>
  <c r="C54" i="21"/>
  <c r="D54" i="21"/>
  <c r="E54" i="21"/>
  <c r="F54" i="21"/>
  <c r="G54" i="21"/>
  <c r="L54" i="21"/>
  <c r="N45" i="21"/>
  <c r="O45" i="21"/>
  <c r="P45" i="21"/>
  <c r="Q45" i="21"/>
  <c r="N46" i="21"/>
  <c r="O46" i="21"/>
  <c r="P46" i="21"/>
  <c r="Q46" i="21"/>
  <c r="N44" i="21"/>
  <c r="J45" i="21"/>
  <c r="I45" i="22" s="1"/>
  <c r="K46" i="21"/>
  <c r="K45" i="21"/>
  <c r="J46" i="21"/>
  <c r="I45" i="21"/>
  <c r="I46" i="21"/>
  <c r="F47" i="25" s="1"/>
  <c r="I44" i="21"/>
  <c r="H44" i="22" s="1"/>
  <c r="H46" i="21"/>
  <c r="E47" i="25" s="1"/>
  <c r="B45" i="21"/>
  <c r="D46" i="25" s="1"/>
  <c r="B46" i="21"/>
  <c r="B75" i="20"/>
  <c r="C75" i="20"/>
  <c r="B76" i="20"/>
  <c r="C76" i="20"/>
  <c r="B53" i="19"/>
  <c r="D53" i="19"/>
  <c r="G53" i="19"/>
  <c r="B54" i="19"/>
  <c r="D54" i="19"/>
  <c r="G54" i="19"/>
  <c r="B123" i="18"/>
  <c r="C123" i="18"/>
  <c r="D123" i="18"/>
  <c r="E123" i="18"/>
  <c r="F123" i="18"/>
  <c r="G123" i="18"/>
  <c r="H123" i="18"/>
  <c r="I123" i="18"/>
  <c r="J123" i="18"/>
  <c r="K123" i="18"/>
  <c r="B124" i="18"/>
  <c r="C124" i="18"/>
  <c r="D124" i="18"/>
  <c r="E124" i="18"/>
  <c r="F124" i="18"/>
  <c r="G124" i="18"/>
  <c r="H124" i="18"/>
  <c r="I124" i="18"/>
  <c r="J124" i="18"/>
  <c r="K124" i="18"/>
  <c r="B125" i="18"/>
  <c r="C125" i="18"/>
  <c r="D125" i="18"/>
  <c r="E125" i="18"/>
  <c r="F125" i="18"/>
  <c r="G125" i="18"/>
  <c r="H125" i="18"/>
  <c r="I125" i="18"/>
  <c r="J125" i="18"/>
  <c r="K125" i="18"/>
  <c r="B126" i="18"/>
  <c r="C126" i="18"/>
  <c r="D126" i="18"/>
  <c r="E126" i="18"/>
  <c r="F126" i="18"/>
  <c r="G126" i="18"/>
  <c r="H126" i="18"/>
  <c r="I126" i="18"/>
  <c r="J126" i="18"/>
  <c r="K126" i="18"/>
  <c r="B127" i="18"/>
  <c r="C127" i="18"/>
  <c r="D127" i="18"/>
  <c r="E127" i="18"/>
  <c r="F127" i="18"/>
  <c r="G127" i="18"/>
  <c r="H127" i="18"/>
  <c r="I127" i="18"/>
  <c r="J127" i="18"/>
  <c r="K127" i="18"/>
  <c r="B128" i="18"/>
  <c r="C128" i="18"/>
  <c r="D128" i="18"/>
  <c r="E128" i="18"/>
  <c r="F128" i="18"/>
  <c r="G128" i="18"/>
  <c r="H128" i="18"/>
  <c r="I128" i="18"/>
  <c r="J128" i="18"/>
  <c r="K128" i="18"/>
  <c r="B129" i="18"/>
  <c r="C129" i="18"/>
  <c r="D129" i="18"/>
  <c r="E129" i="18"/>
  <c r="F129" i="18"/>
  <c r="G129" i="18"/>
  <c r="H129" i="18"/>
  <c r="I129" i="18"/>
  <c r="J129" i="18"/>
  <c r="K129" i="18"/>
  <c r="B130" i="18"/>
  <c r="C130" i="18"/>
  <c r="D130" i="18"/>
  <c r="E130" i="18"/>
  <c r="F130" i="18"/>
  <c r="G130" i="18"/>
  <c r="H130" i="18"/>
  <c r="I130" i="18"/>
  <c r="J130" i="18"/>
  <c r="K130" i="18"/>
  <c r="B118" i="17"/>
  <c r="C118" i="17"/>
  <c r="D118" i="17"/>
  <c r="E118" i="17"/>
  <c r="F118" i="17"/>
  <c r="G118" i="17"/>
  <c r="H118" i="17"/>
  <c r="I118" i="17"/>
  <c r="J118" i="17"/>
  <c r="K118" i="17"/>
  <c r="B119" i="17"/>
  <c r="C119" i="17"/>
  <c r="D119" i="17"/>
  <c r="E119" i="17"/>
  <c r="F119" i="17"/>
  <c r="G119" i="17"/>
  <c r="H119" i="17"/>
  <c r="I119" i="17"/>
  <c r="J119" i="17"/>
  <c r="K119" i="17"/>
  <c r="B120" i="17"/>
  <c r="C120" i="17"/>
  <c r="D120" i="17"/>
  <c r="E120" i="17"/>
  <c r="F120" i="17"/>
  <c r="G120" i="17"/>
  <c r="H120" i="17"/>
  <c r="I120" i="17"/>
  <c r="J120" i="17"/>
  <c r="K120" i="17"/>
  <c r="B121" i="17"/>
  <c r="C121" i="17"/>
  <c r="D121" i="17"/>
  <c r="E121" i="17"/>
  <c r="F121" i="17"/>
  <c r="G121" i="17"/>
  <c r="H121" i="17"/>
  <c r="I121" i="17"/>
  <c r="J121" i="17"/>
  <c r="K121" i="17"/>
  <c r="B122" i="17"/>
  <c r="C122" i="17"/>
  <c r="D122" i="17"/>
  <c r="E122" i="17"/>
  <c r="F122" i="17"/>
  <c r="G122" i="17"/>
  <c r="H122" i="17"/>
  <c r="I122" i="17"/>
  <c r="J122" i="17"/>
  <c r="K122" i="17"/>
  <c r="B123" i="17"/>
  <c r="C123" i="17"/>
  <c r="D123" i="17"/>
  <c r="E123" i="17"/>
  <c r="F123" i="17"/>
  <c r="G123" i="17"/>
  <c r="H123" i="17"/>
  <c r="I123" i="17"/>
  <c r="J123" i="17"/>
  <c r="K123" i="17"/>
  <c r="B124" i="17"/>
  <c r="C124" i="17"/>
  <c r="D124" i="17"/>
  <c r="E124" i="17"/>
  <c r="F124" i="17"/>
  <c r="G124" i="17"/>
  <c r="H124" i="17"/>
  <c r="I124" i="17"/>
  <c r="J124" i="17"/>
  <c r="K124" i="17"/>
  <c r="B125" i="17"/>
  <c r="C125" i="17"/>
  <c r="D125" i="17"/>
  <c r="E125" i="17"/>
  <c r="F125" i="17"/>
  <c r="G125" i="17"/>
  <c r="H125" i="17"/>
  <c r="I125" i="17"/>
  <c r="J125" i="17"/>
  <c r="K125" i="17"/>
  <c r="C138" i="16"/>
  <c r="D138" i="16"/>
  <c r="E138" i="16"/>
  <c r="F138" i="16"/>
  <c r="G138" i="16"/>
  <c r="H138" i="16"/>
  <c r="I138" i="16"/>
  <c r="J138" i="16"/>
  <c r="K138" i="16"/>
  <c r="B138" i="16"/>
  <c r="C137" i="16"/>
  <c r="D137" i="16"/>
  <c r="E137" i="16"/>
  <c r="F137" i="16"/>
  <c r="G137" i="16"/>
  <c r="H137" i="16"/>
  <c r="I137" i="16"/>
  <c r="J137" i="16"/>
  <c r="K137" i="16"/>
  <c r="B137" i="16"/>
  <c r="C136" i="16"/>
  <c r="D136" i="16"/>
  <c r="E136" i="16"/>
  <c r="F136" i="16"/>
  <c r="G136" i="16"/>
  <c r="H136" i="16"/>
  <c r="I136" i="16"/>
  <c r="J136" i="16"/>
  <c r="K136" i="16"/>
  <c r="B136" i="16"/>
  <c r="B132" i="16"/>
  <c r="B77" i="15"/>
  <c r="C77" i="15"/>
  <c r="D77" i="15"/>
  <c r="F77" i="15"/>
  <c r="G77" i="15"/>
  <c r="H77" i="15"/>
  <c r="I77" i="15"/>
  <c r="K77" i="15"/>
  <c r="B78" i="15"/>
  <c r="C78" i="15"/>
  <c r="D78" i="15"/>
  <c r="E78" i="15"/>
  <c r="F78" i="15"/>
  <c r="G78" i="15"/>
  <c r="H78" i="15"/>
  <c r="I78" i="15"/>
  <c r="K78" i="15"/>
  <c r="D92" i="14"/>
  <c r="F92" i="14"/>
  <c r="G92" i="14"/>
  <c r="H92" i="14"/>
  <c r="I92" i="14"/>
  <c r="K92" i="14"/>
  <c r="C92" i="14"/>
  <c r="B92" i="14"/>
  <c r="D91" i="14"/>
  <c r="F91" i="14"/>
  <c r="G91" i="14"/>
  <c r="H91" i="14"/>
  <c r="I91" i="14"/>
  <c r="K91" i="14"/>
  <c r="C91" i="14"/>
  <c r="B91" i="14"/>
  <c r="G89" i="14"/>
  <c r="H89" i="14"/>
  <c r="I89" i="14"/>
  <c r="K89" i="14"/>
  <c r="G87" i="14"/>
  <c r="H87" i="14"/>
  <c r="I87" i="14"/>
  <c r="K87" i="14"/>
  <c r="J76" i="14"/>
  <c r="J77" i="15" s="1"/>
  <c r="J77" i="14"/>
  <c r="J75" i="14"/>
  <c r="F40" i="14"/>
  <c r="E76" i="14"/>
  <c r="E77" i="14"/>
  <c r="C61" i="13"/>
  <c r="D61" i="13"/>
  <c r="F61" i="13"/>
  <c r="C62" i="13"/>
  <c r="D62" i="13"/>
  <c r="D66" i="12"/>
  <c r="D65" i="12"/>
  <c r="C63" i="12"/>
  <c r="F50" i="12"/>
  <c r="F51" i="12"/>
  <c r="E51" i="12"/>
  <c r="H51" i="12" s="1"/>
  <c r="A75" i="12"/>
  <c r="C52" i="12"/>
  <c r="C62" i="12" s="1"/>
  <c r="D52" i="12"/>
  <c r="D62" i="12" s="1"/>
  <c r="B51" i="12"/>
  <c r="G51" i="12" s="1"/>
  <c r="B52" i="12"/>
  <c r="C60" i="11"/>
  <c r="D60" i="11"/>
  <c r="F60" i="11"/>
  <c r="B61" i="11"/>
  <c r="C61" i="11"/>
  <c r="D61" i="11"/>
  <c r="F61" i="11"/>
  <c r="E66" i="10"/>
  <c r="F66" i="10"/>
  <c r="E65" i="10"/>
  <c r="F65" i="10"/>
  <c r="E63" i="10"/>
  <c r="F63" i="10"/>
  <c r="E62" i="10"/>
  <c r="F62" i="10"/>
  <c r="M52" i="10"/>
  <c r="D52" i="10" s="1"/>
  <c r="H52" i="10" s="1"/>
  <c r="I52" i="10"/>
  <c r="C52" i="10"/>
  <c r="C66" i="10" s="1"/>
  <c r="B52" i="19"/>
  <c r="C55" i="10"/>
  <c r="C56" i="10"/>
  <c r="C57" i="10"/>
  <c r="C58" i="10"/>
  <c r="C59" i="10"/>
  <c r="I51" i="10"/>
  <c r="B51" i="10"/>
  <c r="G51" i="10" s="1"/>
  <c r="B52" i="10"/>
  <c r="F53" i="9"/>
  <c r="K6" i="9"/>
  <c r="L6" i="9"/>
  <c r="M6" i="9"/>
  <c r="K52" i="9"/>
  <c r="L52" i="9"/>
  <c r="M52" i="9"/>
  <c r="K53" i="9"/>
  <c r="L53" i="9"/>
  <c r="M53" i="9"/>
  <c r="N53" i="9" s="1"/>
  <c r="B52" i="9"/>
  <c r="G52" i="9" s="1"/>
  <c r="C52" i="9"/>
  <c r="H52" i="9" s="1"/>
  <c r="D52" i="9"/>
  <c r="I52" i="9" s="1"/>
  <c r="Q52" i="9" s="1"/>
  <c r="B53" i="9"/>
  <c r="G53" i="9" s="1"/>
  <c r="O53" i="9" s="1"/>
  <c r="C53" i="9"/>
  <c r="D53" i="9"/>
  <c r="B60" i="8"/>
  <c r="C60" i="8"/>
  <c r="F60" i="8"/>
  <c r="B61" i="8"/>
  <c r="C61" i="8"/>
  <c r="E61" i="8"/>
  <c r="F61" i="8"/>
  <c r="J61" i="8"/>
  <c r="C75" i="7"/>
  <c r="D75" i="7"/>
  <c r="E75" i="7"/>
  <c r="F75" i="7"/>
  <c r="H75" i="7"/>
  <c r="B75" i="7"/>
  <c r="C74" i="7"/>
  <c r="D74" i="7"/>
  <c r="E74" i="7"/>
  <c r="F74" i="7"/>
  <c r="H74" i="7"/>
  <c r="B74" i="7"/>
  <c r="C72" i="7"/>
  <c r="D72" i="7"/>
  <c r="E72" i="7"/>
  <c r="F72" i="7"/>
  <c r="H72" i="7"/>
  <c r="B72" i="7"/>
  <c r="C71" i="7"/>
  <c r="D71" i="7"/>
  <c r="E71" i="7"/>
  <c r="F71" i="7"/>
  <c r="H71" i="7"/>
  <c r="B71" i="7"/>
  <c r="G60" i="7"/>
  <c r="G61" i="7"/>
  <c r="G61" i="8" s="1"/>
  <c r="I60" i="7"/>
  <c r="J60" i="7"/>
  <c r="M60" i="7" s="1"/>
  <c r="K60" i="7"/>
  <c r="I61" i="7"/>
  <c r="L61" i="7" s="1"/>
  <c r="J61" i="7"/>
  <c r="M61" i="7" s="1"/>
  <c r="K61" i="7"/>
  <c r="C75" i="5"/>
  <c r="D75" i="5"/>
  <c r="E75" i="5"/>
  <c r="F75" i="5"/>
  <c r="H75" i="5"/>
  <c r="C74" i="5"/>
  <c r="D74" i="5"/>
  <c r="E74" i="5"/>
  <c r="F74" i="5"/>
  <c r="H74" i="5"/>
  <c r="C72" i="5"/>
  <c r="D72" i="5"/>
  <c r="F72" i="5"/>
  <c r="C71" i="5"/>
  <c r="D71" i="5"/>
  <c r="F71" i="5"/>
  <c r="B75" i="5"/>
  <c r="B74" i="5"/>
  <c r="B72" i="5"/>
  <c r="B71" i="5"/>
  <c r="N60" i="5"/>
  <c r="N61" i="5"/>
  <c r="M60" i="5"/>
  <c r="M61" i="5"/>
  <c r="I61" i="6" s="1"/>
  <c r="L60" i="5"/>
  <c r="L61" i="5"/>
  <c r="K60" i="5"/>
  <c r="K61" i="5"/>
  <c r="G61" i="6" s="1"/>
  <c r="K59" i="5"/>
  <c r="J60" i="5"/>
  <c r="P60" i="5" s="1"/>
  <c r="J61" i="5"/>
  <c r="I60" i="5"/>
  <c r="O60" i="5" s="1"/>
  <c r="I61" i="5"/>
  <c r="I59" i="5"/>
  <c r="G60" i="5"/>
  <c r="G61" i="5"/>
  <c r="K61" i="6" s="1"/>
  <c r="G59" i="5"/>
  <c r="B60" i="6"/>
  <c r="C60" i="6"/>
  <c r="D60" i="6"/>
  <c r="J60" i="6"/>
  <c r="B61" i="6"/>
  <c r="C61" i="6"/>
  <c r="D61" i="6"/>
  <c r="J61" i="6"/>
  <c r="L61" i="6"/>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5" i="19"/>
  <c r="D46" i="19"/>
  <c r="D47" i="19"/>
  <c r="D48" i="19"/>
  <c r="D49" i="19"/>
  <c r="D50" i="19"/>
  <c r="D51" i="19"/>
  <c r="D52" i="19"/>
  <c r="D44"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7" i="19"/>
  <c r="C36"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C64" i="12"/>
  <c r="D64" i="12"/>
  <c r="C55" i="12"/>
  <c r="D55" i="12"/>
  <c r="E5" i="12"/>
  <c r="E6" i="12"/>
  <c r="E7" i="12"/>
  <c r="E8" i="12"/>
  <c r="E55" i="12" s="1"/>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64" i="12" s="1"/>
  <c r="E36" i="12"/>
  <c r="E37" i="12"/>
  <c r="E38" i="12"/>
  <c r="E39" i="12"/>
  <c r="E40" i="12"/>
  <c r="E41" i="12"/>
  <c r="E42" i="12"/>
  <c r="E43" i="12"/>
  <c r="E44" i="12"/>
  <c r="E45" i="12"/>
  <c r="E46" i="12"/>
  <c r="E47" i="12"/>
  <c r="E48" i="12"/>
  <c r="E49" i="12"/>
  <c r="E50" i="12"/>
  <c r="E61" i="13" s="1"/>
  <c r="C64" i="10"/>
  <c r="E64" i="10"/>
  <c r="F64" i="10"/>
  <c r="E55" i="10"/>
  <c r="F55" i="10"/>
  <c r="D5" i="10"/>
  <c r="D6" i="10"/>
  <c r="D7" i="10"/>
  <c r="D8" i="10"/>
  <c r="D9" i="10"/>
  <c r="D10" i="10"/>
  <c r="D11" i="10"/>
  <c r="D12" i="10"/>
  <c r="D13" i="10"/>
  <c r="D14" i="10"/>
  <c r="D15" i="10"/>
  <c r="D16" i="10"/>
  <c r="C18" i="19" s="1"/>
  <c r="D17" i="10"/>
  <c r="C19" i="19" s="1"/>
  <c r="D18" i="10"/>
  <c r="C20" i="19" s="1"/>
  <c r="D19" i="10"/>
  <c r="C21" i="19" s="1"/>
  <c r="D20" i="10"/>
  <c r="C22" i="19" s="1"/>
  <c r="D21" i="10"/>
  <c r="C23" i="19" s="1"/>
  <c r="D22" i="10"/>
  <c r="C24" i="19" s="1"/>
  <c r="D23" i="10"/>
  <c r="C25" i="19" s="1"/>
  <c r="D24" i="10"/>
  <c r="C26" i="19" s="1"/>
  <c r="D25" i="10"/>
  <c r="C27" i="19" s="1"/>
  <c r="D26" i="10"/>
  <c r="C28" i="19" s="1"/>
  <c r="D27" i="10"/>
  <c r="C29" i="19" s="1"/>
  <c r="D28" i="10"/>
  <c r="C30" i="19" s="1"/>
  <c r="D29" i="10"/>
  <c r="C31" i="19" s="1"/>
  <c r="D30" i="10"/>
  <c r="C32" i="19" s="1"/>
  <c r="D31" i="10"/>
  <c r="C33" i="19" s="1"/>
  <c r="D32" i="10"/>
  <c r="C34" i="19" s="1"/>
  <c r="D33" i="10"/>
  <c r="C35" i="19" s="1"/>
  <c r="D34" i="10"/>
  <c r="D35" i="10"/>
  <c r="C37" i="19" s="1"/>
  <c r="D36" i="10"/>
  <c r="C38" i="19" s="1"/>
  <c r="D37" i="10"/>
  <c r="C39" i="19" s="1"/>
  <c r="D38" i="10"/>
  <c r="C40" i="19" s="1"/>
  <c r="D39" i="10"/>
  <c r="C41" i="19" s="1"/>
  <c r="D40" i="10"/>
  <c r="C42" i="19" s="1"/>
  <c r="D41" i="10"/>
  <c r="C43" i="19" s="1"/>
  <c r="D42" i="10"/>
  <c r="C44" i="19" s="1"/>
  <c r="D43" i="10"/>
  <c r="C45" i="19" s="1"/>
  <c r="D44" i="10"/>
  <c r="C46" i="19" s="1"/>
  <c r="D45" i="10"/>
  <c r="C47" i="19" s="1"/>
  <c r="D46" i="10"/>
  <c r="C48" i="19" s="1"/>
  <c r="D47" i="10"/>
  <c r="C49" i="19" s="1"/>
  <c r="D48" i="10"/>
  <c r="C50" i="19" s="1"/>
  <c r="E46" i="27" l="1"/>
  <c r="C45" i="26"/>
  <c r="F46" i="28"/>
  <c r="L60" i="7"/>
  <c r="I60" i="8" s="1"/>
  <c r="D61" i="8"/>
  <c r="O61" i="5"/>
  <c r="G46" i="28"/>
  <c r="C45" i="28"/>
  <c r="F46" i="26"/>
  <c r="J45" i="22"/>
  <c r="F61" i="6"/>
  <c r="G52" i="12"/>
  <c r="D63" i="12"/>
  <c r="C66" i="12"/>
  <c r="B62" i="13"/>
  <c r="B61" i="13"/>
  <c r="D76" i="20"/>
  <c r="H45" i="22"/>
  <c r="H45" i="24"/>
  <c r="G46" i="25"/>
  <c r="D46" i="26"/>
  <c r="B47" i="27"/>
  <c r="J45" i="24"/>
  <c r="B44" i="22"/>
  <c r="H61" i="8"/>
  <c r="C62" i="10"/>
  <c r="C63" i="10"/>
  <c r="C65" i="10"/>
  <c r="C65" i="12"/>
  <c r="J78" i="15"/>
  <c r="H53" i="19"/>
  <c r="G45" i="24"/>
  <c r="C46" i="26"/>
  <c r="J52" i="9"/>
  <c r="E47" i="27"/>
  <c r="O52" i="9"/>
  <c r="E53" i="19"/>
  <c r="I53" i="19" s="1"/>
  <c r="D62" i="10"/>
  <c r="D65" i="10"/>
  <c r="I45" i="24"/>
  <c r="P61" i="5"/>
  <c r="N61" i="6" s="1"/>
  <c r="D75" i="20"/>
  <c r="F54" i="19"/>
  <c r="C54" i="19"/>
  <c r="B45" i="22"/>
  <c r="D63" i="10"/>
  <c r="D66" i="10"/>
  <c r="H45" i="21"/>
  <c r="H61" i="6"/>
  <c r="E61" i="11"/>
  <c r="I61" i="11"/>
  <c r="E54" i="19"/>
  <c r="I54" i="19" s="1"/>
  <c r="I51" i="12"/>
  <c r="L52" i="12"/>
  <c r="E52" i="12" s="1"/>
  <c r="G52" i="19"/>
  <c r="D51" i="10"/>
  <c r="G52" i="10"/>
  <c r="N52" i="9"/>
  <c r="H53" i="9"/>
  <c r="P53" i="9" s="1"/>
  <c r="N6" i="9"/>
  <c r="I53" i="9"/>
  <c r="Q53" i="9" s="1"/>
  <c r="P52" i="9"/>
  <c r="E61" i="6"/>
  <c r="D64" i="10"/>
  <c r="D55" i="10"/>
  <c r="D49" i="10"/>
  <c r="C51" i="19" s="1"/>
  <c r="E24" i="5"/>
  <c r="J39" i="7"/>
  <c r="D20" i="9"/>
  <c r="C55" i="23"/>
  <c r="D55" i="23"/>
  <c r="E55" i="23"/>
  <c r="F55" i="23"/>
  <c r="G55" i="23"/>
  <c r="C49" i="23"/>
  <c r="D49" i="23"/>
  <c r="E49" i="23"/>
  <c r="F49" i="23"/>
  <c r="G49" i="23"/>
  <c r="C50" i="23"/>
  <c r="D50" i="23"/>
  <c r="E50" i="23"/>
  <c r="F50" i="23"/>
  <c r="G50" i="23"/>
  <c r="C51" i="23"/>
  <c r="D51" i="23"/>
  <c r="E51" i="23"/>
  <c r="F51" i="23"/>
  <c r="G51" i="23"/>
  <c r="C55" i="21"/>
  <c r="D55" i="21"/>
  <c r="E55" i="21"/>
  <c r="F55" i="21"/>
  <c r="G55" i="21"/>
  <c r="L55" i="21"/>
  <c r="C49" i="21"/>
  <c r="D49" i="21"/>
  <c r="E49" i="21"/>
  <c r="F49" i="21"/>
  <c r="G49" i="21"/>
  <c r="L49" i="21"/>
  <c r="C50" i="21"/>
  <c r="D50" i="21"/>
  <c r="E50" i="21"/>
  <c r="F50" i="21"/>
  <c r="G50" i="21"/>
  <c r="L50" i="21"/>
  <c r="C51" i="21"/>
  <c r="D51" i="21"/>
  <c r="E51" i="21"/>
  <c r="F51" i="21"/>
  <c r="G51" i="21"/>
  <c r="L51" i="21"/>
  <c r="C132" i="16"/>
  <c r="D132" i="16"/>
  <c r="E132" i="16"/>
  <c r="F132" i="16"/>
  <c r="G132" i="16"/>
  <c r="H132" i="16"/>
  <c r="I132" i="16"/>
  <c r="J132" i="16"/>
  <c r="K132" i="16"/>
  <c r="C133" i="16"/>
  <c r="D133" i="16"/>
  <c r="E133" i="16"/>
  <c r="F133" i="16"/>
  <c r="G133" i="16"/>
  <c r="H133" i="16"/>
  <c r="I133" i="16"/>
  <c r="J133" i="16"/>
  <c r="K133" i="16"/>
  <c r="G88" i="14"/>
  <c r="H88" i="14"/>
  <c r="I88" i="14"/>
  <c r="K88" i="14"/>
  <c r="G90" i="14"/>
  <c r="H90" i="14"/>
  <c r="I90" i="14"/>
  <c r="K90" i="14"/>
  <c r="G80" i="14"/>
  <c r="H80" i="14"/>
  <c r="I80" i="14"/>
  <c r="K80" i="14"/>
  <c r="G81" i="14"/>
  <c r="H81" i="14"/>
  <c r="I81" i="14"/>
  <c r="K81" i="14"/>
  <c r="C82" i="14"/>
  <c r="D82" i="14"/>
  <c r="F82" i="14"/>
  <c r="G82" i="14"/>
  <c r="H82" i="14"/>
  <c r="I82" i="14"/>
  <c r="K82" i="14"/>
  <c r="C83" i="14"/>
  <c r="D83" i="14"/>
  <c r="F83" i="14"/>
  <c r="G83" i="14"/>
  <c r="H83" i="14"/>
  <c r="I83" i="14"/>
  <c r="K83" i="14"/>
  <c r="C84" i="14"/>
  <c r="D84" i="14"/>
  <c r="F84" i="14"/>
  <c r="G84" i="14"/>
  <c r="H84" i="14"/>
  <c r="I84" i="14"/>
  <c r="K84" i="14"/>
  <c r="C56" i="12"/>
  <c r="D56" i="12"/>
  <c r="C57" i="12"/>
  <c r="D57" i="12"/>
  <c r="C58" i="12"/>
  <c r="D58" i="12"/>
  <c r="C59" i="12"/>
  <c r="D59" i="12"/>
  <c r="F56" i="10"/>
  <c r="F57" i="10"/>
  <c r="F58" i="10"/>
  <c r="F59" i="10"/>
  <c r="C73" i="7"/>
  <c r="D73" i="7"/>
  <c r="E73" i="7"/>
  <c r="F73" i="7"/>
  <c r="H73" i="7"/>
  <c r="C64" i="7"/>
  <c r="D64" i="7"/>
  <c r="E64" i="7"/>
  <c r="F64" i="7"/>
  <c r="H64" i="7"/>
  <c r="C65" i="7"/>
  <c r="D65" i="7"/>
  <c r="E65" i="7"/>
  <c r="F65" i="7"/>
  <c r="H65" i="7"/>
  <c r="C66" i="7"/>
  <c r="D66" i="7"/>
  <c r="E66" i="7"/>
  <c r="F66" i="7"/>
  <c r="H66" i="7"/>
  <c r="C67" i="7"/>
  <c r="D67" i="7"/>
  <c r="E67" i="7"/>
  <c r="F67" i="7"/>
  <c r="H67" i="7"/>
  <c r="C68" i="7"/>
  <c r="D68" i="7"/>
  <c r="E68" i="7"/>
  <c r="F68" i="7"/>
  <c r="H68" i="7"/>
  <c r="F73" i="5"/>
  <c r="F64" i="5"/>
  <c r="F65" i="5"/>
  <c r="C66" i="5"/>
  <c r="D66" i="5"/>
  <c r="F66" i="5"/>
  <c r="H66" i="5"/>
  <c r="C67" i="5"/>
  <c r="D67" i="5"/>
  <c r="F67" i="5"/>
  <c r="H67" i="5"/>
  <c r="C68" i="5"/>
  <c r="D68" i="5"/>
  <c r="E68" i="5"/>
  <c r="F68" i="5"/>
  <c r="H68" i="5"/>
  <c r="B133" i="16"/>
  <c r="B84" i="14"/>
  <c r="B83" i="14"/>
  <c r="B82" i="14"/>
  <c r="B73" i="7"/>
  <c r="B68" i="7"/>
  <c r="B67" i="7"/>
  <c r="B66" i="7"/>
  <c r="B65" i="7"/>
  <c r="B64" i="7"/>
  <c r="B73" i="5"/>
  <c r="B68" i="5"/>
  <c r="B67" i="5"/>
  <c r="B66" i="5"/>
  <c r="B65" i="5"/>
  <c r="B64" i="5"/>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Q41" i="23"/>
  <c r="Q42" i="23"/>
  <c r="Q43" i="23"/>
  <c r="Q44" i="23"/>
  <c r="Q5" i="21"/>
  <c r="Q6"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34" i="21"/>
  <c r="Q35" i="21"/>
  <c r="Q36" i="21"/>
  <c r="Q37" i="21"/>
  <c r="Q38" i="21"/>
  <c r="Q39" i="21"/>
  <c r="Q40" i="21"/>
  <c r="Q41" i="21"/>
  <c r="Q42" i="21"/>
  <c r="Q43" i="21"/>
  <c r="Q44" i="21"/>
  <c r="P44" i="23"/>
  <c r="O44" i="23"/>
  <c r="N44" i="23"/>
  <c r="P43" i="23"/>
  <c r="O43" i="23"/>
  <c r="N43" i="23"/>
  <c r="P42" i="23"/>
  <c r="O42" i="23"/>
  <c r="N42" i="23"/>
  <c r="P41" i="23"/>
  <c r="O41" i="23"/>
  <c r="N41" i="23"/>
  <c r="P40" i="23"/>
  <c r="O40" i="23"/>
  <c r="N40" i="23"/>
  <c r="P39" i="23"/>
  <c r="O39" i="23"/>
  <c r="N39" i="23"/>
  <c r="P38" i="23"/>
  <c r="O38" i="23"/>
  <c r="N38" i="23"/>
  <c r="P37" i="23"/>
  <c r="O37" i="23"/>
  <c r="N37" i="23"/>
  <c r="P36" i="23"/>
  <c r="O36" i="23"/>
  <c r="N36" i="23"/>
  <c r="P35" i="23"/>
  <c r="O35" i="23"/>
  <c r="N35" i="23"/>
  <c r="P34" i="23"/>
  <c r="O34" i="23"/>
  <c r="N34" i="23"/>
  <c r="P33" i="23"/>
  <c r="O33" i="23"/>
  <c r="N33" i="23"/>
  <c r="P32" i="23"/>
  <c r="O32" i="23"/>
  <c r="N32" i="23"/>
  <c r="P31" i="23"/>
  <c r="O31" i="23"/>
  <c r="N31" i="23"/>
  <c r="P30" i="23"/>
  <c r="O30" i="23"/>
  <c r="N30" i="23"/>
  <c r="P29" i="23"/>
  <c r="O29" i="23"/>
  <c r="N29" i="23"/>
  <c r="P28" i="23"/>
  <c r="O28" i="23"/>
  <c r="N28" i="23"/>
  <c r="P27" i="23"/>
  <c r="O27" i="23"/>
  <c r="N27" i="23"/>
  <c r="P26" i="23"/>
  <c r="O26" i="23"/>
  <c r="N26" i="23"/>
  <c r="P25" i="23"/>
  <c r="O25" i="23"/>
  <c r="N25" i="23"/>
  <c r="P24" i="23"/>
  <c r="O24" i="23"/>
  <c r="N24" i="23"/>
  <c r="P23" i="23"/>
  <c r="O23" i="23"/>
  <c r="N23" i="23"/>
  <c r="P22" i="23"/>
  <c r="O22" i="23"/>
  <c r="N22" i="23"/>
  <c r="P21" i="23"/>
  <c r="O21" i="23"/>
  <c r="N21" i="23"/>
  <c r="P20" i="23"/>
  <c r="O20" i="23"/>
  <c r="N20" i="23"/>
  <c r="P19" i="23"/>
  <c r="O19" i="23"/>
  <c r="N19" i="23"/>
  <c r="P18" i="23"/>
  <c r="O18" i="23"/>
  <c r="N18" i="23"/>
  <c r="P17" i="23"/>
  <c r="O17" i="23"/>
  <c r="N17" i="23"/>
  <c r="P16" i="23"/>
  <c r="O16" i="23"/>
  <c r="N16" i="23"/>
  <c r="P15" i="23"/>
  <c r="O15" i="23"/>
  <c r="N15" i="23"/>
  <c r="P14" i="23"/>
  <c r="O14" i="23"/>
  <c r="N14" i="23"/>
  <c r="P13" i="23"/>
  <c r="O13" i="23"/>
  <c r="N13" i="23"/>
  <c r="P12" i="23"/>
  <c r="O12" i="23"/>
  <c r="N12" i="23"/>
  <c r="P11" i="23"/>
  <c r="O11" i="23"/>
  <c r="N11" i="23"/>
  <c r="P10" i="23"/>
  <c r="O10" i="23"/>
  <c r="N10" i="23"/>
  <c r="P9" i="23"/>
  <c r="O9" i="23"/>
  <c r="N9" i="23"/>
  <c r="P8" i="23"/>
  <c r="O8" i="23"/>
  <c r="N8" i="23"/>
  <c r="P7" i="23"/>
  <c r="O7" i="23"/>
  <c r="N7" i="23"/>
  <c r="P6" i="23"/>
  <c r="O6" i="23"/>
  <c r="N6" i="23"/>
  <c r="P5" i="23"/>
  <c r="O5" i="23"/>
  <c r="N5" i="23"/>
  <c r="O5" i="21"/>
  <c r="P5" i="21"/>
  <c r="O6" i="21"/>
  <c r="P6" i="21"/>
  <c r="O7" i="21"/>
  <c r="P7" i="21"/>
  <c r="O8" i="21"/>
  <c r="P8" i="21"/>
  <c r="O9" i="21"/>
  <c r="P9" i="21"/>
  <c r="O10" i="21"/>
  <c r="P10" i="21"/>
  <c r="O11" i="21"/>
  <c r="P11" i="21"/>
  <c r="O12" i="21"/>
  <c r="P12" i="21"/>
  <c r="O13" i="21"/>
  <c r="P13" i="21"/>
  <c r="O14" i="21"/>
  <c r="P14" i="21"/>
  <c r="O15" i="21"/>
  <c r="P15" i="21"/>
  <c r="O16" i="21"/>
  <c r="P16" i="21"/>
  <c r="O17" i="21"/>
  <c r="P17" i="21"/>
  <c r="O18" i="21"/>
  <c r="P18" i="21"/>
  <c r="O19" i="21"/>
  <c r="P19" i="21"/>
  <c r="O20" i="21"/>
  <c r="P20" i="21"/>
  <c r="O21" i="21"/>
  <c r="P21" i="21"/>
  <c r="O22" i="21"/>
  <c r="P22" i="21"/>
  <c r="O23" i="21"/>
  <c r="P23" i="21"/>
  <c r="O24" i="21"/>
  <c r="P24" i="21"/>
  <c r="O25" i="21"/>
  <c r="P25" i="21"/>
  <c r="O26" i="21"/>
  <c r="P26" i="21"/>
  <c r="O27" i="21"/>
  <c r="P27" i="21"/>
  <c r="O28" i="21"/>
  <c r="P28" i="21"/>
  <c r="O29" i="21"/>
  <c r="P29" i="21"/>
  <c r="O30" i="21"/>
  <c r="P30" i="21"/>
  <c r="O31" i="21"/>
  <c r="P31" i="21"/>
  <c r="O32" i="21"/>
  <c r="P32" i="21"/>
  <c r="O33" i="21"/>
  <c r="P33" i="21"/>
  <c r="O34" i="21"/>
  <c r="P34" i="21"/>
  <c r="O35" i="21"/>
  <c r="P35" i="21"/>
  <c r="O36" i="21"/>
  <c r="P36" i="21"/>
  <c r="O37" i="21"/>
  <c r="P37" i="21"/>
  <c r="O38" i="21"/>
  <c r="P38" i="21"/>
  <c r="O39" i="21"/>
  <c r="P39" i="21"/>
  <c r="O40" i="21"/>
  <c r="P40" i="21"/>
  <c r="O41" i="21"/>
  <c r="P41" i="21"/>
  <c r="O42" i="21"/>
  <c r="P42" i="21"/>
  <c r="O43" i="21"/>
  <c r="P43" i="21"/>
  <c r="O44" i="21"/>
  <c r="P44"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5" i="21"/>
  <c r="H43" i="27"/>
  <c r="H44" i="27"/>
  <c r="H45" i="27"/>
  <c r="C44" i="27"/>
  <c r="C45" i="27"/>
  <c r="H43" i="25"/>
  <c r="H44" i="25"/>
  <c r="H45" i="25"/>
  <c r="H45" i="26" s="1"/>
  <c r="C44" i="25"/>
  <c r="C45" i="25"/>
  <c r="C43" i="24"/>
  <c r="D43" i="24"/>
  <c r="E43" i="24"/>
  <c r="F43" i="24"/>
  <c r="K44" i="23"/>
  <c r="J44" i="24" s="1"/>
  <c r="J44" i="23"/>
  <c r="I44" i="24" s="1"/>
  <c r="I44" i="23"/>
  <c r="H44" i="24" s="1"/>
  <c r="B44" i="23"/>
  <c r="C43" i="22"/>
  <c r="D43" i="22"/>
  <c r="E43" i="22"/>
  <c r="F43" i="22"/>
  <c r="K44" i="21"/>
  <c r="J44" i="22" s="1"/>
  <c r="J44" i="21"/>
  <c r="G45" i="25" s="1"/>
  <c r="F45" i="25"/>
  <c r="F45" i="26" s="1"/>
  <c r="B43" i="21"/>
  <c r="D44" i="25" s="1"/>
  <c r="B44" i="21"/>
  <c r="H44" i="21" s="1"/>
  <c r="E45" i="25" s="1"/>
  <c r="C74" i="20"/>
  <c r="B74" i="20"/>
  <c r="B97" i="17"/>
  <c r="B119" i="18"/>
  <c r="C119" i="18"/>
  <c r="D119" i="18"/>
  <c r="E119" i="18"/>
  <c r="F119" i="18"/>
  <c r="G119" i="18"/>
  <c r="H119" i="18"/>
  <c r="I119" i="18"/>
  <c r="J119" i="18"/>
  <c r="K119" i="18"/>
  <c r="B120" i="18"/>
  <c r="C120" i="18"/>
  <c r="D120" i="18"/>
  <c r="E120" i="18"/>
  <c r="F120" i="18"/>
  <c r="G120" i="18"/>
  <c r="H120" i="18"/>
  <c r="I120" i="18"/>
  <c r="J120" i="18"/>
  <c r="K120" i="18"/>
  <c r="B121" i="18"/>
  <c r="C121" i="18"/>
  <c r="D121" i="18"/>
  <c r="E121" i="18"/>
  <c r="F121" i="18"/>
  <c r="G121" i="18"/>
  <c r="H121" i="18"/>
  <c r="I121" i="18"/>
  <c r="J121" i="18"/>
  <c r="K121" i="18"/>
  <c r="B122" i="18"/>
  <c r="C122" i="18"/>
  <c r="D122" i="18"/>
  <c r="E122" i="18"/>
  <c r="F122" i="18"/>
  <c r="G122" i="18"/>
  <c r="H122" i="18"/>
  <c r="I122" i="18"/>
  <c r="J122" i="18"/>
  <c r="K122" i="18"/>
  <c r="C8" i="18"/>
  <c r="D8" i="18"/>
  <c r="E8" i="18"/>
  <c r="F8" i="18"/>
  <c r="G8" i="18"/>
  <c r="H8" i="18"/>
  <c r="I8" i="18"/>
  <c r="J8" i="18"/>
  <c r="K8" i="18"/>
  <c r="B114" i="17"/>
  <c r="C114" i="17"/>
  <c r="D114" i="17"/>
  <c r="E114" i="17"/>
  <c r="F114" i="17"/>
  <c r="G114" i="17"/>
  <c r="H114" i="17"/>
  <c r="I114" i="17"/>
  <c r="J114" i="17"/>
  <c r="K114" i="17"/>
  <c r="B115" i="17"/>
  <c r="C115" i="17"/>
  <c r="D115" i="17"/>
  <c r="E115" i="17"/>
  <c r="F115" i="17"/>
  <c r="G115" i="17"/>
  <c r="H115" i="17"/>
  <c r="I115" i="17"/>
  <c r="J115" i="17"/>
  <c r="K115" i="17"/>
  <c r="B116" i="17"/>
  <c r="C116" i="17"/>
  <c r="D116" i="17"/>
  <c r="E116" i="17"/>
  <c r="F116" i="17"/>
  <c r="G116" i="17"/>
  <c r="H116" i="17"/>
  <c r="I116" i="17"/>
  <c r="J116" i="17"/>
  <c r="K116" i="17"/>
  <c r="B117" i="17"/>
  <c r="C117" i="17"/>
  <c r="D117" i="17"/>
  <c r="E117" i="17"/>
  <c r="F117" i="17"/>
  <c r="G117" i="17"/>
  <c r="H117" i="17"/>
  <c r="I117" i="17"/>
  <c r="J117" i="17"/>
  <c r="K117" i="17"/>
  <c r="B9" i="17"/>
  <c r="C9" i="17"/>
  <c r="D9" i="17"/>
  <c r="E9" i="17"/>
  <c r="F9" i="17"/>
  <c r="G9" i="17"/>
  <c r="H9" i="17"/>
  <c r="I9" i="17"/>
  <c r="J9" i="17"/>
  <c r="K9" i="17"/>
  <c r="B10" i="17"/>
  <c r="C10" i="17"/>
  <c r="D10" i="17"/>
  <c r="E10" i="17"/>
  <c r="F10" i="17"/>
  <c r="G10" i="17"/>
  <c r="H10" i="17"/>
  <c r="I10" i="17"/>
  <c r="J10" i="17"/>
  <c r="K10" i="17"/>
  <c r="B11" i="17"/>
  <c r="C11" i="17"/>
  <c r="D11" i="17"/>
  <c r="E11" i="17"/>
  <c r="F11" i="17"/>
  <c r="G11" i="17"/>
  <c r="H11" i="17"/>
  <c r="I11" i="17"/>
  <c r="J11" i="17"/>
  <c r="K11" i="17"/>
  <c r="B12" i="17"/>
  <c r="C12" i="17"/>
  <c r="D12" i="17"/>
  <c r="E12" i="17"/>
  <c r="F12" i="17"/>
  <c r="G12" i="17"/>
  <c r="H12" i="17"/>
  <c r="I12" i="17"/>
  <c r="J12" i="17"/>
  <c r="K12" i="17"/>
  <c r="B13" i="17"/>
  <c r="C13" i="17"/>
  <c r="D13" i="17"/>
  <c r="E13" i="17"/>
  <c r="F13" i="17"/>
  <c r="G13" i="17"/>
  <c r="H13" i="17"/>
  <c r="I13" i="17"/>
  <c r="J13" i="17"/>
  <c r="K13" i="17"/>
  <c r="B14" i="17"/>
  <c r="C14" i="17"/>
  <c r="D14" i="17"/>
  <c r="E14" i="17"/>
  <c r="F14" i="17"/>
  <c r="G14" i="17"/>
  <c r="H14" i="17"/>
  <c r="I14" i="17"/>
  <c r="J14" i="17"/>
  <c r="K14" i="17"/>
  <c r="B15" i="17"/>
  <c r="C15" i="17"/>
  <c r="D15" i="17"/>
  <c r="E15" i="17"/>
  <c r="F15" i="17"/>
  <c r="G15" i="17"/>
  <c r="H15" i="17"/>
  <c r="I15" i="17"/>
  <c r="J15" i="17"/>
  <c r="K15" i="17"/>
  <c r="B16" i="17"/>
  <c r="C16" i="17"/>
  <c r="D16" i="17"/>
  <c r="E16" i="17"/>
  <c r="F16" i="17"/>
  <c r="G16" i="17"/>
  <c r="H16" i="17"/>
  <c r="I16" i="17"/>
  <c r="J16" i="17"/>
  <c r="K16" i="17"/>
  <c r="B17" i="17"/>
  <c r="C17" i="17"/>
  <c r="D17" i="17"/>
  <c r="E17" i="17"/>
  <c r="F17" i="17"/>
  <c r="G17" i="17"/>
  <c r="H17" i="17"/>
  <c r="I17" i="17"/>
  <c r="J17" i="17"/>
  <c r="K17" i="17"/>
  <c r="B18" i="17"/>
  <c r="C18" i="17"/>
  <c r="D18" i="17"/>
  <c r="E18" i="17"/>
  <c r="F18" i="17"/>
  <c r="G18" i="17"/>
  <c r="H18" i="17"/>
  <c r="I18" i="17"/>
  <c r="J18" i="17"/>
  <c r="K18" i="17"/>
  <c r="B19" i="17"/>
  <c r="C19" i="17"/>
  <c r="D19" i="17"/>
  <c r="E19" i="17"/>
  <c r="F19" i="17"/>
  <c r="G19" i="17"/>
  <c r="H19" i="17"/>
  <c r="I19" i="17"/>
  <c r="J19" i="17"/>
  <c r="K19" i="17"/>
  <c r="B20" i="17"/>
  <c r="C20" i="17"/>
  <c r="D20" i="17"/>
  <c r="E20" i="17"/>
  <c r="F20" i="17"/>
  <c r="G20" i="17"/>
  <c r="H20" i="17"/>
  <c r="I20" i="17"/>
  <c r="J20" i="17"/>
  <c r="K20" i="17"/>
  <c r="B21" i="17"/>
  <c r="C21" i="17"/>
  <c r="D21" i="17"/>
  <c r="E21" i="17"/>
  <c r="F21" i="17"/>
  <c r="G21" i="17"/>
  <c r="H21" i="17"/>
  <c r="I21" i="17"/>
  <c r="J21" i="17"/>
  <c r="K21" i="17"/>
  <c r="B22" i="17"/>
  <c r="C22" i="17"/>
  <c r="D22" i="17"/>
  <c r="E22" i="17"/>
  <c r="F22" i="17"/>
  <c r="G22" i="17"/>
  <c r="H22" i="17"/>
  <c r="I22" i="17"/>
  <c r="J22" i="17"/>
  <c r="K22" i="17"/>
  <c r="B23" i="17"/>
  <c r="C23" i="17"/>
  <c r="D23" i="17"/>
  <c r="E23" i="17"/>
  <c r="F23" i="17"/>
  <c r="G23" i="17"/>
  <c r="H23" i="17"/>
  <c r="I23" i="17"/>
  <c r="J23" i="17"/>
  <c r="K23" i="17"/>
  <c r="B24" i="17"/>
  <c r="C24" i="17"/>
  <c r="D24" i="17"/>
  <c r="E24" i="17"/>
  <c r="F24" i="17"/>
  <c r="G24" i="17"/>
  <c r="H24" i="17"/>
  <c r="I24" i="17"/>
  <c r="J24" i="17"/>
  <c r="K24" i="17"/>
  <c r="B25" i="17"/>
  <c r="C25" i="17"/>
  <c r="D25" i="17"/>
  <c r="E25" i="17"/>
  <c r="F25" i="17"/>
  <c r="G25" i="17"/>
  <c r="H25" i="17"/>
  <c r="I25" i="17"/>
  <c r="J25" i="17"/>
  <c r="K25" i="17"/>
  <c r="B26" i="17"/>
  <c r="C26" i="17"/>
  <c r="D26" i="17"/>
  <c r="E26" i="17"/>
  <c r="F26" i="17"/>
  <c r="G26" i="17"/>
  <c r="H26" i="17"/>
  <c r="I26" i="17"/>
  <c r="J26" i="17"/>
  <c r="K26" i="17"/>
  <c r="B27" i="17"/>
  <c r="C27" i="17"/>
  <c r="D27" i="17"/>
  <c r="E27" i="17"/>
  <c r="F27" i="17"/>
  <c r="G27" i="17"/>
  <c r="H27" i="17"/>
  <c r="I27" i="17"/>
  <c r="J27" i="17"/>
  <c r="K27" i="17"/>
  <c r="B28" i="17"/>
  <c r="C28" i="17"/>
  <c r="D28" i="17"/>
  <c r="E28" i="17"/>
  <c r="F28" i="17"/>
  <c r="G28" i="17"/>
  <c r="H28" i="17"/>
  <c r="I28" i="17"/>
  <c r="J28" i="17"/>
  <c r="K28" i="17"/>
  <c r="B29" i="17"/>
  <c r="C29" i="17"/>
  <c r="D29" i="17"/>
  <c r="E29" i="17"/>
  <c r="F29" i="17"/>
  <c r="G29" i="17"/>
  <c r="H29" i="17"/>
  <c r="I29" i="17"/>
  <c r="J29" i="17"/>
  <c r="K29" i="17"/>
  <c r="B30" i="17"/>
  <c r="C30" i="17"/>
  <c r="D30" i="17"/>
  <c r="E30" i="17"/>
  <c r="F30" i="17"/>
  <c r="G30" i="17"/>
  <c r="H30" i="17"/>
  <c r="I30" i="17"/>
  <c r="J30" i="17"/>
  <c r="K30" i="17"/>
  <c r="B31" i="17"/>
  <c r="C31" i="17"/>
  <c r="D31" i="17"/>
  <c r="E31" i="17"/>
  <c r="F31" i="17"/>
  <c r="G31" i="17"/>
  <c r="H31" i="17"/>
  <c r="I31" i="17"/>
  <c r="J31" i="17"/>
  <c r="K31" i="17"/>
  <c r="B32" i="17"/>
  <c r="C32" i="17"/>
  <c r="D32" i="17"/>
  <c r="E32" i="17"/>
  <c r="F32" i="17"/>
  <c r="G32" i="17"/>
  <c r="H32" i="17"/>
  <c r="I32" i="17"/>
  <c r="J32" i="17"/>
  <c r="K32" i="17"/>
  <c r="B33" i="17"/>
  <c r="C33" i="17"/>
  <c r="D33" i="17"/>
  <c r="E33" i="17"/>
  <c r="F33" i="17"/>
  <c r="G33" i="17"/>
  <c r="H33" i="17"/>
  <c r="I33" i="17"/>
  <c r="J33" i="17"/>
  <c r="K33" i="17"/>
  <c r="B34" i="17"/>
  <c r="C34" i="17"/>
  <c r="D34" i="17"/>
  <c r="E34" i="17"/>
  <c r="F34" i="17"/>
  <c r="G34" i="17"/>
  <c r="H34" i="17"/>
  <c r="I34" i="17"/>
  <c r="J34" i="17"/>
  <c r="K34" i="17"/>
  <c r="B35" i="17"/>
  <c r="C35" i="17"/>
  <c r="D35" i="17"/>
  <c r="E35" i="17"/>
  <c r="F35" i="17"/>
  <c r="G35" i="17"/>
  <c r="H35" i="17"/>
  <c r="I35" i="17"/>
  <c r="J35" i="17"/>
  <c r="K35" i="17"/>
  <c r="B36" i="17"/>
  <c r="C36" i="17"/>
  <c r="D36" i="17"/>
  <c r="E36" i="17"/>
  <c r="F36" i="17"/>
  <c r="G36" i="17"/>
  <c r="H36" i="17"/>
  <c r="I36" i="17"/>
  <c r="J36" i="17"/>
  <c r="K36" i="17"/>
  <c r="B37" i="17"/>
  <c r="C37" i="17"/>
  <c r="D37" i="17"/>
  <c r="E37" i="17"/>
  <c r="F37" i="17"/>
  <c r="G37" i="17"/>
  <c r="H37" i="17"/>
  <c r="I37" i="17"/>
  <c r="J37" i="17"/>
  <c r="K37" i="17"/>
  <c r="B38" i="17"/>
  <c r="C38" i="17"/>
  <c r="D38" i="17"/>
  <c r="E38" i="17"/>
  <c r="F38" i="17"/>
  <c r="G38" i="17"/>
  <c r="H38" i="17"/>
  <c r="I38" i="17"/>
  <c r="J38" i="17"/>
  <c r="K38" i="17"/>
  <c r="B39" i="17"/>
  <c r="C39" i="17"/>
  <c r="D39" i="17"/>
  <c r="E39" i="17"/>
  <c r="F39" i="17"/>
  <c r="G39" i="17"/>
  <c r="H39" i="17"/>
  <c r="I39" i="17"/>
  <c r="J39" i="17"/>
  <c r="K39" i="17"/>
  <c r="B40" i="17"/>
  <c r="C40" i="17"/>
  <c r="D40" i="17"/>
  <c r="E40" i="17"/>
  <c r="F40" i="17"/>
  <c r="G40" i="17"/>
  <c r="H40" i="17"/>
  <c r="I40" i="17"/>
  <c r="J40" i="17"/>
  <c r="K40" i="17"/>
  <c r="B41" i="17"/>
  <c r="C41" i="17"/>
  <c r="D41" i="17"/>
  <c r="E41" i="17"/>
  <c r="F41" i="17"/>
  <c r="G41" i="17"/>
  <c r="H41" i="17"/>
  <c r="I41" i="17"/>
  <c r="J41" i="17"/>
  <c r="K41" i="17"/>
  <c r="B42" i="17"/>
  <c r="C42" i="17"/>
  <c r="D42" i="17"/>
  <c r="E42" i="17"/>
  <c r="F42" i="17"/>
  <c r="G42" i="17"/>
  <c r="H42" i="17"/>
  <c r="I42" i="17"/>
  <c r="J42" i="17"/>
  <c r="K42" i="17"/>
  <c r="B43" i="17"/>
  <c r="C43" i="17"/>
  <c r="D43" i="17"/>
  <c r="E43" i="17"/>
  <c r="F43" i="17"/>
  <c r="G43" i="17"/>
  <c r="H43" i="17"/>
  <c r="I43" i="17"/>
  <c r="J43" i="17"/>
  <c r="K43" i="17"/>
  <c r="B44" i="17"/>
  <c r="C44" i="17"/>
  <c r="D44" i="17"/>
  <c r="E44" i="17"/>
  <c r="F44" i="17"/>
  <c r="G44" i="17"/>
  <c r="H44" i="17"/>
  <c r="I44" i="17"/>
  <c r="J44" i="17"/>
  <c r="K44" i="17"/>
  <c r="B45" i="17"/>
  <c r="C45" i="17"/>
  <c r="D45" i="17"/>
  <c r="E45" i="17"/>
  <c r="F45" i="17"/>
  <c r="G45" i="17"/>
  <c r="H45" i="17"/>
  <c r="I45" i="17"/>
  <c r="J45" i="17"/>
  <c r="K45" i="17"/>
  <c r="B46" i="17"/>
  <c r="C46" i="17"/>
  <c r="D46" i="17"/>
  <c r="E46" i="17"/>
  <c r="F46" i="17"/>
  <c r="G46" i="17"/>
  <c r="H46" i="17"/>
  <c r="I46" i="17"/>
  <c r="J46" i="17"/>
  <c r="K46" i="17"/>
  <c r="B47" i="17"/>
  <c r="C47" i="17"/>
  <c r="D47" i="17"/>
  <c r="E47" i="17"/>
  <c r="F47" i="17"/>
  <c r="G47" i="17"/>
  <c r="H47" i="17"/>
  <c r="I47" i="17"/>
  <c r="J47" i="17"/>
  <c r="K47" i="17"/>
  <c r="B48" i="17"/>
  <c r="C48" i="17"/>
  <c r="D48" i="17"/>
  <c r="E48" i="17"/>
  <c r="F48" i="17"/>
  <c r="G48" i="17"/>
  <c r="H48" i="17"/>
  <c r="I48" i="17"/>
  <c r="J48" i="17"/>
  <c r="K48" i="17"/>
  <c r="B49" i="17"/>
  <c r="C49" i="17"/>
  <c r="D49" i="17"/>
  <c r="E49" i="17"/>
  <c r="F49" i="17"/>
  <c r="G49" i="17"/>
  <c r="H49" i="17"/>
  <c r="I49" i="17"/>
  <c r="J49" i="17"/>
  <c r="K49" i="17"/>
  <c r="B50" i="17"/>
  <c r="C50" i="17"/>
  <c r="D50" i="17"/>
  <c r="E50" i="17"/>
  <c r="F50" i="17"/>
  <c r="G50" i="17"/>
  <c r="H50" i="17"/>
  <c r="I50" i="17"/>
  <c r="J50" i="17"/>
  <c r="K50" i="17"/>
  <c r="B51" i="17"/>
  <c r="C51" i="17"/>
  <c r="D51" i="17"/>
  <c r="E51" i="17"/>
  <c r="F51" i="17"/>
  <c r="G51" i="17"/>
  <c r="H51" i="17"/>
  <c r="I51" i="17"/>
  <c r="J51" i="17"/>
  <c r="K51" i="17"/>
  <c r="B52" i="17"/>
  <c r="C52" i="17"/>
  <c r="D52" i="17"/>
  <c r="E52" i="17"/>
  <c r="F52" i="17"/>
  <c r="G52" i="17"/>
  <c r="H52" i="17"/>
  <c r="I52" i="17"/>
  <c r="J52" i="17"/>
  <c r="K52" i="17"/>
  <c r="B53" i="17"/>
  <c r="C53" i="17"/>
  <c r="D53" i="17"/>
  <c r="E53" i="17"/>
  <c r="F53" i="17"/>
  <c r="G53" i="17"/>
  <c r="H53" i="17"/>
  <c r="I53" i="17"/>
  <c r="J53" i="17"/>
  <c r="K53" i="17"/>
  <c r="B54" i="17"/>
  <c r="C54" i="17"/>
  <c r="D54" i="17"/>
  <c r="E54" i="17"/>
  <c r="F54" i="17"/>
  <c r="G54" i="17"/>
  <c r="H54" i="17"/>
  <c r="I54" i="17"/>
  <c r="J54" i="17"/>
  <c r="K54" i="17"/>
  <c r="B55" i="17"/>
  <c r="C55" i="17"/>
  <c r="D55" i="17"/>
  <c r="E55" i="17"/>
  <c r="F55" i="17"/>
  <c r="G55" i="17"/>
  <c r="H55" i="17"/>
  <c r="I55" i="17"/>
  <c r="J55" i="17"/>
  <c r="K55" i="17"/>
  <c r="B56" i="17"/>
  <c r="C56" i="17"/>
  <c r="D56" i="17"/>
  <c r="E56" i="17"/>
  <c r="F56" i="17"/>
  <c r="G56" i="17"/>
  <c r="H56" i="17"/>
  <c r="I56" i="17"/>
  <c r="J56" i="17"/>
  <c r="K56" i="17"/>
  <c r="B57" i="17"/>
  <c r="C57" i="17"/>
  <c r="D57" i="17"/>
  <c r="E57" i="17"/>
  <c r="F57" i="17"/>
  <c r="G57" i="17"/>
  <c r="H57" i="17"/>
  <c r="I57" i="17"/>
  <c r="J57" i="17"/>
  <c r="K57" i="17"/>
  <c r="B58" i="17"/>
  <c r="C58" i="17"/>
  <c r="D58" i="17"/>
  <c r="E58" i="17"/>
  <c r="F58" i="17"/>
  <c r="G58" i="17"/>
  <c r="H58" i="17"/>
  <c r="I58" i="17"/>
  <c r="J58" i="17"/>
  <c r="K58" i="17"/>
  <c r="B59" i="17"/>
  <c r="C59" i="17"/>
  <c r="D59" i="17"/>
  <c r="E59" i="17"/>
  <c r="F59" i="17"/>
  <c r="G59" i="17"/>
  <c r="H59" i="17"/>
  <c r="I59" i="17"/>
  <c r="J59" i="17"/>
  <c r="K59" i="17"/>
  <c r="B60" i="17"/>
  <c r="C60" i="17"/>
  <c r="D60" i="17"/>
  <c r="E60" i="17"/>
  <c r="F60" i="17"/>
  <c r="G60" i="17"/>
  <c r="H60" i="17"/>
  <c r="I60" i="17"/>
  <c r="J60" i="17"/>
  <c r="K60" i="17"/>
  <c r="B61" i="17"/>
  <c r="C61" i="17"/>
  <c r="D61" i="17"/>
  <c r="E61" i="17"/>
  <c r="F61" i="17"/>
  <c r="G61" i="17"/>
  <c r="H61" i="17"/>
  <c r="I61" i="17"/>
  <c r="J61" i="17"/>
  <c r="K61" i="17"/>
  <c r="B62" i="17"/>
  <c r="C62" i="17"/>
  <c r="D62" i="17"/>
  <c r="E62" i="17"/>
  <c r="F62" i="17"/>
  <c r="G62" i="17"/>
  <c r="H62" i="17"/>
  <c r="I62" i="17"/>
  <c r="J62" i="17"/>
  <c r="K62" i="17"/>
  <c r="B63" i="17"/>
  <c r="C63" i="17"/>
  <c r="D63" i="17"/>
  <c r="E63" i="17"/>
  <c r="F63" i="17"/>
  <c r="G63" i="17"/>
  <c r="H63" i="17"/>
  <c r="I63" i="17"/>
  <c r="J63" i="17"/>
  <c r="K63" i="17"/>
  <c r="B64" i="17"/>
  <c r="C64" i="17"/>
  <c r="D64" i="17"/>
  <c r="E64" i="17"/>
  <c r="F64" i="17"/>
  <c r="G64" i="17"/>
  <c r="H64" i="17"/>
  <c r="I64" i="17"/>
  <c r="J64" i="17"/>
  <c r="K64" i="17"/>
  <c r="B65" i="17"/>
  <c r="C65" i="17"/>
  <c r="D65" i="17"/>
  <c r="E65" i="17"/>
  <c r="F65" i="17"/>
  <c r="G65" i="17"/>
  <c r="H65" i="17"/>
  <c r="I65" i="17"/>
  <c r="J65" i="17"/>
  <c r="K65" i="17"/>
  <c r="B66" i="17"/>
  <c r="C66" i="17"/>
  <c r="D66" i="17"/>
  <c r="E66" i="17"/>
  <c r="F66" i="17"/>
  <c r="G66" i="17"/>
  <c r="H66" i="17"/>
  <c r="I66" i="17"/>
  <c r="J66" i="17"/>
  <c r="K66" i="17"/>
  <c r="B67" i="17"/>
  <c r="C67" i="17"/>
  <c r="D67" i="17"/>
  <c r="E67" i="17"/>
  <c r="F67" i="17"/>
  <c r="G67" i="17"/>
  <c r="H67" i="17"/>
  <c r="I67" i="17"/>
  <c r="J67" i="17"/>
  <c r="K67" i="17"/>
  <c r="B68" i="17"/>
  <c r="C68" i="17"/>
  <c r="D68" i="17"/>
  <c r="E68" i="17"/>
  <c r="F68" i="17"/>
  <c r="G68" i="17"/>
  <c r="H68" i="17"/>
  <c r="I68" i="17"/>
  <c r="J68" i="17"/>
  <c r="K68" i="17"/>
  <c r="B69" i="17"/>
  <c r="C69" i="17"/>
  <c r="D69" i="17"/>
  <c r="E69" i="17"/>
  <c r="F69" i="17"/>
  <c r="G69" i="17"/>
  <c r="H69" i="17"/>
  <c r="I69" i="17"/>
  <c r="J69" i="17"/>
  <c r="K69" i="17"/>
  <c r="B70" i="17"/>
  <c r="C70" i="17"/>
  <c r="D70" i="17"/>
  <c r="E70" i="17"/>
  <c r="F70" i="17"/>
  <c r="G70" i="17"/>
  <c r="H70" i="17"/>
  <c r="I70" i="17"/>
  <c r="J70" i="17"/>
  <c r="K70" i="17"/>
  <c r="B71" i="17"/>
  <c r="C71" i="17"/>
  <c r="D71" i="17"/>
  <c r="E71" i="17"/>
  <c r="F71" i="17"/>
  <c r="G71" i="17"/>
  <c r="H71" i="17"/>
  <c r="I71" i="17"/>
  <c r="J71" i="17"/>
  <c r="K71" i="17"/>
  <c r="B72" i="17"/>
  <c r="C72" i="17"/>
  <c r="D72" i="17"/>
  <c r="E72" i="17"/>
  <c r="F72" i="17"/>
  <c r="G72" i="17"/>
  <c r="H72" i="17"/>
  <c r="I72" i="17"/>
  <c r="J72" i="17"/>
  <c r="K72" i="17"/>
  <c r="B73" i="17"/>
  <c r="C73" i="17"/>
  <c r="D73" i="17"/>
  <c r="E73" i="17"/>
  <c r="F73" i="17"/>
  <c r="G73" i="17"/>
  <c r="H73" i="17"/>
  <c r="I73" i="17"/>
  <c r="J73" i="17"/>
  <c r="K73" i="17"/>
  <c r="B74" i="17"/>
  <c r="C74" i="17"/>
  <c r="D74" i="17"/>
  <c r="E74" i="17"/>
  <c r="F74" i="17"/>
  <c r="G74" i="17"/>
  <c r="H74" i="17"/>
  <c r="I74" i="17"/>
  <c r="J74" i="17"/>
  <c r="K74" i="17"/>
  <c r="B75" i="17"/>
  <c r="C75" i="17"/>
  <c r="D75" i="17"/>
  <c r="E75" i="17"/>
  <c r="F75" i="17"/>
  <c r="G75" i="17"/>
  <c r="H75" i="17"/>
  <c r="I75" i="17"/>
  <c r="J75" i="17"/>
  <c r="K75" i="17"/>
  <c r="B76" i="17"/>
  <c r="C76" i="17"/>
  <c r="D76" i="17"/>
  <c r="E76" i="17"/>
  <c r="F76" i="17"/>
  <c r="G76" i="17"/>
  <c r="H76" i="17"/>
  <c r="I76" i="17"/>
  <c r="J76" i="17"/>
  <c r="K76" i="17"/>
  <c r="B77" i="17"/>
  <c r="C77" i="17"/>
  <c r="D77" i="17"/>
  <c r="E77" i="17"/>
  <c r="F77" i="17"/>
  <c r="G77" i="17"/>
  <c r="H77" i="17"/>
  <c r="I77" i="17"/>
  <c r="J77" i="17"/>
  <c r="K77" i="17"/>
  <c r="B78" i="17"/>
  <c r="C78" i="17"/>
  <c r="D78" i="17"/>
  <c r="E78" i="17"/>
  <c r="F78" i="17"/>
  <c r="G78" i="17"/>
  <c r="H78" i="17"/>
  <c r="I78" i="17"/>
  <c r="J78" i="17"/>
  <c r="K78" i="17"/>
  <c r="B79" i="17"/>
  <c r="C79" i="17"/>
  <c r="D79" i="17"/>
  <c r="E79" i="17"/>
  <c r="F79" i="17"/>
  <c r="G79" i="17"/>
  <c r="H79" i="17"/>
  <c r="I79" i="17"/>
  <c r="J79" i="17"/>
  <c r="K79" i="17"/>
  <c r="B80" i="17"/>
  <c r="C80" i="17"/>
  <c r="D80" i="17"/>
  <c r="E80" i="17"/>
  <c r="F80" i="17"/>
  <c r="G80" i="17"/>
  <c r="H80" i="17"/>
  <c r="I80" i="17"/>
  <c r="J80" i="17"/>
  <c r="K80" i="17"/>
  <c r="B81" i="17"/>
  <c r="C81" i="17"/>
  <c r="D81" i="17"/>
  <c r="E81" i="17"/>
  <c r="F81" i="17"/>
  <c r="G81" i="17"/>
  <c r="H81" i="17"/>
  <c r="I81" i="17"/>
  <c r="J81" i="17"/>
  <c r="K81" i="17"/>
  <c r="B82" i="17"/>
  <c r="C82" i="17"/>
  <c r="D82" i="17"/>
  <c r="E82" i="17"/>
  <c r="F82" i="17"/>
  <c r="G82" i="17"/>
  <c r="H82" i="17"/>
  <c r="I82" i="17"/>
  <c r="J82" i="17"/>
  <c r="K82" i="17"/>
  <c r="B83" i="17"/>
  <c r="C83" i="17"/>
  <c r="D83" i="17"/>
  <c r="E83" i="17"/>
  <c r="F83" i="17"/>
  <c r="G83" i="17"/>
  <c r="H83" i="17"/>
  <c r="I83" i="17"/>
  <c r="J83" i="17"/>
  <c r="K83" i="17"/>
  <c r="B84" i="17"/>
  <c r="C84" i="17"/>
  <c r="D84" i="17"/>
  <c r="E84" i="17"/>
  <c r="F84" i="17"/>
  <c r="G84" i="17"/>
  <c r="H84" i="17"/>
  <c r="I84" i="17"/>
  <c r="J84" i="17"/>
  <c r="K84" i="17"/>
  <c r="B85" i="17"/>
  <c r="C85" i="17"/>
  <c r="D85" i="17"/>
  <c r="E85" i="17"/>
  <c r="F85" i="17"/>
  <c r="G85" i="17"/>
  <c r="H85" i="17"/>
  <c r="I85" i="17"/>
  <c r="J85" i="17"/>
  <c r="K85" i="17"/>
  <c r="B86" i="17"/>
  <c r="C86" i="17"/>
  <c r="D86" i="17"/>
  <c r="E86" i="17"/>
  <c r="F86" i="17"/>
  <c r="G86" i="17"/>
  <c r="H86" i="17"/>
  <c r="I86" i="17"/>
  <c r="J86" i="17"/>
  <c r="K86" i="17"/>
  <c r="B87" i="17"/>
  <c r="C87" i="17"/>
  <c r="D87" i="17"/>
  <c r="E87" i="17"/>
  <c r="F87" i="17"/>
  <c r="G87" i="17"/>
  <c r="H87" i="17"/>
  <c r="I87" i="17"/>
  <c r="J87" i="17"/>
  <c r="K87" i="17"/>
  <c r="B88" i="17"/>
  <c r="C88" i="17"/>
  <c r="D88" i="17"/>
  <c r="E88" i="17"/>
  <c r="F88" i="17"/>
  <c r="G88" i="17"/>
  <c r="H88" i="17"/>
  <c r="I88" i="17"/>
  <c r="J88" i="17"/>
  <c r="K88" i="17"/>
  <c r="B89" i="17"/>
  <c r="C89" i="17"/>
  <c r="D89" i="17"/>
  <c r="E89" i="17"/>
  <c r="F89" i="17"/>
  <c r="G89" i="17"/>
  <c r="H89" i="17"/>
  <c r="I89" i="17"/>
  <c r="J89" i="17"/>
  <c r="K89" i="17"/>
  <c r="B90" i="17"/>
  <c r="C90" i="17"/>
  <c r="D90" i="17"/>
  <c r="E90" i="17"/>
  <c r="F90" i="17"/>
  <c r="G90" i="17"/>
  <c r="H90" i="17"/>
  <c r="I90" i="17"/>
  <c r="J90" i="17"/>
  <c r="K90" i="17"/>
  <c r="B91" i="17"/>
  <c r="C91" i="17"/>
  <c r="D91" i="17"/>
  <c r="E91" i="17"/>
  <c r="F91" i="17"/>
  <c r="G91" i="17"/>
  <c r="H91" i="17"/>
  <c r="I91" i="17"/>
  <c r="J91" i="17"/>
  <c r="K91" i="17"/>
  <c r="B92" i="17"/>
  <c r="C92" i="17"/>
  <c r="D92" i="17"/>
  <c r="E92" i="17"/>
  <c r="F92" i="17"/>
  <c r="G92" i="17"/>
  <c r="H92" i="17"/>
  <c r="I92" i="17"/>
  <c r="J92" i="17"/>
  <c r="K92" i="17"/>
  <c r="B93" i="17"/>
  <c r="C93" i="17"/>
  <c r="D93" i="17"/>
  <c r="E93" i="17"/>
  <c r="F93" i="17"/>
  <c r="G93" i="17"/>
  <c r="H93" i="17"/>
  <c r="I93" i="17"/>
  <c r="J93" i="17"/>
  <c r="K93" i="17"/>
  <c r="B94" i="17"/>
  <c r="C94" i="17"/>
  <c r="D94" i="17"/>
  <c r="E94" i="17"/>
  <c r="F94" i="17"/>
  <c r="G94" i="17"/>
  <c r="H94" i="17"/>
  <c r="I94" i="17"/>
  <c r="J94" i="17"/>
  <c r="K94" i="17"/>
  <c r="B95" i="17"/>
  <c r="C95" i="17"/>
  <c r="D95" i="17"/>
  <c r="E95" i="17"/>
  <c r="F95" i="17"/>
  <c r="G95" i="17"/>
  <c r="H95" i="17"/>
  <c r="I95" i="17"/>
  <c r="J95" i="17"/>
  <c r="K95" i="17"/>
  <c r="B96" i="17"/>
  <c r="C96" i="17"/>
  <c r="D96" i="17"/>
  <c r="E96" i="17"/>
  <c r="F96" i="17"/>
  <c r="G96" i="17"/>
  <c r="H96" i="17"/>
  <c r="I96" i="17"/>
  <c r="J96" i="17"/>
  <c r="K96" i="17"/>
  <c r="C97" i="17"/>
  <c r="D97" i="17"/>
  <c r="E97" i="17"/>
  <c r="F97" i="17"/>
  <c r="G97" i="17"/>
  <c r="H97" i="17"/>
  <c r="I97" i="17"/>
  <c r="J97" i="17"/>
  <c r="K97" i="17"/>
  <c r="B98" i="17"/>
  <c r="C98" i="17"/>
  <c r="D98" i="17"/>
  <c r="E98" i="17"/>
  <c r="F98" i="17"/>
  <c r="G98" i="17"/>
  <c r="H98" i="17"/>
  <c r="I98" i="17"/>
  <c r="J98" i="17"/>
  <c r="K98" i="17"/>
  <c r="B99" i="17"/>
  <c r="C99" i="17"/>
  <c r="D99" i="17"/>
  <c r="E99" i="17"/>
  <c r="F99" i="17"/>
  <c r="G99" i="17"/>
  <c r="H99" i="17"/>
  <c r="I99" i="17"/>
  <c r="J99" i="17"/>
  <c r="K99" i="17"/>
  <c r="B100" i="17"/>
  <c r="C100" i="17"/>
  <c r="D100" i="17"/>
  <c r="E100" i="17"/>
  <c r="F100" i="17"/>
  <c r="G100" i="17"/>
  <c r="H100" i="17"/>
  <c r="I100" i="17"/>
  <c r="J100" i="17"/>
  <c r="K100" i="17"/>
  <c r="B101" i="17"/>
  <c r="C101" i="17"/>
  <c r="D101" i="17"/>
  <c r="E101" i="17"/>
  <c r="F101" i="17"/>
  <c r="G101" i="17"/>
  <c r="H101" i="17"/>
  <c r="I101" i="17"/>
  <c r="J101" i="17"/>
  <c r="K101" i="17"/>
  <c r="B102" i="17"/>
  <c r="C102" i="17"/>
  <c r="D102" i="17"/>
  <c r="E102" i="17"/>
  <c r="F102" i="17"/>
  <c r="G102" i="17"/>
  <c r="H102" i="17"/>
  <c r="I102" i="17"/>
  <c r="J102" i="17"/>
  <c r="K102" i="17"/>
  <c r="B103" i="17"/>
  <c r="C103" i="17"/>
  <c r="D103" i="17"/>
  <c r="E103" i="17"/>
  <c r="F103" i="17"/>
  <c r="G103" i="17"/>
  <c r="H103" i="17"/>
  <c r="I103" i="17"/>
  <c r="J103" i="17"/>
  <c r="K103" i="17"/>
  <c r="B104" i="17"/>
  <c r="C104" i="17"/>
  <c r="D104" i="17"/>
  <c r="E104" i="17"/>
  <c r="F104" i="17"/>
  <c r="G104" i="17"/>
  <c r="H104" i="17"/>
  <c r="I104" i="17"/>
  <c r="J104" i="17"/>
  <c r="K104" i="17"/>
  <c r="B105" i="17"/>
  <c r="C105" i="17"/>
  <c r="D105" i="17"/>
  <c r="E105" i="17"/>
  <c r="F105" i="17"/>
  <c r="G105" i="17"/>
  <c r="H105" i="17"/>
  <c r="I105" i="17"/>
  <c r="J105" i="17"/>
  <c r="K105" i="17"/>
  <c r="B106" i="17"/>
  <c r="C106" i="17"/>
  <c r="D106" i="17"/>
  <c r="E106" i="17"/>
  <c r="F106" i="17"/>
  <c r="G106" i="17"/>
  <c r="H106" i="17"/>
  <c r="I106" i="17"/>
  <c r="J106" i="17"/>
  <c r="K106" i="17"/>
  <c r="B107" i="17"/>
  <c r="C107" i="17"/>
  <c r="D107" i="17"/>
  <c r="E107" i="17"/>
  <c r="F107" i="17"/>
  <c r="G107" i="17"/>
  <c r="H107" i="17"/>
  <c r="I107" i="17"/>
  <c r="J107" i="17"/>
  <c r="K107" i="17"/>
  <c r="B108" i="17"/>
  <c r="C108" i="17"/>
  <c r="D108" i="17"/>
  <c r="E108" i="17"/>
  <c r="F108" i="17"/>
  <c r="G108" i="17"/>
  <c r="H108" i="17"/>
  <c r="I108" i="17"/>
  <c r="J108" i="17"/>
  <c r="K108" i="17"/>
  <c r="B109" i="17"/>
  <c r="C109" i="17"/>
  <c r="D109" i="17"/>
  <c r="E109" i="17"/>
  <c r="F109" i="17"/>
  <c r="G109" i="17"/>
  <c r="H109" i="17"/>
  <c r="I109" i="17"/>
  <c r="J109" i="17"/>
  <c r="K109" i="17"/>
  <c r="B110" i="17"/>
  <c r="C110" i="17"/>
  <c r="D110" i="17"/>
  <c r="E110" i="17"/>
  <c r="F110" i="17"/>
  <c r="G110" i="17"/>
  <c r="H110" i="17"/>
  <c r="I110" i="17"/>
  <c r="J110" i="17"/>
  <c r="K110" i="17"/>
  <c r="B111" i="17"/>
  <c r="C111" i="17"/>
  <c r="D111" i="17"/>
  <c r="E111" i="17"/>
  <c r="F111" i="17"/>
  <c r="G111" i="17"/>
  <c r="H111" i="17"/>
  <c r="I111" i="17"/>
  <c r="J111" i="17"/>
  <c r="K111" i="17"/>
  <c r="B112" i="17"/>
  <c r="C112" i="17"/>
  <c r="D112" i="17"/>
  <c r="E112" i="17"/>
  <c r="F112" i="17"/>
  <c r="G112" i="17"/>
  <c r="H112" i="17"/>
  <c r="I112" i="17"/>
  <c r="J112" i="17"/>
  <c r="K112" i="17"/>
  <c r="B113" i="17"/>
  <c r="C113" i="17"/>
  <c r="D113" i="17"/>
  <c r="E113" i="17"/>
  <c r="F113" i="17"/>
  <c r="G113" i="17"/>
  <c r="H113" i="17"/>
  <c r="I113" i="17"/>
  <c r="J113" i="17"/>
  <c r="K113" i="17"/>
  <c r="B7" i="17"/>
  <c r="C7" i="17"/>
  <c r="D7" i="17"/>
  <c r="E7" i="17"/>
  <c r="F7" i="17"/>
  <c r="G7" i="17"/>
  <c r="H7" i="17"/>
  <c r="I7" i="17"/>
  <c r="J7" i="17"/>
  <c r="K7" i="17"/>
  <c r="B8" i="17"/>
  <c r="C8" i="17"/>
  <c r="D8" i="17"/>
  <c r="E8" i="17"/>
  <c r="F8" i="17"/>
  <c r="G8" i="17"/>
  <c r="H8" i="17"/>
  <c r="I8" i="17"/>
  <c r="J8" i="17"/>
  <c r="K8" i="17"/>
  <c r="C6" i="17"/>
  <c r="D6" i="17"/>
  <c r="E6" i="17"/>
  <c r="F6" i="17"/>
  <c r="G6" i="17"/>
  <c r="H6" i="17"/>
  <c r="I6" i="17"/>
  <c r="J6" i="17"/>
  <c r="K6" i="17"/>
  <c r="B75" i="15"/>
  <c r="C75" i="15"/>
  <c r="D75" i="15"/>
  <c r="F75" i="15"/>
  <c r="G75" i="15"/>
  <c r="H75" i="15"/>
  <c r="I75" i="15"/>
  <c r="K75" i="15"/>
  <c r="B76" i="15"/>
  <c r="C76" i="15"/>
  <c r="D76" i="15"/>
  <c r="F76" i="15"/>
  <c r="G76" i="15"/>
  <c r="H76" i="15"/>
  <c r="I76" i="15"/>
  <c r="K76" i="15"/>
  <c r="E75" i="14"/>
  <c r="E77" i="15" s="1"/>
  <c r="E74" i="14"/>
  <c r="C59" i="13"/>
  <c r="C60" i="13"/>
  <c r="F49" i="12"/>
  <c r="B50" i="12"/>
  <c r="F58" i="11"/>
  <c r="F59" i="11"/>
  <c r="B49" i="10"/>
  <c r="I49" i="10" s="1"/>
  <c r="B50" i="10"/>
  <c r="B60" i="11" s="1"/>
  <c r="M51" i="9"/>
  <c r="L51" i="9"/>
  <c r="K51" i="9"/>
  <c r="D26" i="9"/>
  <c r="I26" i="9" s="1"/>
  <c r="D27" i="9"/>
  <c r="I27" i="9" s="1"/>
  <c r="D28" i="9"/>
  <c r="I28" i="9" s="1"/>
  <c r="D29" i="9"/>
  <c r="I29" i="9" s="1"/>
  <c r="D30" i="9"/>
  <c r="I30" i="9" s="1"/>
  <c r="D31" i="9"/>
  <c r="I31" i="9" s="1"/>
  <c r="D32" i="9"/>
  <c r="I32" i="9" s="1"/>
  <c r="D33" i="9"/>
  <c r="I33" i="9" s="1"/>
  <c r="D34" i="9"/>
  <c r="I34" i="9" s="1"/>
  <c r="D35" i="9"/>
  <c r="I35" i="9" s="1"/>
  <c r="D36" i="9"/>
  <c r="I36" i="9" s="1"/>
  <c r="D37" i="9"/>
  <c r="D38" i="9"/>
  <c r="I38" i="9" s="1"/>
  <c r="D39" i="9"/>
  <c r="I39" i="9" s="1"/>
  <c r="D40" i="9"/>
  <c r="I40" i="9" s="1"/>
  <c r="D41" i="9"/>
  <c r="I41" i="9" s="1"/>
  <c r="D42" i="9"/>
  <c r="I42" i="9" s="1"/>
  <c r="D43" i="9"/>
  <c r="I43" i="9" s="1"/>
  <c r="D44" i="9"/>
  <c r="I44" i="9" s="1"/>
  <c r="D45" i="9"/>
  <c r="I45" i="9" s="1"/>
  <c r="D46" i="9"/>
  <c r="I46" i="9" s="1"/>
  <c r="D47" i="9"/>
  <c r="I47" i="9" s="1"/>
  <c r="D48" i="9"/>
  <c r="I48" i="9" s="1"/>
  <c r="D49" i="9"/>
  <c r="I49" i="9" s="1"/>
  <c r="D50" i="9"/>
  <c r="I50" i="9" s="1"/>
  <c r="D51" i="9"/>
  <c r="I51" i="9" s="1"/>
  <c r="C17" i="9"/>
  <c r="C18" i="9"/>
  <c r="C19" i="9"/>
  <c r="C20" i="9"/>
  <c r="C21" i="9"/>
  <c r="C22" i="9"/>
  <c r="C23" i="9"/>
  <c r="C24" i="9"/>
  <c r="C25" i="9"/>
  <c r="C26" i="9"/>
  <c r="H26" i="9" s="1"/>
  <c r="C27" i="9"/>
  <c r="H27" i="9" s="1"/>
  <c r="C28" i="9"/>
  <c r="H28" i="9" s="1"/>
  <c r="C29" i="9"/>
  <c r="H29" i="9" s="1"/>
  <c r="C30" i="9"/>
  <c r="H30" i="9" s="1"/>
  <c r="C31" i="9"/>
  <c r="H31" i="9" s="1"/>
  <c r="C32" i="9"/>
  <c r="H32" i="9" s="1"/>
  <c r="C33" i="9"/>
  <c r="H33" i="9" s="1"/>
  <c r="C34" i="9"/>
  <c r="H34" i="9" s="1"/>
  <c r="C35" i="9"/>
  <c r="H35" i="9" s="1"/>
  <c r="C36" i="9"/>
  <c r="H36" i="9" s="1"/>
  <c r="C37" i="9"/>
  <c r="H37" i="9" s="1"/>
  <c r="C38" i="9"/>
  <c r="H38" i="9" s="1"/>
  <c r="C39" i="9"/>
  <c r="H39" i="9" s="1"/>
  <c r="C40" i="9"/>
  <c r="C41" i="9"/>
  <c r="H41" i="9" s="1"/>
  <c r="C42" i="9"/>
  <c r="H42" i="9" s="1"/>
  <c r="C43" i="9"/>
  <c r="H43" i="9" s="1"/>
  <c r="C44" i="9"/>
  <c r="H44" i="9" s="1"/>
  <c r="C45" i="9"/>
  <c r="H45" i="9" s="1"/>
  <c r="C46" i="9"/>
  <c r="H46" i="9" s="1"/>
  <c r="C47" i="9"/>
  <c r="H47" i="9" s="1"/>
  <c r="C48" i="9"/>
  <c r="H48" i="9" s="1"/>
  <c r="C49" i="9"/>
  <c r="H49" i="9" s="1"/>
  <c r="C50" i="9"/>
  <c r="H50" i="9" s="1"/>
  <c r="C51" i="9"/>
  <c r="H51" i="9" s="1"/>
  <c r="B16" i="9"/>
  <c r="B17" i="9"/>
  <c r="G17" i="9" s="1"/>
  <c r="B18" i="9"/>
  <c r="G18" i="9" s="1"/>
  <c r="B19" i="9"/>
  <c r="G19" i="9" s="1"/>
  <c r="B20" i="9"/>
  <c r="G20" i="9" s="1"/>
  <c r="B21" i="9"/>
  <c r="G21" i="9" s="1"/>
  <c r="B22" i="9"/>
  <c r="G22" i="9" s="1"/>
  <c r="B23" i="9"/>
  <c r="G23" i="9" s="1"/>
  <c r="B24" i="9"/>
  <c r="G24" i="9" s="1"/>
  <c r="B25" i="9"/>
  <c r="G25" i="9" s="1"/>
  <c r="B26" i="9"/>
  <c r="G26" i="9" s="1"/>
  <c r="B27" i="9"/>
  <c r="G27" i="9" s="1"/>
  <c r="B28" i="9"/>
  <c r="G28" i="9" s="1"/>
  <c r="B29" i="9"/>
  <c r="G29" i="9" s="1"/>
  <c r="B30" i="9"/>
  <c r="G30" i="9" s="1"/>
  <c r="B31" i="9"/>
  <c r="G31" i="9" s="1"/>
  <c r="B32" i="9"/>
  <c r="G32" i="9" s="1"/>
  <c r="B33" i="9"/>
  <c r="G33" i="9" s="1"/>
  <c r="B34" i="9"/>
  <c r="G34" i="9" s="1"/>
  <c r="B35" i="9"/>
  <c r="G35" i="9" s="1"/>
  <c r="B36" i="9"/>
  <c r="G36" i="9" s="1"/>
  <c r="B37" i="9"/>
  <c r="G37" i="9" s="1"/>
  <c r="B38" i="9"/>
  <c r="G38" i="9" s="1"/>
  <c r="B39" i="9"/>
  <c r="G39" i="9" s="1"/>
  <c r="B40" i="9"/>
  <c r="G40" i="9" s="1"/>
  <c r="B41" i="9"/>
  <c r="G41" i="9" s="1"/>
  <c r="B42" i="9"/>
  <c r="G42" i="9" s="1"/>
  <c r="B43" i="9"/>
  <c r="G43" i="9" s="1"/>
  <c r="B44" i="9"/>
  <c r="G44" i="9" s="1"/>
  <c r="B45" i="9"/>
  <c r="G45" i="9" s="1"/>
  <c r="B46" i="9"/>
  <c r="G46" i="9" s="1"/>
  <c r="B47" i="9"/>
  <c r="G47" i="9" s="1"/>
  <c r="B48" i="9"/>
  <c r="G48" i="9" s="1"/>
  <c r="B49" i="9"/>
  <c r="G49" i="9" s="1"/>
  <c r="B50" i="9"/>
  <c r="G50" i="9" s="1"/>
  <c r="B51" i="9"/>
  <c r="G51" i="9" s="1"/>
  <c r="K7" i="9"/>
  <c r="L7" i="9"/>
  <c r="M7" i="9"/>
  <c r="K8" i="9"/>
  <c r="L8" i="9"/>
  <c r="M8" i="9"/>
  <c r="K9" i="9"/>
  <c r="L9" i="9"/>
  <c r="M9" i="9"/>
  <c r="K10" i="9"/>
  <c r="L10" i="9"/>
  <c r="M10" i="9"/>
  <c r="K11" i="9"/>
  <c r="L11" i="9"/>
  <c r="M11" i="9"/>
  <c r="K12" i="9"/>
  <c r="L12" i="9"/>
  <c r="M12" i="9"/>
  <c r="K13" i="9"/>
  <c r="L13" i="9"/>
  <c r="M13" i="9"/>
  <c r="K14" i="9"/>
  <c r="L14" i="9"/>
  <c r="M14" i="9"/>
  <c r="K15" i="9"/>
  <c r="L15" i="9"/>
  <c r="M15" i="9"/>
  <c r="K16" i="9"/>
  <c r="L16" i="9"/>
  <c r="M16" i="9"/>
  <c r="K17" i="9"/>
  <c r="L17" i="9"/>
  <c r="M17" i="9"/>
  <c r="K18" i="9"/>
  <c r="L18" i="9"/>
  <c r="M18" i="9"/>
  <c r="K19" i="9"/>
  <c r="L19" i="9"/>
  <c r="M19" i="9"/>
  <c r="K20" i="9"/>
  <c r="L20" i="9"/>
  <c r="M20" i="9"/>
  <c r="K21" i="9"/>
  <c r="L21" i="9"/>
  <c r="M21" i="9"/>
  <c r="K22" i="9"/>
  <c r="L22" i="9"/>
  <c r="M22" i="9"/>
  <c r="K23" i="9"/>
  <c r="L23" i="9"/>
  <c r="M23" i="9"/>
  <c r="K24" i="9"/>
  <c r="L24" i="9"/>
  <c r="M24" i="9"/>
  <c r="K25" i="9"/>
  <c r="L25" i="9"/>
  <c r="M25"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I37" i="9"/>
  <c r="K37" i="9"/>
  <c r="L37" i="9"/>
  <c r="M37" i="9"/>
  <c r="K38" i="9"/>
  <c r="L38" i="9"/>
  <c r="M38" i="9"/>
  <c r="K39" i="9"/>
  <c r="L39" i="9"/>
  <c r="M39" i="9"/>
  <c r="H40" i="9"/>
  <c r="K40" i="9"/>
  <c r="L40" i="9"/>
  <c r="M40" i="9"/>
  <c r="K41" i="9"/>
  <c r="L41" i="9"/>
  <c r="M41" i="9"/>
  <c r="K42" i="9"/>
  <c r="L42" i="9"/>
  <c r="M42" i="9"/>
  <c r="K43" i="9"/>
  <c r="L43" i="9"/>
  <c r="M43" i="9"/>
  <c r="K44" i="9"/>
  <c r="L44" i="9"/>
  <c r="M44" i="9"/>
  <c r="K45" i="9"/>
  <c r="L45" i="9"/>
  <c r="M45" i="9"/>
  <c r="K46" i="9"/>
  <c r="L46" i="9"/>
  <c r="M46" i="9"/>
  <c r="K47" i="9"/>
  <c r="L47" i="9"/>
  <c r="M47" i="9"/>
  <c r="K48" i="9"/>
  <c r="L48" i="9"/>
  <c r="M48" i="9"/>
  <c r="K49" i="9"/>
  <c r="L49" i="9"/>
  <c r="M49" i="9"/>
  <c r="K50" i="9"/>
  <c r="L50" i="9"/>
  <c r="M50" i="9"/>
  <c r="B58" i="8"/>
  <c r="B59" i="8"/>
  <c r="B7" i="8"/>
  <c r="C7" i="8"/>
  <c r="F7" i="8"/>
  <c r="B8" i="8"/>
  <c r="C8" i="8"/>
  <c r="F8" i="8"/>
  <c r="B9" i="8"/>
  <c r="C9" i="8"/>
  <c r="F9" i="8"/>
  <c r="B10" i="8"/>
  <c r="C10" i="8"/>
  <c r="F10" i="8"/>
  <c r="B11" i="8"/>
  <c r="C11" i="8"/>
  <c r="F11" i="8"/>
  <c r="B12" i="8"/>
  <c r="C12" i="8"/>
  <c r="F12" i="8"/>
  <c r="B13" i="8"/>
  <c r="C13" i="8"/>
  <c r="F13" i="8"/>
  <c r="B14" i="8"/>
  <c r="C14" i="8"/>
  <c r="F14" i="8"/>
  <c r="B15" i="8"/>
  <c r="C15" i="8"/>
  <c r="F15" i="8"/>
  <c r="B16" i="8"/>
  <c r="C16" i="8"/>
  <c r="F16" i="8"/>
  <c r="B17" i="8"/>
  <c r="C17" i="8"/>
  <c r="F17" i="8"/>
  <c r="B18" i="8"/>
  <c r="C18" i="8"/>
  <c r="F18" i="8"/>
  <c r="B19" i="8"/>
  <c r="C19" i="8"/>
  <c r="F19" i="8"/>
  <c r="B20" i="8"/>
  <c r="C20" i="8"/>
  <c r="F20" i="8"/>
  <c r="B21" i="8"/>
  <c r="C21" i="8"/>
  <c r="F21" i="8"/>
  <c r="B22" i="8"/>
  <c r="C22" i="8"/>
  <c r="F22" i="8"/>
  <c r="B23" i="8"/>
  <c r="C23" i="8"/>
  <c r="F23" i="8"/>
  <c r="B24" i="8"/>
  <c r="C24" i="8"/>
  <c r="F24" i="8"/>
  <c r="B25" i="8"/>
  <c r="C25" i="8"/>
  <c r="F25" i="8"/>
  <c r="B26" i="8"/>
  <c r="C26" i="8"/>
  <c r="F26" i="8"/>
  <c r="B27" i="8"/>
  <c r="C27" i="8"/>
  <c r="F27" i="8"/>
  <c r="B28" i="8"/>
  <c r="C28" i="8"/>
  <c r="F28" i="8"/>
  <c r="B29" i="8"/>
  <c r="C29" i="8"/>
  <c r="F29" i="8"/>
  <c r="B30" i="8"/>
  <c r="C30" i="8"/>
  <c r="F30" i="8"/>
  <c r="B31" i="8"/>
  <c r="C31" i="8"/>
  <c r="F31" i="8"/>
  <c r="B32" i="8"/>
  <c r="C32" i="8"/>
  <c r="F32" i="8"/>
  <c r="B33" i="8"/>
  <c r="C33" i="8"/>
  <c r="F33" i="8"/>
  <c r="B34" i="8"/>
  <c r="C34" i="8"/>
  <c r="F34" i="8"/>
  <c r="B35" i="8"/>
  <c r="C35" i="8"/>
  <c r="F35" i="8"/>
  <c r="B36" i="8"/>
  <c r="C36" i="8"/>
  <c r="F36" i="8"/>
  <c r="B37" i="8"/>
  <c r="C37" i="8"/>
  <c r="F37" i="8"/>
  <c r="B38" i="8"/>
  <c r="C38" i="8"/>
  <c r="F38" i="8"/>
  <c r="B39" i="8"/>
  <c r="C39" i="8"/>
  <c r="F39" i="8"/>
  <c r="B40" i="8"/>
  <c r="C40" i="8"/>
  <c r="F40" i="8"/>
  <c r="B41" i="8"/>
  <c r="C41" i="8"/>
  <c r="F41" i="8"/>
  <c r="B42" i="8"/>
  <c r="C42" i="8"/>
  <c r="F42" i="8"/>
  <c r="B43" i="8"/>
  <c r="C43" i="8"/>
  <c r="F43" i="8"/>
  <c r="B44" i="8"/>
  <c r="C44" i="8"/>
  <c r="F44" i="8"/>
  <c r="B45" i="8"/>
  <c r="C45" i="8"/>
  <c r="F45" i="8"/>
  <c r="B46" i="8"/>
  <c r="C46" i="8"/>
  <c r="F46" i="8"/>
  <c r="B47" i="8"/>
  <c r="C47" i="8"/>
  <c r="F47" i="8"/>
  <c r="B48" i="8"/>
  <c r="C48" i="8"/>
  <c r="F48" i="8"/>
  <c r="B49" i="8"/>
  <c r="C49" i="8"/>
  <c r="F49" i="8"/>
  <c r="B50" i="8"/>
  <c r="C50" i="8"/>
  <c r="F50" i="8"/>
  <c r="B51" i="8"/>
  <c r="C51" i="8"/>
  <c r="F51" i="8"/>
  <c r="B52" i="8"/>
  <c r="C52" i="8"/>
  <c r="F52" i="8"/>
  <c r="B53" i="8"/>
  <c r="C53" i="8"/>
  <c r="F53" i="8"/>
  <c r="B54" i="8"/>
  <c r="C54" i="8"/>
  <c r="F54" i="8"/>
  <c r="B55" i="8"/>
  <c r="C55" i="8"/>
  <c r="F55" i="8"/>
  <c r="B56" i="8"/>
  <c r="C56" i="8"/>
  <c r="F56" i="8"/>
  <c r="B57" i="8"/>
  <c r="C57" i="8"/>
  <c r="F57" i="8"/>
  <c r="C58" i="8"/>
  <c r="F58" i="8"/>
  <c r="C59" i="8"/>
  <c r="F59" i="8"/>
  <c r="K59" i="7"/>
  <c r="H60" i="8" s="1"/>
  <c r="J59" i="7"/>
  <c r="I59" i="7"/>
  <c r="L59" i="7" s="1"/>
  <c r="G59" i="7"/>
  <c r="G60" i="8" s="1"/>
  <c r="G58" i="7"/>
  <c r="G57" i="7"/>
  <c r="B59" i="6"/>
  <c r="C59" i="6"/>
  <c r="D59" i="6"/>
  <c r="J59" i="6"/>
  <c r="B7" i="6"/>
  <c r="J7" i="6"/>
  <c r="B8" i="6"/>
  <c r="J8" i="6"/>
  <c r="B9" i="6"/>
  <c r="J9" i="6"/>
  <c r="B10" i="6"/>
  <c r="J10" i="6"/>
  <c r="B11" i="6"/>
  <c r="J11" i="6"/>
  <c r="B12" i="6"/>
  <c r="J12" i="6"/>
  <c r="B13" i="6"/>
  <c r="J13" i="6"/>
  <c r="B14" i="6"/>
  <c r="J14" i="6"/>
  <c r="B15" i="6"/>
  <c r="J15" i="6"/>
  <c r="B16" i="6"/>
  <c r="J16" i="6"/>
  <c r="B17" i="6"/>
  <c r="J17" i="6"/>
  <c r="B18" i="6"/>
  <c r="J18" i="6"/>
  <c r="B19" i="6"/>
  <c r="J19" i="6"/>
  <c r="B20" i="6"/>
  <c r="J20" i="6"/>
  <c r="B21" i="6"/>
  <c r="J21" i="6"/>
  <c r="B22" i="6"/>
  <c r="J22" i="6"/>
  <c r="B23" i="6"/>
  <c r="J23" i="6"/>
  <c r="B24" i="6"/>
  <c r="J24" i="6"/>
  <c r="B25" i="6"/>
  <c r="C25" i="6"/>
  <c r="J25" i="6"/>
  <c r="B26" i="6"/>
  <c r="C26" i="6"/>
  <c r="D26" i="6"/>
  <c r="J26" i="6"/>
  <c r="B27" i="6"/>
  <c r="C27" i="6"/>
  <c r="D27" i="6"/>
  <c r="J27" i="6"/>
  <c r="B28" i="6"/>
  <c r="C28" i="6"/>
  <c r="D28" i="6"/>
  <c r="J28" i="6"/>
  <c r="B29" i="6"/>
  <c r="C29" i="6"/>
  <c r="D29" i="6"/>
  <c r="J29" i="6"/>
  <c r="B30" i="6"/>
  <c r="C30" i="6"/>
  <c r="D30" i="6"/>
  <c r="J30" i="6"/>
  <c r="B31" i="6"/>
  <c r="C31" i="6"/>
  <c r="D31" i="6"/>
  <c r="J31" i="6"/>
  <c r="B32" i="6"/>
  <c r="C32" i="6"/>
  <c r="D32" i="6"/>
  <c r="J32" i="6"/>
  <c r="B33" i="6"/>
  <c r="C33" i="6"/>
  <c r="D33" i="6"/>
  <c r="J33" i="6"/>
  <c r="B34" i="6"/>
  <c r="C34" i="6"/>
  <c r="D34" i="6"/>
  <c r="J34" i="6"/>
  <c r="B35" i="6"/>
  <c r="C35" i="6"/>
  <c r="D35" i="6"/>
  <c r="J35" i="6"/>
  <c r="B36" i="6"/>
  <c r="C36" i="6"/>
  <c r="D36" i="6"/>
  <c r="J36" i="6"/>
  <c r="B37" i="6"/>
  <c r="C37" i="6"/>
  <c r="D37" i="6"/>
  <c r="J37" i="6"/>
  <c r="B38" i="6"/>
  <c r="C38" i="6"/>
  <c r="D38" i="6"/>
  <c r="J38" i="6"/>
  <c r="B39" i="6"/>
  <c r="C39" i="6"/>
  <c r="D39" i="6"/>
  <c r="J39" i="6"/>
  <c r="B40" i="6"/>
  <c r="C40" i="6"/>
  <c r="D40" i="6"/>
  <c r="J40" i="6"/>
  <c r="B41" i="6"/>
  <c r="C41" i="6"/>
  <c r="D41" i="6"/>
  <c r="J41" i="6"/>
  <c r="B42" i="6"/>
  <c r="C42" i="6"/>
  <c r="D42" i="6"/>
  <c r="J42" i="6"/>
  <c r="B43" i="6"/>
  <c r="C43" i="6"/>
  <c r="D43" i="6"/>
  <c r="J43" i="6"/>
  <c r="B44" i="6"/>
  <c r="C44" i="6"/>
  <c r="D44" i="6"/>
  <c r="J44" i="6"/>
  <c r="B45" i="6"/>
  <c r="C45" i="6"/>
  <c r="D45" i="6"/>
  <c r="J45" i="6"/>
  <c r="B46" i="6"/>
  <c r="C46" i="6"/>
  <c r="D46" i="6"/>
  <c r="J46" i="6"/>
  <c r="B47" i="6"/>
  <c r="C47" i="6"/>
  <c r="D47" i="6"/>
  <c r="J47" i="6"/>
  <c r="B48" i="6"/>
  <c r="C48" i="6"/>
  <c r="D48" i="6"/>
  <c r="J48" i="6"/>
  <c r="B49" i="6"/>
  <c r="C49" i="6"/>
  <c r="D49" i="6"/>
  <c r="J49" i="6"/>
  <c r="B50" i="6"/>
  <c r="C50" i="6"/>
  <c r="D50" i="6"/>
  <c r="J50" i="6"/>
  <c r="B51" i="6"/>
  <c r="C51" i="6"/>
  <c r="D51" i="6"/>
  <c r="J51" i="6"/>
  <c r="B52" i="6"/>
  <c r="C52" i="6"/>
  <c r="D52" i="6"/>
  <c r="J52" i="6"/>
  <c r="B53" i="6"/>
  <c r="C53" i="6"/>
  <c r="D53" i="6"/>
  <c r="J53" i="6"/>
  <c r="B54" i="6"/>
  <c r="C54" i="6"/>
  <c r="D54" i="6"/>
  <c r="J54" i="6"/>
  <c r="B55" i="6"/>
  <c r="C55" i="6"/>
  <c r="D55" i="6"/>
  <c r="J55" i="6"/>
  <c r="B56" i="6"/>
  <c r="C56" i="6"/>
  <c r="D56" i="6"/>
  <c r="J56" i="6"/>
  <c r="B57" i="6"/>
  <c r="C57" i="6"/>
  <c r="D57" i="6"/>
  <c r="J57" i="6"/>
  <c r="B58" i="6"/>
  <c r="C58" i="6"/>
  <c r="D58" i="6"/>
  <c r="J58" i="6"/>
  <c r="N59" i="5"/>
  <c r="L60" i="6" s="1"/>
  <c r="N58" i="5"/>
  <c r="B44" i="25" s="1"/>
  <c r="M59" i="5"/>
  <c r="I60" i="6" s="1"/>
  <c r="M58" i="5"/>
  <c r="L59" i="5"/>
  <c r="H60" i="6" s="1"/>
  <c r="L58" i="5"/>
  <c r="G60" i="6"/>
  <c r="K58" i="5"/>
  <c r="J59" i="5"/>
  <c r="F60" i="6" s="1"/>
  <c r="J58" i="5"/>
  <c r="E60" i="6"/>
  <c r="I58" i="5"/>
  <c r="O58" i="5" s="1"/>
  <c r="J57" i="5"/>
  <c r="I57" i="5"/>
  <c r="H24" i="5"/>
  <c r="K60" i="6"/>
  <c r="G58" i="5"/>
  <c r="G57" i="5"/>
  <c r="M61" i="6" l="1"/>
  <c r="G45" i="26"/>
  <c r="G46" i="26"/>
  <c r="B46" i="28"/>
  <c r="E46" i="28"/>
  <c r="G61" i="11"/>
  <c r="H51" i="10"/>
  <c r="E60" i="11"/>
  <c r="C53" i="19"/>
  <c r="F53" i="19" s="1"/>
  <c r="J53" i="19" s="1"/>
  <c r="H44" i="28"/>
  <c r="H45" i="28"/>
  <c r="E46" i="25"/>
  <c r="G44" i="22"/>
  <c r="M59" i="7"/>
  <c r="J60" i="8" s="1"/>
  <c r="E60" i="8"/>
  <c r="H52" i="12"/>
  <c r="H54" i="19"/>
  <c r="J54" i="19" s="1"/>
  <c r="E66" i="12"/>
  <c r="E63" i="12"/>
  <c r="E65" i="12"/>
  <c r="E62" i="13"/>
  <c r="E62" i="12"/>
  <c r="I61" i="8"/>
  <c r="G62" i="13"/>
  <c r="Q51" i="9"/>
  <c r="H44" i="23"/>
  <c r="G44" i="24" s="1"/>
  <c r="B44" i="24"/>
  <c r="G45" i="22"/>
  <c r="I44" i="22"/>
  <c r="D60" i="8"/>
  <c r="H43" i="28"/>
  <c r="H44" i="26"/>
  <c r="F45" i="27"/>
  <c r="F45" i="28" s="1"/>
  <c r="G45" i="27"/>
  <c r="G45" i="28" s="1"/>
  <c r="H43" i="26"/>
  <c r="D74" i="20"/>
  <c r="E76" i="15"/>
  <c r="J53" i="9"/>
  <c r="N13" i="9"/>
  <c r="N9" i="9"/>
  <c r="G58" i="8"/>
  <c r="G59" i="8"/>
  <c r="O17" i="9"/>
  <c r="B45" i="27"/>
  <c r="B45" i="28" s="1"/>
  <c r="N49" i="9"/>
  <c r="C44" i="28"/>
  <c r="D45" i="27"/>
  <c r="D45" i="28" s="1"/>
  <c r="O18" i="9"/>
  <c r="E45" i="27"/>
  <c r="E45" i="28" s="1"/>
  <c r="B17" i="19"/>
  <c r="C17" i="19"/>
  <c r="G50" i="12"/>
  <c r="G61" i="13" s="1"/>
  <c r="I50" i="10"/>
  <c r="I60" i="11" s="1"/>
  <c r="D50" i="10"/>
  <c r="G49" i="10"/>
  <c r="G50" i="10"/>
  <c r="G60" i="11" s="1"/>
  <c r="H49" i="10"/>
  <c r="C44" i="26"/>
  <c r="B45" i="25"/>
  <c r="B45" i="26" s="1"/>
  <c r="E58" i="11"/>
  <c r="B59" i="11"/>
  <c r="E52" i="19"/>
  <c r="I52" i="19" s="1"/>
  <c r="C59" i="11"/>
  <c r="C58" i="11"/>
  <c r="F51" i="19"/>
  <c r="P51" i="9"/>
  <c r="N22" i="9"/>
  <c r="Q50" i="9"/>
  <c r="O35" i="9"/>
  <c r="O22" i="9"/>
  <c r="O33" i="9"/>
  <c r="O25" i="9"/>
  <c r="O21" i="9"/>
  <c r="O28" i="9"/>
  <c r="Q36" i="9"/>
  <c r="Q37" i="9"/>
  <c r="Q30" i="9"/>
  <c r="Q41" i="9"/>
  <c r="Q40" i="9"/>
  <c r="Q32" i="9"/>
  <c r="Q26" i="9"/>
  <c r="N18" i="9"/>
  <c r="N16" i="9"/>
  <c r="O51" i="9"/>
  <c r="E51" i="19"/>
  <c r="I51" i="19" s="1"/>
  <c r="N25" i="9"/>
  <c r="N23" i="9"/>
  <c r="N15" i="9"/>
  <c r="N11" i="9"/>
  <c r="N7" i="9"/>
  <c r="N45" i="9"/>
  <c r="N38" i="9"/>
  <c r="Q28" i="9"/>
  <c r="N48" i="9"/>
  <c r="O48" i="9"/>
  <c r="Q45" i="9"/>
  <c r="N42" i="9"/>
  <c r="O31" i="9"/>
  <c r="O29" i="9"/>
  <c r="O27" i="9"/>
  <c r="O20" i="9"/>
  <c r="O50" i="9"/>
  <c r="N51" i="9"/>
  <c r="O26" i="9"/>
  <c r="N50" i="9"/>
  <c r="Q46" i="9"/>
  <c r="N44" i="9"/>
  <c r="O44" i="9"/>
  <c r="O39" i="9"/>
  <c r="N34" i="9"/>
  <c r="N19" i="9"/>
  <c r="O40" i="9"/>
  <c r="D45" i="25"/>
  <c r="D45" i="26" s="1"/>
  <c r="B43" i="22"/>
  <c r="O49" i="9"/>
  <c r="N47" i="9"/>
  <c r="O45" i="9"/>
  <c r="N43" i="9"/>
  <c r="Q42" i="9"/>
  <c r="N41" i="9"/>
  <c r="O41" i="9"/>
  <c r="N39" i="9"/>
  <c r="Q38" i="9"/>
  <c r="N37" i="9"/>
  <c r="O37" i="9"/>
  <c r="N35" i="9"/>
  <c r="Q34" i="9"/>
  <c r="N33" i="9"/>
  <c r="P33" i="9"/>
  <c r="N31" i="9"/>
  <c r="P31" i="9"/>
  <c r="N29" i="9"/>
  <c r="P29" i="9"/>
  <c r="N27" i="9"/>
  <c r="P27" i="9"/>
  <c r="O24" i="9"/>
  <c r="O23" i="9"/>
  <c r="N20" i="9"/>
  <c r="N17" i="9"/>
  <c r="N12" i="9"/>
  <c r="N8" i="9"/>
  <c r="Q49" i="9"/>
  <c r="P48" i="9"/>
  <c r="O47" i="9"/>
  <c r="P44" i="9"/>
  <c r="O43" i="9"/>
  <c r="P40" i="9"/>
  <c r="P36" i="9"/>
  <c r="P32" i="9"/>
  <c r="P30" i="9"/>
  <c r="P28" i="9"/>
  <c r="P26" i="9"/>
  <c r="P47" i="9"/>
  <c r="P43" i="9"/>
  <c r="P39" i="9"/>
  <c r="P35" i="9"/>
  <c r="Q33" i="9"/>
  <c r="Q29" i="9"/>
  <c r="P50" i="9"/>
  <c r="P46" i="9"/>
  <c r="P42" i="9"/>
  <c r="N40" i="9"/>
  <c r="P38" i="9"/>
  <c r="N36" i="9"/>
  <c r="O36" i="9"/>
  <c r="P34" i="9"/>
  <c r="N32" i="9"/>
  <c r="O32" i="9"/>
  <c r="N30" i="9"/>
  <c r="O30" i="9"/>
  <c r="N28" i="9"/>
  <c r="N26" i="9"/>
  <c r="N24" i="9"/>
  <c r="N21" i="9"/>
  <c r="O19" i="9"/>
  <c r="N14" i="9"/>
  <c r="N10" i="9"/>
  <c r="Q48" i="9"/>
  <c r="N46" i="9"/>
  <c r="O46" i="9"/>
  <c r="Q44" i="9"/>
  <c r="O42" i="9"/>
  <c r="O38" i="9"/>
  <c r="O34" i="9"/>
  <c r="P49" i="9"/>
  <c r="P45" i="9"/>
  <c r="P41" i="9"/>
  <c r="P37" i="9"/>
  <c r="Q47" i="9"/>
  <c r="Q43" i="9"/>
  <c r="Q39" i="9"/>
  <c r="Q35" i="9"/>
  <c r="Q31" i="9"/>
  <c r="Q27" i="9"/>
  <c r="J51" i="9"/>
  <c r="J49" i="9"/>
  <c r="J47" i="9"/>
  <c r="J45" i="9"/>
  <c r="J43" i="9"/>
  <c r="J41" i="9"/>
  <c r="J39" i="9"/>
  <c r="J37" i="9"/>
  <c r="J35" i="9"/>
  <c r="J33" i="9"/>
  <c r="J31" i="9"/>
  <c r="J29" i="9"/>
  <c r="J27" i="9"/>
  <c r="J50" i="9"/>
  <c r="J48" i="9"/>
  <c r="J46" i="9"/>
  <c r="J44" i="9"/>
  <c r="J42" i="9"/>
  <c r="J40" i="9"/>
  <c r="J38" i="9"/>
  <c r="J36" i="9"/>
  <c r="J34" i="9"/>
  <c r="J32" i="9"/>
  <c r="J30" i="9"/>
  <c r="J28" i="9"/>
  <c r="J26" i="9"/>
  <c r="F58" i="6"/>
  <c r="K59" i="6"/>
  <c r="K58" i="6"/>
  <c r="F59" i="6"/>
  <c r="H59" i="6"/>
  <c r="L59" i="6"/>
  <c r="E59" i="6"/>
  <c r="G59" i="6"/>
  <c r="I59" i="6"/>
  <c r="P59" i="5"/>
  <c r="N60" i="6" s="1"/>
  <c r="D25" i="6"/>
  <c r="P58" i="5"/>
  <c r="O59" i="5"/>
  <c r="M60" i="6" s="1"/>
  <c r="E58" i="6"/>
  <c r="B5" i="23"/>
  <c r="B54" i="23" s="1"/>
  <c r="B6" i="23"/>
  <c r="B7" i="23"/>
  <c r="B8" i="23"/>
  <c r="B9" i="23"/>
  <c r="B10" i="23"/>
  <c r="B11" i="23"/>
  <c r="B12" i="23"/>
  <c r="B13" i="23"/>
  <c r="B14" i="23"/>
  <c r="B15" i="23"/>
  <c r="B16" i="23"/>
  <c r="B17" i="23"/>
  <c r="B18" i="23"/>
  <c r="B49" i="23" s="1"/>
  <c r="B19" i="23"/>
  <c r="B20" i="23"/>
  <c r="B21" i="23"/>
  <c r="B22" i="23"/>
  <c r="B23" i="23"/>
  <c r="B24" i="23"/>
  <c r="B25" i="23"/>
  <c r="B26" i="23"/>
  <c r="B27" i="23"/>
  <c r="B28" i="23"/>
  <c r="B29" i="23"/>
  <c r="B56" i="23" s="1"/>
  <c r="B30" i="23"/>
  <c r="B31" i="23"/>
  <c r="B32" i="23"/>
  <c r="B33" i="23"/>
  <c r="B34" i="23"/>
  <c r="B35" i="23"/>
  <c r="B36" i="23"/>
  <c r="B37" i="23"/>
  <c r="B51" i="23" s="1"/>
  <c r="B38" i="23"/>
  <c r="B39" i="23"/>
  <c r="B40" i="23"/>
  <c r="B41" i="23"/>
  <c r="B42" i="23"/>
  <c r="B43" i="23"/>
  <c r="G9" i="18"/>
  <c r="H9" i="18"/>
  <c r="I9" i="18"/>
  <c r="J9" i="18"/>
  <c r="K9" i="18"/>
  <c r="G10" i="18"/>
  <c r="H10" i="18"/>
  <c r="I10" i="18"/>
  <c r="J10" i="18"/>
  <c r="K10" i="18"/>
  <c r="G11" i="18"/>
  <c r="H11" i="18"/>
  <c r="I11" i="18"/>
  <c r="J11" i="18"/>
  <c r="K11" i="18"/>
  <c r="G12" i="18"/>
  <c r="H12" i="18"/>
  <c r="I12" i="18"/>
  <c r="J12" i="18"/>
  <c r="K12" i="18"/>
  <c r="G13" i="18"/>
  <c r="H13" i="18"/>
  <c r="I13" i="18"/>
  <c r="J13" i="18"/>
  <c r="K13" i="18"/>
  <c r="G14" i="18"/>
  <c r="H14" i="18"/>
  <c r="I14" i="18"/>
  <c r="J14" i="18"/>
  <c r="K14" i="18"/>
  <c r="G15" i="18"/>
  <c r="H15" i="18"/>
  <c r="I15" i="18"/>
  <c r="J15" i="18"/>
  <c r="K15" i="18"/>
  <c r="G16" i="18"/>
  <c r="H16" i="18"/>
  <c r="I16" i="18"/>
  <c r="J16" i="18"/>
  <c r="K16" i="18"/>
  <c r="G17" i="18"/>
  <c r="H17" i="18"/>
  <c r="I17" i="18"/>
  <c r="J17" i="18"/>
  <c r="K17" i="18"/>
  <c r="G18" i="18"/>
  <c r="H18" i="18"/>
  <c r="I18" i="18"/>
  <c r="J18" i="18"/>
  <c r="K18" i="18"/>
  <c r="G19" i="18"/>
  <c r="H19" i="18"/>
  <c r="I19" i="18"/>
  <c r="J19" i="18"/>
  <c r="K19" i="18"/>
  <c r="G20" i="18"/>
  <c r="H20" i="18"/>
  <c r="I20" i="18"/>
  <c r="J20" i="18"/>
  <c r="K20" i="18"/>
  <c r="G21" i="18"/>
  <c r="H21" i="18"/>
  <c r="I21" i="18"/>
  <c r="J21" i="18"/>
  <c r="K21" i="18"/>
  <c r="G22" i="18"/>
  <c r="H22" i="18"/>
  <c r="I22" i="18"/>
  <c r="J22" i="18"/>
  <c r="K22" i="18"/>
  <c r="G23" i="18"/>
  <c r="H23" i="18"/>
  <c r="I23" i="18"/>
  <c r="J23" i="18"/>
  <c r="K23" i="18"/>
  <c r="G24" i="18"/>
  <c r="H24" i="18"/>
  <c r="I24" i="18"/>
  <c r="J24" i="18"/>
  <c r="K24" i="18"/>
  <c r="G25" i="18"/>
  <c r="H25" i="18"/>
  <c r="I25" i="18"/>
  <c r="J25" i="18"/>
  <c r="K25" i="18"/>
  <c r="G26" i="18"/>
  <c r="H26" i="18"/>
  <c r="I26" i="18"/>
  <c r="J26" i="18"/>
  <c r="K26" i="18"/>
  <c r="G27" i="18"/>
  <c r="H27" i="18"/>
  <c r="I27" i="18"/>
  <c r="J27" i="18"/>
  <c r="K27" i="18"/>
  <c r="G28" i="18"/>
  <c r="H28" i="18"/>
  <c r="I28" i="18"/>
  <c r="J28" i="18"/>
  <c r="K28" i="18"/>
  <c r="G29" i="18"/>
  <c r="H29" i="18"/>
  <c r="I29" i="18"/>
  <c r="J29" i="18"/>
  <c r="K29" i="18"/>
  <c r="G30" i="18"/>
  <c r="H30" i="18"/>
  <c r="I30" i="18"/>
  <c r="J30" i="18"/>
  <c r="K30" i="18"/>
  <c r="G31" i="18"/>
  <c r="H31" i="18"/>
  <c r="I31" i="18"/>
  <c r="J31" i="18"/>
  <c r="K31" i="18"/>
  <c r="G32" i="18"/>
  <c r="H32" i="18"/>
  <c r="I32" i="18"/>
  <c r="J32" i="18"/>
  <c r="K32" i="18"/>
  <c r="G33" i="18"/>
  <c r="H33" i="18"/>
  <c r="I33" i="18"/>
  <c r="J33" i="18"/>
  <c r="K33" i="18"/>
  <c r="G34" i="18"/>
  <c r="H34" i="18"/>
  <c r="I34" i="18"/>
  <c r="J34" i="18"/>
  <c r="K34" i="18"/>
  <c r="G35" i="18"/>
  <c r="H35" i="18"/>
  <c r="I35" i="18"/>
  <c r="J35" i="18"/>
  <c r="K35" i="18"/>
  <c r="G36" i="18"/>
  <c r="H36" i="18"/>
  <c r="I36" i="18"/>
  <c r="J36" i="18"/>
  <c r="K36" i="18"/>
  <c r="G37" i="18"/>
  <c r="H37" i="18"/>
  <c r="I37" i="18"/>
  <c r="J37" i="18"/>
  <c r="K37" i="18"/>
  <c r="G38" i="18"/>
  <c r="H38" i="18"/>
  <c r="I38" i="18"/>
  <c r="J38" i="18"/>
  <c r="K38" i="18"/>
  <c r="G39" i="18"/>
  <c r="H39" i="18"/>
  <c r="I39" i="18"/>
  <c r="J39" i="18"/>
  <c r="K39" i="18"/>
  <c r="G40" i="18"/>
  <c r="H40" i="18"/>
  <c r="I40" i="18"/>
  <c r="J40" i="18"/>
  <c r="K40" i="18"/>
  <c r="G41" i="18"/>
  <c r="H41" i="18"/>
  <c r="I41" i="18"/>
  <c r="J41" i="18"/>
  <c r="K41" i="18"/>
  <c r="G42" i="18"/>
  <c r="H42" i="18"/>
  <c r="I42" i="18"/>
  <c r="J42" i="18"/>
  <c r="K42" i="18"/>
  <c r="G43" i="18"/>
  <c r="H43" i="18"/>
  <c r="I43" i="18"/>
  <c r="J43" i="18"/>
  <c r="K43" i="18"/>
  <c r="G44" i="18"/>
  <c r="H44" i="18"/>
  <c r="I44" i="18"/>
  <c r="J44" i="18"/>
  <c r="K44" i="18"/>
  <c r="G45" i="18"/>
  <c r="H45" i="18"/>
  <c r="I45" i="18"/>
  <c r="J45" i="18"/>
  <c r="K45" i="18"/>
  <c r="G46" i="18"/>
  <c r="H46" i="18"/>
  <c r="I46" i="18"/>
  <c r="J46" i="18"/>
  <c r="K46" i="18"/>
  <c r="G47" i="18"/>
  <c r="H47" i="18"/>
  <c r="I47" i="18"/>
  <c r="J47" i="18"/>
  <c r="K47" i="18"/>
  <c r="G48" i="18"/>
  <c r="H48" i="18"/>
  <c r="I48" i="18"/>
  <c r="J48" i="18"/>
  <c r="K48" i="18"/>
  <c r="G49" i="18"/>
  <c r="H49" i="18"/>
  <c r="I49" i="18"/>
  <c r="J49" i="18"/>
  <c r="K49" i="18"/>
  <c r="G50" i="18"/>
  <c r="H50" i="18"/>
  <c r="I50" i="18"/>
  <c r="J50" i="18"/>
  <c r="K50" i="18"/>
  <c r="G51" i="18"/>
  <c r="H51" i="18"/>
  <c r="I51" i="18"/>
  <c r="J51" i="18"/>
  <c r="K51" i="18"/>
  <c r="G52" i="18"/>
  <c r="H52" i="18"/>
  <c r="I52" i="18"/>
  <c r="J52" i="18"/>
  <c r="K52" i="18"/>
  <c r="G53" i="18"/>
  <c r="H53" i="18"/>
  <c r="I53" i="18"/>
  <c r="J53" i="18"/>
  <c r="K53" i="18"/>
  <c r="G54" i="18"/>
  <c r="H54" i="18"/>
  <c r="I54" i="18"/>
  <c r="J54" i="18"/>
  <c r="K54" i="18"/>
  <c r="G55" i="18"/>
  <c r="H55" i="18"/>
  <c r="I55" i="18"/>
  <c r="J55" i="18"/>
  <c r="K55" i="18"/>
  <c r="G56" i="18"/>
  <c r="H56" i="18"/>
  <c r="I56" i="18"/>
  <c r="J56" i="18"/>
  <c r="K56" i="18"/>
  <c r="G57" i="18"/>
  <c r="H57" i="18"/>
  <c r="I57" i="18"/>
  <c r="J57" i="18"/>
  <c r="K57" i="18"/>
  <c r="G58" i="18"/>
  <c r="H58" i="18"/>
  <c r="I58" i="18"/>
  <c r="J58" i="18"/>
  <c r="K58" i="18"/>
  <c r="G59" i="18"/>
  <c r="H59" i="18"/>
  <c r="I59" i="18"/>
  <c r="J59" i="18"/>
  <c r="K59" i="18"/>
  <c r="G60" i="18"/>
  <c r="H60" i="18"/>
  <c r="I60" i="18"/>
  <c r="J60" i="18"/>
  <c r="K60" i="18"/>
  <c r="G61" i="18"/>
  <c r="H61" i="18"/>
  <c r="I61" i="18"/>
  <c r="J61" i="18"/>
  <c r="K61" i="18"/>
  <c r="G62" i="18"/>
  <c r="H62" i="18"/>
  <c r="I62" i="18"/>
  <c r="J62" i="18"/>
  <c r="K62" i="18"/>
  <c r="G63" i="18"/>
  <c r="H63" i="18"/>
  <c r="I63" i="18"/>
  <c r="J63" i="18"/>
  <c r="K63" i="18"/>
  <c r="G64" i="18"/>
  <c r="H64" i="18"/>
  <c r="I64" i="18"/>
  <c r="J64" i="18"/>
  <c r="K64" i="18"/>
  <c r="G65" i="18"/>
  <c r="H65" i="18"/>
  <c r="I65" i="18"/>
  <c r="J65" i="18"/>
  <c r="K65" i="18"/>
  <c r="G66" i="18"/>
  <c r="H66" i="18"/>
  <c r="I66" i="18"/>
  <c r="J66" i="18"/>
  <c r="K66" i="18"/>
  <c r="G67" i="18"/>
  <c r="H67" i="18"/>
  <c r="I67" i="18"/>
  <c r="J67" i="18"/>
  <c r="K67" i="18"/>
  <c r="G68" i="18"/>
  <c r="H68" i="18"/>
  <c r="I68" i="18"/>
  <c r="J68" i="18"/>
  <c r="K68" i="18"/>
  <c r="G69" i="18"/>
  <c r="H69" i="18"/>
  <c r="I69" i="18"/>
  <c r="J69" i="18"/>
  <c r="K69" i="18"/>
  <c r="G70" i="18"/>
  <c r="H70" i="18"/>
  <c r="I70" i="18"/>
  <c r="J70" i="18"/>
  <c r="K70" i="18"/>
  <c r="G71" i="18"/>
  <c r="H71" i="18"/>
  <c r="I71" i="18"/>
  <c r="J71" i="18"/>
  <c r="K71" i="18"/>
  <c r="G72" i="18"/>
  <c r="H72" i="18"/>
  <c r="I72" i="18"/>
  <c r="J72" i="18"/>
  <c r="K72" i="18"/>
  <c r="G73" i="18"/>
  <c r="H73" i="18"/>
  <c r="I73" i="18"/>
  <c r="J73" i="18"/>
  <c r="K73" i="18"/>
  <c r="G74" i="18"/>
  <c r="H74" i="18"/>
  <c r="I74" i="18"/>
  <c r="J74" i="18"/>
  <c r="K74" i="18"/>
  <c r="G75" i="18"/>
  <c r="H75" i="18"/>
  <c r="I75" i="18"/>
  <c r="J75" i="18"/>
  <c r="K75" i="18"/>
  <c r="G76" i="18"/>
  <c r="H76" i="18"/>
  <c r="I76" i="18"/>
  <c r="J76" i="18"/>
  <c r="K76" i="18"/>
  <c r="G77" i="18"/>
  <c r="H77" i="18"/>
  <c r="I77" i="18"/>
  <c r="J77" i="18"/>
  <c r="K77" i="18"/>
  <c r="G78" i="18"/>
  <c r="H78" i="18"/>
  <c r="I78" i="18"/>
  <c r="J78" i="18"/>
  <c r="K78" i="18"/>
  <c r="G79" i="18"/>
  <c r="H79" i="18"/>
  <c r="I79" i="18"/>
  <c r="J79" i="18"/>
  <c r="K79" i="18"/>
  <c r="G80" i="18"/>
  <c r="H80" i="18"/>
  <c r="I80" i="18"/>
  <c r="J80" i="18"/>
  <c r="K80" i="18"/>
  <c r="G81" i="18"/>
  <c r="H81" i="18"/>
  <c r="I81" i="18"/>
  <c r="J81" i="18"/>
  <c r="K81" i="18"/>
  <c r="G82" i="18"/>
  <c r="H82" i="18"/>
  <c r="I82" i="18"/>
  <c r="J82" i="18"/>
  <c r="K82" i="18"/>
  <c r="G83" i="18"/>
  <c r="H83" i="18"/>
  <c r="I83" i="18"/>
  <c r="J83" i="18"/>
  <c r="K83" i="18"/>
  <c r="G84" i="18"/>
  <c r="H84" i="18"/>
  <c r="I84" i="18"/>
  <c r="J84" i="18"/>
  <c r="K84" i="18"/>
  <c r="G85" i="18"/>
  <c r="H85" i="18"/>
  <c r="I85" i="18"/>
  <c r="J85" i="18"/>
  <c r="K85" i="18"/>
  <c r="G86" i="18"/>
  <c r="H86" i="18"/>
  <c r="I86" i="18"/>
  <c r="J86" i="18"/>
  <c r="K86" i="18"/>
  <c r="G87" i="18"/>
  <c r="H87" i="18"/>
  <c r="I87" i="18"/>
  <c r="J87" i="18"/>
  <c r="K87" i="18"/>
  <c r="G88" i="18"/>
  <c r="H88" i="18"/>
  <c r="I88" i="18"/>
  <c r="J88" i="18"/>
  <c r="K88" i="18"/>
  <c r="G89" i="18"/>
  <c r="H89" i="18"/>
  <c r="I89" i="18"/>
  <c r="J89" i="18"/>
  <c r="K89" i="18"/>
  <c r="G90" i="18"/>
  <c r="H90" i="18"/>
  <c r="I90" i="18"/>
  <c r="J90" i="18"/>
  <c r="K90" i="18"/>
  <c r="G91" i="18"/>
  <c r="H91" i="18"/>
  <c r="I91" i="18"/>
  <c r="J91" i="18"/>
  <c r="K91" i="18"/>
  <c r="G92" i="18"/>
  <c r="H92" i="18"/>
  <c r="I92" i="18"/>
  <c r="J92" i="18"/>
  <c r="K92" i="18"/>
  <c r="G93" i="18"/>
  <c r="H93" i="18"/>
  <c r="I93" i="18"/>
  <c r="J93" i="18"/>
  <c r="K93" i="18"/>
  <c r="G94" i="18"/>
  <c r="H94" i="18"/>
  <c r="I94" i="18"/>
  <c r="J94" i="18"/>
  <c r="K94" i="18"/>
  <c r="G95" i="18"/>
  <c r="H95" i="18"/>
  <c r="I95" i="18"/>
  <c r="J95" i="18"/>
  <c r="K95" i="18"/>
  <c r="G96" i="18"/>
  <c r="H96" i="18"/>
  <c r="I96" i="18"/>
  <c r="J96" i="18"/>
  <c r="K96" i="18"/>
  <c r="G97" i="18"/>
  <c r="H97" i="18"/>
  <c r="I97" i="18"/>
  <c r="J97" i="18"/>
  <c r="K97" i="18"/>
  <c r="G98" i="18"/>
  <c r="H98" i="18"/>
  <c r="I98" i="18"/>
  <c r="J98" i="18"/>
  <c r="K98" i="18"/>
  <c r="G99" i="18"/>
  <c r="H99" i="18"/>
  <c r="I99" i="18"/>
  <c r="J99" i="18"/>
  <c r="K99" i="18"/>
  <c r="G100" i="18"/>
  <c r="H100" i="18"/>
  <c r="I100" i="18"/>
  <c r="J100" i="18"/>
  <c r="K100" i="18"/>
  <c r="G101" i="18"/>
  <c r="H101" i="18"/>
  <c r="I101" i="18"/>
  <c r="J101" i="18"/>
  <c r="K101" i="18"/>
  <c r="G102" i="18"/>
  <c r="H102" i="18"/>
  <c r="I102" i="18"/>
  <c r="J102" i="18"/>
  <c r="K102" i="18"/>
  <c r="G103" i="18"/>
  <c r="H103" i="18"/>
  <c r="I103" i="18"/>
  <c r="J103" i="18"/>
  <c r="K103" i="18"/>
  <c r="G104" i="18"/>
  <c r="H104" i="18"/>
  <c r="I104" i="18"/>
  <c r="J104" i="18"/>
  <c r="K104" i="18"/>
  <c r="G105" i="18"/>
  <c r="H105" i="18"/>
  <c r="I105" i="18"/>
  <c r="J105" i="18"/>
  <c r="K105" i="18"/>
  <c r="G106" i="18"/>
  <c r="H106" i="18"/>
  <c r="I106" i="18"/>
  <c r="J106" i="18"/>
  <c r="K106" i="18"/>
  <c r="G107" i="18"/>
  <c r="H107" i="18"/>
  <c r="I107" i="18"/>
  <c r="J107" i="18"/>
  <c r="K107" i="18"/>
  <c r="G108" i="18"/>
  <c r="H108" i="18"/>
  <c r="I108" i="18"/>
  <c r="J108" i="18"/>
  <c r="K108" i="18"/>
  <c r="G109" i="18"/>
  <c r="H109" i="18"/>
  <c r="I109" i="18"/>
  <c r="J109" i="18"/>
  <c r="K109" i="18"/>
  <c r="G110" i="18"/>
  <c r="H110" i="18"/>
  <c r="I110" i="18"/>
  <c r="J110" i="18"/>
  <c r="K110" i="18"/>
  <c r="G111" i="18"/>
  <c r="H111" i="18"/>
  <c r="I111" i="18"/>
  <c r="J111" i="18"/>
  <c r="K111" i="18"/>
  <c r="G112" i="18"/>
  <c r="H112" i="18"/>
  <c r="I112" i="18"/>
  <c r="J112" i="18"/>
  <c r="K112" i="18"/>
  <c r="G113" i="18"/>
  <c r="H113" i="18"/>
  <c r="I113" i="18"/>
  <c r="J113" i="18"/>
  <c r="K113" i="18"/>
  <c r="G114" i="18"/>
  <c r="H114" i="18"/>
  <c r="I114" i="18"/>
  <c r="J114" i="18"/>
  <c r="K114" i="18"/>
  <c r="G115" i="18"/>
  <c r="H115" i="18"/>
  <c r="I115" i="18"/>
  <c r="J115" i="18"/>
  <c r="K115" i="18"/>
  <c r="G116" i="18"/>
  <c r="H116" i="18"/>
  <c r="I116" i="18"/>
  <c r="J116" i="18"/>
  <c r="K116" i="18"/>
  <c r="G117" i="18"/>
  <c r="H117" i="18"/>
  <c r="I117" i="18"/>
  <c r="J117" i="18"/>
  <c r="K117" i="18"/>
  <c r="G118" i="18"/>
  <c r="H118" i="18"/>
  <c r="I118" i="18"/>
  <c r="J118" i="18"/>
  <c r="K118" i="18"/>
  <c r="F39" i="14"/>
  <c r="F38" i="14" s="1"/>
  <c r="F37" i="14" s="1"/>
  <c r="F36" i="14" s="1"/>
  <c r="F35" i="14" s="1"/>
  <c r="D40" i="14"/>
  <c r="D39" i="14" s="1"/>
  <c r="D38" i="14" s="1"/>
  <c r="D37" i="14" s="1"/>
  <c r="D36" i="14" s="1"/>
  <c r="D35" i="14" s="1"/>
  <c r="D34" i="14" s="1"/>
  <c r="D33" i="14" s="1"/>
  <c r="D89" i="14" s="1"/>
  <c r="C40" i="14"/>
  <c r="C39" i="14" s="1"/>
  <c r="C38" i="14" s="1"/>
  <c r="C37" i="14" s="1"/>
  <c r="C36" i="14" s="1"/>
  <c r="C35" i="14" s="1"/>
  <c r="C34" i="14" s="1"/>
  <c r="C33" i="14" s="1"/>
  <c r="C89" i="14" s="1"/>
  <c r="B40" i="14"/>
  <c r="B39" i="14" s="1"/>
  <c r="B38" i="14" s="1"/>
  <c r="B37" i="14" s="1"/>
  <c r="B36" i="14" s="1"/>
  <c r="B35" i="14" s="1"/>
  <c r="B34" i="14" s="1"/>
  <c r="B33" i="14" s="1"/>
  <c r="B89" i="14" s="1"/>
  <c r="H61" i="11" l="1"/>
  <c r="H62" i="13"/>
  <c r="E45" i="26"/>
  <c r="E46" i="26"/>
  <c r="D32" i="14"/>
  <c r="D31" i="14" s="1"/>
  <c r="D30" i="14" s="1"/>
  <c r="D29" i="14" s="1"/>
  <c r="D28" i="14" s="1"/>
  <c r="D27" i="14" s="1"/>
  <c r="D26" i="14" s="1"/>
  <c r="D25" i="14" s="1"/>
  <c r="D24" i="14" s="1"/>
  <c r="D23" i="14" s="1"/>
  <c r="D22" i="14" s="1"/>
  <c r="D21" i="14" s="1"/>
  <c r="D20" i="14" s="1"/>
  <c r="D19" i="14" s="1"/>
  <c r="D18" i="14" s="1"/>
  <c r="D17" i="14" s="1"/>
  <c r="D16" i="14" s="1"/>
  <c r="D15" i="14" s="1"/>
  <c r="D14" i="14" s="1"/>
  <c r="D13" i="14" s="1"/>
  <c r="D12" i="14" s="1"/>
  <c r="D11" i="14" s="1"/>
  <c r="D10" i="14" s="1"/>
  <c r="D9" i="14" s="1"/>
  <c r="D8" i="14" s="1"/>
  <c r="D7" i="14" s="1"/>
  <c r="D87" i="14" s="1"/>
  <c r="D81" i="14"/>
  <c r="C32" i="14"/>
  <c r="C31" i="14" s="1"/>
  <c r="C30" i="14" s="1"/>
  <c r="C29" i="14" s="1"/>
  <c r="C28" i="14" s="1"/>
  <c r="C27" i="14" s="1"/>
  <c r="C26" i="14" s="1"/>
  <c r="C25" i="14" s="1"/>
  <c r="C24" i="14" s="1"/>
  <c r="C23" i="14" s="1"/>
  <c r="C22" i="14" s="1"/>
  <c r="C21" i="14" s="1"/>
  <c r="C20" i="14" s="1"/>
  <c r="C19" i="14" s="1"/>
  <c r="C18" i="14" s="1"/>
  <c r="C17" i="14" s="1"/>
  <c r="C16" i="14" s="1"/>
  <c r="C15" i="14" s="1"/>
  <c r="C14" i="14" s="1"/>
  <c r="C13" i="14" s="1"/>
  <c r="C12" i="14" s="1"/>
  <c r="C11" i="14" s="1"/>
  <c r="C10" i="14" s="1"/>
  <c r="C9" i="14" s="1"/>
  <c r="C8" i="14" s="1"/>
  <c r="C7" i="14" s="1"/>
  <c r="C87" i="14" s="1"/>
  <c r="C81" i="14"/>
  <c r="B32" i="14"/>
  <c r="B31" i="14" s="1"/>
  <c r="B30" i="14" s="1"/>
  <c r="B29" i="14" s="1"/>
  <c r="B28" i="14" s="1"/>
  <c r="B27" i="14" s="1"/>
  <c r="B26" i="14" s="1"/>
  <c r="B25" i="14" s="1"/>
  <c r="B24" i="14" s="1"/>
  <c r="B23" i="14" s="1"/>
  <c r="B22" i="14" s="1"/>
  <c r="B21" i="14" s="1"/>
  <c r="B20" i="14" s="1"/>
  <c r="B19" i="14" s="1"/>
  <c r="B18" i="14" s="1"/>
  <c r="E18" i="14" s="1"/>
  <c r="B81" i="14"/>
  <c r="C52" i="19"/>
  <c r="F52" i="19" s="1"/>
  <c r="B50" i="23"/>
  <c r="B55" i="23"/>
  <c r="B43" i="24"/>
  <c r="D44" i="27"/>
  <c r="D44" i="28" s="1"/>
  <c r="C15" i="19"/>
  <c r="B15" i="19"/>
  <c r="B16" i="19"/>
  <c r="C16" i="19"/>
  <c r="C24" i="6"/>
  <c r="B15" i="9"/>
  <c r="I59" i="11"/>
  <c r="H50" i="10"/>
  <c r="H59" i="11" s="1"/>
  <c r="E59" i="11"/>
  <c r="B44" i="26"/>
  <c r="B14" i="9"/>
  <c r="D44" i="26"/>
  <c r="C23" i="6"/>
  <c r="M59" i="6"/>
  <c r="D59" i="11"/>
  <c r="D58" i="11"/>
  <c r="G59" i="11"/>
  <c r="B13" i="9"/>
  <c r="F34" i="14"/>
  <c r="F33" i="14" s="1"/>
  <c r="F89" i="14" s="1"/>
  <c r="B17" i="14"/>
  <c r="B16" i="14" s="1"/>
  <c r="B15" i="14" s="1"/>
  <c r="B14" i="14" s="1"/>
  <c r="B13" i="14" s="1"/>
  <c r="B12" i="14" s="1"/>
  <c r="B11" i="14" s="1"/>
  <c r="B10" i="14" s="1"/>
  <c r="B9" i="14" s="1"/>
  <c r="B8" i="14" s="1"/>
  <c r="B7" i="14" s="1"/>
  <c r="N59" i="6"/>
  <c r="F44" i="12"/>
  <c r="F52" i="12" s="1"/>
  <c r="F5" i="12"/>
  <c r="F6" i="12"/>
  <c r="F7" i="12"/>
  <c r="F8" i="12"/>
  <c r="F9" i="12"/>
  <c r="F10" i="12"/>
  <c r="F11" i="12"/>
  <c r="F12" i="12"/>
  <c r="F13" i="12"/>
  <c r="F14" i="12"/>
  <c r="F15" i="12"/>
  <c r="F16" i="12"/>
  <c r="F56" i="12" s="1"/>
  <c r="F17" i="12"/>
  <c r="F18" i="12"/>
  <c r="F19" i="12"/>
  <c r="F20" i="12"/>
  <c r="F21" i="12"/>
  <c r="F22" i="12"/>
  <c r="F23" i="12"/>
  <c r="F24" i="12"/>
  <c r="F57" i="12" s="1"/>
  <c r="F25" i="12"/>
  <c r="F26" i="12"/>
  <c r="F27" i="12"/>
  <c r="F28" i="12"/>
  <c r="F29" i="12"/>
  <c r="F30" i="12"/>
  <c r="F31" i="12"/>
  <c r="F32" i="12"/>
  <c r="F33" i="12"/>
  <c r="F34" i="12"/>
  <c r="F35" i="12"/>
  <c r="F36" i="12"/>
  <c r="F37" i="12"/>
  <c r="F38" i="12"/>
  <c r="F39" i="12"/>
  <c r="F40" i="12"/>
  <c r="F41" i="12"/>
  <c r="F42" i="12"/>
  <c r="F46" i="12"/>
  <c r="F47" i="12"/>
  <c r="F48" i="12"/>
  <c r="F45" i="12"/>
  <c r="F43" i="12"/>
  <c r="F59" i="12" s="1"/>
  <c r="E57" i="12"/>
  <c r="E59" i="12"/>
  <c r="B117" i="18"/>
  <c r="B90" i="14" l="1"/>
  <c r="B87" i="14"/>
  <c r="I52" i="12"/>
  <c r="F62" i="12"/>
  <c r="F66" i="12"/>
  <c r="F63" i="12"/>
  <c r="F65" i="12"/>
  <c r="F62" i="13"/>
  <c r="F64" i="12"/>
  <c r="H60" i="11"/>
  <c r="D6" i="14"/>
  <c r="D90" i="14"/>
  <c r="C6" i="14"/>
  <c r="C90" i="14"/>
  <c r="B6" i="14"/>
  <c r="F32" i="14"/>
  <c r="F31" i="14" s="1"/>
  <c r="F30" i="14" s="1"/>
  <c r="F29" i="14" s="1"/>
  <c r="F28" i="14" s="1"/>
  <c r="F27" i="14" s="1"/>
  <c r="F26" i="14" s="1"/>
  <c r="F25" i="14" s="1"/>
  <c r="F24" i="14" s="1"/>
  <c r="F23" i="14" s="1"/>
  <c r="F22" i="14" s="1"/>
  <c r="F21" i="14" s="1"/>
  <c r="F20" i="14" s="1"/>
  <c r="F19" i="14" s="1"/>
  <c r="F18" i="14" s="1"/>
  <c r="F17" i="14" s="1"/>
  <c r="F16" i="14" s="1"/>
  <c r="F15" i="14" s="1"/>
  <c r="F14" i="14" s="1"/>
  <c r="F13" i="14" s="1"/>
  <c r="F12" i="14" s="1"/>
  <c r="F11" i="14" s="1"/>
  <c r="F10" i="14" s="1"/>
  <c r="F9" i="14" s="1"/>
  <c r="F8" i="14" s="1"/>
  <c r="F7" i="14" s="1"/>
  <c r="F87" i="14" s="1"/>
  <c r="F81" i="14"/>
  <c r="C80" i="14"/>
  <c r="D88" i="14"/>
  <c r="B88" i="14"/>
  <c r="C88" i="14"/>
  <c r="B80" i="14"/>
  <c r="D80" i="14"/>
  <c r="C22" i="6"/>
  <c r="C14" i="19"/>
  <c r="B14" i="19"/>
  <c r="B13" i="19"/>
  <c r="C13" i="19"/>
  <c r="F55" i="12"/>
  <c r="I50" i="12"/>
  <c r="I61" i="13" s="1"/>
  <c r="F58" i="12"/>
  <c r="E58" i="12"/>
  <c r="B12" i="9"/>
  <c r="C21" i="6"/>
  <c r="D59" i="13"/>
  <c r="D60" i="13"/>
  <c r="G56" i="5"/>
  <c r="I62" i="13" l="1"/>
  <c r="F6" i="14"/>
  <c r="F90" i="14"/>
  <c r="F88" i="14"/>
  <c r="F80" i="14"/>
  <c r="E6" i="14"/>
  <c r="B12" i="19"/>
  <c r="C12" i="19"/>
  <c r="D56" i="10"/>
  <c r="D57" i="10"/>
  <c r="B11" i="9"/>
  <c r="C20" i="6"/>
  <c r="H51" i="19"/>
  <c r="K57" i="6"/>
  <c r="E59" i="13"/>
  <c r="N46" i="5"/>
  <c r="M43" i="5"/>
  <c r="L41" i="5"/>
  <c r="K39" i="5"/>
  <c r="J39" i="5"/>
  <c r="I35" i="5"/>
  <c r="B73" i="20"/>
  <c r="C73" i="20"/>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19" i="6" l="1"/>
  <c r="C11" i="19"/>
  <c r="B11" i="19"/>
  <c r="B10" i="9"/>
  <c r="H52" i="19"/>
  <c r="J52" i="19" s="1"/>
  <c r="E60" i="13"/>
  <c r="H50" i="12"/>
  <c r="H61" i="13" s="1"/>
  <c r="D73" i="20"/>
  <c r="F58" i="13"/>
  <c r="H50" i="19"/>
  <c r="C42" i="24"/>
  <c r="D42" i="24"/>
  <c r="E42" i="24"/>
  <c r="F42" i="24"/>
  <c r="K43" i="23"/>
  <c r="J43" i="24" s="1"/>
  <c r="I43" i="23"/>
  <c r="F44" i="27" s="1"/>
  <c r="J43" i="23"/>
  <c r="G44" i="27" s="1"/>
  <c r="C42" i="22"/>
  <c r="D42" i="22"/>
  <c r="E42" i="22"/>
  <c r="F42" i="22"/>
  <c r="K43" i="21"/>
  <c r="J43" i="22" s="1"/>
  <c r="I43" i="21"/>
  <c r="J43" i="21"/>
  <c r="B116" i="18"/>
  <c r="C116" i="18"/>
  <c r="D116" i="18"/>
  <c r="F116" i="18"/>
  <c r="C117" i="18"/>
  <c r="D117" i="18"/>
  <c r="F117" i="18"/>
  <c r="B118" i="18"/>
  <c r="C118" i="18"/>
  <c r="D118" i="18"/>
  <c r="F118" i="18"/>
  <c r="E117" i="18"/>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89" i="14" s="1"/>
  <c r="J34" i="14"/>
  <c r="J35" i="14"/>
  <c r="J36" i="14"/>
  <c r="J37" i="14"/>
  <c r="J38" i="14"/>
  <c r="J39" i="14"/>
  <c r="J40" i="14"/>
  <c r="J41" i="14"/>
  <c r="J81" i="14" s="1"/>
  <c r="J42" i="14"/>
  <c r="J43" i="14"/>
  <c r="J44" i="14"/>
  <c r="J45" i="14"/>
  <c r="J46" i="14"/>
  <c r="J47" i="14"/>
  <c r="J48" i="14"/>
  <c r="J49" i="14"/>
  <c r="J82" i="14" s="1"/>
  <c r="J50" i="14"/>
  <c r="J51" i="14"/>
  <c r="J52" i="14"/>
  <c r="J53" i="14"/>
  <c r="J54" i="14"/>
  <c r="J55" i="14"/>
  <c r="J56" i="14"/>
  <c r="J57" i="14"/>
  <c r="J58" i="14"/>
  <c r="J59" i="14"/>
  <c r="J60" i="14"/>
  <c r="J91" i="14" s="1"/>
  <c r="J61" i="14"/>
  <c r="J62" i="14"/>
  <c r="J63" i="14"/>
  <c r="J64" i="14"/>
  <c r="J65" i="14"/>
  <c r="J66" i="14"/>
  <c r="J67" i="14"/>
  <c r="J68" i="14"/>
  <c r="J92" i="14" s="1"/>
  <c r="J69" i="14"/>
  <c r="J70" i="14"/>
  <c r="J71" i="14"/>
  <c r="J72" i="14"/>
  <c r="J73" i="14"/>
  <c r="J74" i="14"/>
  <c r="J7" i="14"/>
  <c r="J87" i="14" s="1"/>
  <c r="B49" i="12"/>
  <c r="G49" i="12" s="1"/>
  <c r="J58" i="7"/>
  <c r="I58" i="7"/>
  <c r="K58" i="7"/>
  <c r="G44" i="28" l="1"/>
  <c r="F44" i="28"/>
  <c r="J88" i="14"/>
  <c r="J80" i="14"/>
  <c r="J90" i="14"/>
  <c r="J83" i="14"/>
  <c r="J76" i="15"/>
  <c r="J75" i="15"/>
  <c r="J84" i="14"/>
  <c r="E59" i="8"/>
  <c r="D59" i="8"/>
  <c r="B44" i="27"/>
  <c r="B44" i="28" s="1"/>
  <c r="H59" i="8"/>
  <c r="C18" i="6"/>
  <c r="C10" i="19"/>
  <c r="B10" i="19"/>
  <c r="E56" i="12"/>
  <c r="C65" i="5"/>
  <c r="B9" i="9"/>
  <c r="H49" i="12"/>
  <c r="H60" i="13" s="1"/>
  <c r="B60" i="13"/>
  <c r="I43" i="24"/>
  <c r="H43" i="24"/>
  <c r="H43" i="22"/>
  <c r="F44" i="25"/>
  <c r="I43" i="22"/>
  <c r="G44" i="25"/>
  <c r="E118" i="18"/>
  <c r="F57" i="13"/>
  <c r="M58" i="7"/>
  <c r="L58" i="7"/>
  <c r="H43" i="23"/>
  <c r="H43" i="21"/>
  <c r="C41" i="24"/>
  <c r="D41" i="24"/>
  <c r="E41" i="24"/>
  <c r="F41" i="24"/>
  <c r="D43" i="27"/>
  <c r="D43" i="28" s="1"/>
  <c r="I42" i="23"/>
  <c r="F43" i="27" s="1"/>
  <c r="F43" i="28" s="1"/>
  <c r="J42" i="23"/>
  <c r="K42" i="23"/>
  <c r="J42" i="24" s="1"/>
  <c r="B72" i="20"/>
  <c r="C72" i="20"/>
  <c r="C115" i="18"/>
  <c r="D115" i="18"/>
  <c r="F115" i="18"/>
  <c r="I981" i="16"/>
  <c r="I980" i="16"/>
  <c r="I979" i="16"/>
  <c r="I978" i="16"/>
  <c r="I977" i="16"/>
  <c r="I976" i="16"/>
  <c r="I975" i="16"/>
  <c r="I974" i="16"/>
  <c r="I973" i="16"/>
  <c r="I972" i="16"/>
  <c r="I971" i="16"/>
  <c r="I970" i="16"/>
  <c r="I969" i="16"/>
  <c r="I968" i="16"/>
  <c r="I967" i="16"/>
  <c r="I966" i="16"/>
  <c r="I965" i="16"/>
  <c r="I964" i="16"/>
  <c r="I963" i="16"/>
  <c r="I962" i="16"/>
  <c r="I961" i="16"/>
  <c r="I960" i="16"/>
  <c r="I959" i="16"/>
  <c r="I958" i="16"/>
  <c r="I957" i="16"/>
  <c r="I956" i="16"/>
  <c r="I955" i="16"/>
  <c r="I954" i="16"/>
  <c r="I953" i="16"/>
  <c r="I952" i="16"/>
  <c r="I951" i="16"/>
  <c r="I950" i="16"/>
  <c r="I949" i="16"/>
  <c r="I948" i="16"/>
  <c r="I947" i="16"/>
  <c r="I946" i="16"/>
  <c r="I945" i="16"/>
  <c r="I944" i="16"/>
  <c r="I943" i="16"/>
  <c r="I942" i="16"/>
  <c r="I941" i="16"/>
  <c r="I940" i="16"/>
  <c r="I939" i="16"/>
  <c r="I938" i="16"/>
  <c r="I937" i="16"/>
  <c r="I936" i="16"/>
  <c r="I935" i="16"/>
  <c r="I934" i="16"/>
  <c r="I933" i="16"/>
  <c r="I932" i="16"/>
  <c r="I931" i="16"/>
  <c r="I930" i="16"/>
  <c r="I929" i="16"/>
  <c r="I928" i="16"/>
  <c r="I927" i="16"/>
  <c r="I926" i="16"/>
  <c r="I925" i="16"/>
  <c r="I924" i="16"/>
  <c r="I923" i="16"/>
  <c r="I922" i="16"/>
  <c r="I921" i="16"/>
  <c r="I920" i="16"/>
  <c r="I919" i="16"/>
  <c r="I918" i="16"/>
  <c r="I917" i="16"/>
  <c r="I916" i="16"/>
  <c r="I915" i="16"/>
  <c r="I914" i="16"/>
  <c r="I913" i="16"/>
  <c r="I912" i="16"/>
  <c r="I911" i="16"/>
  <c r="I910" i="16"/>
  <c r="I909" i="16"/>
  <c r="I908" i="16"/>
  <c r="I907" i="16"/>
  <c r="I906" i="16"/>
  <c r="I905" i="16"/>
  <c r="I904" i="16"/>
  <c r="I903" i="16"/>
  <c r="I902" i="16"/>
  <c r="I901" i="16"/>
  <c r="I900" i="16"/>
  <c r="I899" i="16"/>
  <c r="I898" i="16"/>
  <c r="I897" i="16"/>
  <c r="I896" i="16"/>
  <c r="I895" i="16"/>
  <c r="I894" i="16"/>
  <c r="I893" i="16"/>
  <c r="I892" i="16"/>
  <c r="I891" i="16"/>
  <c r="I890" i="16"/>
  <c r="I889" i="16"/>
  <c r="I888" i="16"/>
  <c r="I887" i="16"/>
  <c r="I886" i="16"/>
  <c r="I885" i="16"/>
  <c r="I884" i="16"/>
  <c r="I883" i="16"/>
  <c r="I882" i="16"/>
  <c r="I881" i="16"/>
  <c r="I880" i="16"/>
  <c r="I879" i="16"/>
  <c r="I878" i="16"/>
  <c r="I877" i="16"/>
  <c r="I876" i="16"/>
  <c r="I875" i="16"/>
  <c r="I874" i="16"/>
  <c r="I873" i="16"/>
  <c r="D874" i="16"/>
  <c r="D875" i="16"/>
  <c r="D876" i="16"/>
  <c r="D877" i="16"/>
  <c r="D878" i="16"/>
  <c r="D879" i="16"/>
  <c r="D880" i="16"/>
  <c r="D881" i="16"/>
  <c r="D882" i="16"/>
  <c r="D883" i="16"/>
  <c r="D884" i="16"/>
  <c r="D885" i="16"/>
  <c r="D886" i="16"/>
  <c r="D887" i="16"/>
  <c r="D888" i="16"/>
  <c r="D889" i="16"/>
  <c r="D890" i="16"/>
  <c r="D891" i="16"/>
  <c r="D892" i="16"/>
  <c r="D893" i="16"/>
  <c r="D894" i="16"/>
  <c r="D895" i="16"/>
  <c r="D896" i="16"/>
  <c r="D897" i="16"/>
  <c r="D898" i="16"/>
  <c r="D899" i="16"/>
  <c r="D900" i="16"/>
  <c r="D901" i="16"/>
  <c r="D902" i="16"/>
  <c r="D903" i="16"/>
  <c r="D904" i="16"/>
  <c r="D905" i="16"/>
  <c r="D906" i="16"/>
  <c r="D907" i="16"/>
  <c r="D908" i="16"/>
  <c r="D909" i="16"/>
  <c r="D910" i="16"/>
  <c r="D911" i="16"/>
  <c r="D912" i="16"/>
  <c r="D913" i="16"/>
  <c r="D914" i="16"/>
  <c r="D915" i="16"/>
  <c r="D916" i="16"/>
  <c r="D917" i="16"/>
  <c r="D918" i="16"/>
  <c r="D919" i="16"/>
  <c r="D920" i="16"/>
  <c r="D921" i="16"/>
  <c r="D922" i="16"/>
  <c r="D923" i="16"/>
  <c r="D924" i="16"/>
  <c r="D925" i="16"/>
  <c r="D926" i="16"/>
  <c r="D927" i="16"/>
  <c r="D928" i="16"/>
  <c r="D929" i="16"/>
  <c r="D930" i="16"/>
  <c r="D931" i="16"/>
  <c r="D932" i="16"/>
  <c r="D933" i="16"/>
  <c r="D934" i="16"/>
  <c r="D935" i="16"/>
  <c r="D936" i="16"/>
  <c r="D937" i="16"/>
  <c r="D938" i="16"/>
  <c r="D939" i="16"/>
  <c r="D940" i="16"/>
  <c r="D941" i="16"/>
  <c r="D942" i="16"/>
  <c r="D943" i="16"/>
  <c r="D944" i="16"/>
  <c r="D945" i="16"/>
  <c r="D946" i="16"/>
  <c r="D947" i="16"/>
  <c r="D948" i="16"/>
  <c r="D949" i="16"/>
  <c r="D950" i="16"/>
  <c r="D951" i="16"/>
  <c r="D952" i="16"/>
  <c r="D953" i="16"/>
  <c r="D954" i="16"/>
  <c r="D955" i="16"/>
  <c r="D956" i="16"/>
  <c r="D957" i="16"/>
  <c r="D958" i="16"/>
  <c r="D959" i="16"/>
  <c r="D960" i="16"/>
  <c r="D961" i="16"/>
  <c r="D962" i="16"/>
  <c r="D963" i="16"/>
  <c r="D964" i="16"/>
  <c r="D965" i="16"/>
  <c r="D966" i="16"/>
  <c r="D967" i="16"/>
  <c r="D968" i="16"/>
  <c r="D969" i="16"/>
  <c r="D970" i="16"/>
  <c r="D971" i="16"/>
  <c r="D972" i="16"/>
  <c r="D973" i="16"/>
  <c r="D974" i="16"/>
  <c r="D975" i="16"/>
  <c r="D976" i="16"/>
  <c r="D977" i="16"/>
  <c r="D978" i="16"/>
  <c r="D979" i="16"/>
  <c r="D980" i="16"/>
  <c r="D981" i="16"/>
  <c r="D873" i="16"/>
  <c r="F113" i="18"/>
  <c r="F114" i="18"/>
  <c r="C113" i="18"/>
  <c r="D113" i="18"/>
  <c r="C114" i="18"/>
  <c r="D114" i="18"/>
  <c r="B113" i="18"/>
  <c r="B74" i="15"/>
  <c r="C74" i="15"/>
  <c r="D74" i="15"/>
  <c r="F74" i="15"/>
  <c r="G74" i="15"/>
  <c r="H74" i="15"/>
  <c r="I74" i="15"/>
  <c r="J74" i="15"/>
  <c r="K74" i="15"/>
  <c r="E58" i="13"/>
  <c r="C43" i="25"/>
  <c r="C43" i="26" s="1"/>
  <c r="C42" i="25"/>
  <c r="C41" i="22"/>
  <c r="D41" i="22"/>
  <c r="E41" i="22"/>
  <c r="F41" i="22"/>
  <c r="I42" i="21"/>
  <c r="F43" i="25" s="1"/>
  <c r="J42" i="21"/>
  <c r="G43" i="25" s="1"/>
  <c r="K42" i="21"/>
  <c r="B42" i="21"/>
  <c r="B41" i="21"/>
  <c r="F57" i="11"/>
  <c r="B48" i="10"/>
  <c r="B47" i="10"/>
  <c r="N56" i="5"/>
  <c r="M56" i="5"/>
  <c r="L56" i="5"/>
  <c r="K56" i="5"/>
  <c r="J56" i="5"/>
  <c r="I56" i="5"/>
  <c r="H49" i="19"/>
  <c r="C28" i="24"/>
  <c r="I42" i="24" l="1"/>
  <c r="G43" i="27"/>
  <c r="G43" i="28" s="1"/>
  <c r="J59" i="8"/>
  <c r="I59" i="8"/>
  <c r="G43" i="26"/>
  <c r="G44" i="26"/>
  <c r="G43" i="24"/>
  <c r="E44" i="27"/>
  <c r="F43" i="26"/>
  <c r="F44" i="26"/>
  <c r="B9" i="19"/>
  <c r="C9" i="19"/>
  <c r="G48" i="10"/>
  <c r="G58" i="11" s="1"/>
  <c r="H48" i="10"/>
  <c r="H58" i="11" s="1"/>
  <c r="H47" i="10"/>
  <c r="G47" i="10"/>
  <c r="I48" i="10"/>
  <c r="I58" i="11" s="1"/>
  <c r="B58" i="11"/>
  <c r="I47" i="10"/>
  <c r="B8" i="9"/>
  <c r="C17" i="6"/>
  <c r="G60" i="13"/>
  <c r="D43" i="25"/>
  <c r="D43" i="26" s="1"/>
  <c r="G43" i="22"/>
  <c r="E44" i="25"/>
  <c r="I42" i="22"/>
  <c r="J42" i="22"/>
  <c r="P56" i="5"/>
  <c r="F57" i="6"/>
  <c r="B42" i="25"/>
  <c r="O56" i="5"/>
  <c r="E57" i="6"/>
  <c r="H42" i="24"/>
  <c r="H42" i="22"/>
  <c r="E116" i="18"/>
  <c r="I57" i="7"/>
  <c r="H42" i="23"/>
  <c r="G42" i="24" s="1"/>
  <c r="B42" i="22"/>
  <c r="B42" i="24"/>
  <c r="E115" i="18"/>
  <c r="H42" i="21"/>
  <c r="E43" i="25" s="1"/>
  <c r="B41" i="22"/>
  <c r="C42" i="26"/>
  <c r="B115" i="18"/>
  <c r="B114" i="18"/>
  <c r="C43" i="27"/>
  <c r="C43" i="28" s="1"/>
  <c r="B57" i="11"/>
  <c r="B48" i="12"/>
  <c r="G48" i="12" s="1"/>
  <c r="D72" i="20"/>
  <c r="E73" i="14"/>
  <c r="E75" i="15" s="1"/>
  <c r="K57" i="7"/>
  <c r="J57" i="7"/>
  <c r="E67" i="14"/>
  <c r="G39" i="7"/>
  <c r="E63" i="14"/>
  <c r="E64" i="14"/>
  <c r="E71" i="14"/>
  <c r="F112" i="18"/>
  <c r="D112" i="18"/>
  <c r="C112" i="18"/>
  <c r="E58" i="8" l="1"/>
  <c r="L57" i="7"/>
  <c r="I58" i="8" s="1"/>
  <c r="D58" i="8"/>
  <c r="H58" i="8"/>
  <c r="E44" i="28"/>
  <c r="B8" i="19"/>
  <c r="C8" i="19"/>
  <c r="B59" i="13"/>
  <c r="E43" i="26"/>
  <c r="E44" i="26"/>
  <c r="B7" i="9"/>
  <c r="C16" i="6"/>
  <c r="G42" i="22"/>
  <c r="E113" i="18"/>
  <c r="H48" i="12"/>
  <c r="H59" i="13" s="1"/>
  <c r="H48" i="19"/>
  <c r="H47" i="19"/>
  <c r="E43" i="27"/>
  <c r="E43" i="28" s="1"/>
  <c r="G59" i="13"/>
  <c r="I48" i="12"/>
  <c r="E18" i="13"/>
  <c r="B43" i="27"/>
  <c r="B43" i="28" s="1"/>
  <c r="B112" i="18"/>
  <c r="M57" i="7"/>
  <c r="E114" i="18"/>
  <c r="B72" i="15"/>
  <c r="E68" i="14"/>
  <c r="E92" i="14" s="1"/>
  <c r="E70" i="14"/>
  <c r="E66" i="14"/>
  <c r="E62" i="14"/>
  <c r="E69" i="14"/>
  <c r="E65" i="14"/>
  <c r="B73" i="15"/>
  <c r="E72" i="14"/>
  <c r="E74" i="15" s="1"/>
  <c r="B71" i="20"/>
  <c r="C71" i="20"/>
  <c r="G17" i="7"/>
  <c r="G72" i="7" s="1"/>
  <c r="C109" i="18"/>
  <c r="F109" i="18"/>
  <c r="B110" i="18"/>
  <c r="C110" i="18"/>
  <c r="D110" i="18"/>
  <c r="E110" i="18"/>
  <c r="F110" i="18"/>
  <c r="B111" i="18"/>
  <c r="C111" i="18"/>
  <c r="D111" i="18"/>
  <c r="F111" i="18"/>
  <c r="E54" i="13"/>
  <c r="E55" i="13"/>
  <c r="E56" i="13"/>
  <c r="E57" i="13"/>
  <c r="E40" i="13"/>
  <c r="E41" i="13"/>
  <c r="E42" i="13"/>
  <c r="E43" i="13"/>
  <c r="E44" i="13"/>
  <c r="E45" i="13"/>
  <c r="E46" i="13"/>
  <c r="E47" i="13"/>
  <c r="E48" i="13"/>
  <c r="E49" i="13"/>
  <c r="E50" i="13"/>
  <c r="E51" i="13"/>
  <c r="E52" i="13"/>
  <c r="E53" i="13"/>
  <c r="E20" i="13"/>
  <c r="E21" i="13"/>
  <c r="E22" i="13"/>
  <c r="E23" i="13"/>
  <c r="E24" i="13"/>
  <c r="E25" i="13"/>
  <c r="E26" i="13"/>
  <c r="E27" i="13"/>
  <c r="E28" i="13"/>
  <c r="E29" i="13"/>
  <c r="E30" i="13"/>
  <c r="E31" i="13"/>
  <c r="E32" i="13"/>
  <c r="E33" i="13"/>
  <c r="E34" i="13"/>
  <c r="E35" i="13"/>
  <c r="E36" i="13"/>
  <c r="E37" i="13"/>
  <c r="E38" i="13"/>
  <c r="E39" i="13"/>
  <c r="D58" i="13"/>
  <c r="J58" i="8" l="1"/>
  <c r="C15" i="6"/>
  <c r="B7" i="19"/>
  <c r="E7" i="19" s="1"/>
  <c r="C7" i="19"/>
  <c r="F7" i="19" s="1"/>
  <c r="B6" i="9"/>
  <c r="G6" i="9" s="1"/>
  <c r="O6" i="9" s="1"/>
  <c r="C14" i="6"/>
  <c r="E19" i="13"/>
  <c r="E17" i="13"/>
  <c r="E112" i="18"/>
  <c r="D71" i="20"/>
  <c r="D109" i="18"/>
  <c r="B109" i="18"/>
  <c r="E109" i="18" l="1"/>
  <c r="E111" i="18"/>
  <c r="G53" i="7"/>
  <c r="G18" i="7"/>
  <c r="G18" i="8" s="1"/>
  <c r="K11" i="5" l="1"/>
  <c r="C13" i="6"/>
  <c r="E67" i="5" l="1"/>
  <c r="D25" i="9"/>
  <c r="C16" i="9"/>
  <c r="C11" i="6"/>
  <c r="C12" i="6"/>
  <c r="K56" i="7"/>
  <c r="H57" i="8" l="1"/>
  <c r="C15" i="9"/>
  <c r="D24" i="9"/>
  <c r="C10" i="6"/>
  <c r="L53" i="5"/>
  <c r="M53" i="5"/>
  <c r="L54" i="5"/>
  <c r="M54" i="5"/>
  <c r="L55" i="5"/>
  <c r="M55" i="5"/>
  <c r="L57" i="5"/>
  <c r="M57" i="5"/>
  <c r="I53" i="5"/>
  <c r="J53" i="5"/>
  <c r="I54" i="5"/>
  <c r="J54" i="5"/>
  <c r="I55" i="5"/>
  <c r="J55" i="5"/>
  <c r="G56" i="7"/>
  <c r="I39" i="7"/>
  <c r="I31" i="7"/>
  <c r="G57" i="8" l="1"/>
  <c r="D23" i="9"/>
  <c r="C14" i="9"/>
  <c r="E54" i="6"/>
  <c r="H54" i="6"/>
  <c r="K9" i="5"/>
  <c r="C9" i="6"/>
  <c r="H57" i="6"/>
  <c r="H58" i="6"/>
  <c r="E55" i="6"/>
  <c r="E56" i="6"/>
  <c r="H55" i="6"/>
  <c r="H56" i="6"/>
  <c r="F55" i="6"/>
  <c r="F56" i="6"/>
  <c r="I55" i="6"/>
  <c r="I56" i="6"/>
  <c r="I57" i="6"/>
  <c r="I58" i="6"/>
  <c r="F54" i="6"/>
  <c r="I54" i="6"/>
  <c r="I53" i="7"/>
  <c r="J56" i="7"/>
  <c r="I56" i="7"/>
  <c r="I51" i="7"/>
  <c r="H23" i="5"/>
  <c r="F56" i="11"/>
  <c r="C73" i="15"/>
  <c r="D73" i="15"/>
  <c r="H73" i="15"/>
  <c r="H42" i="27"/>
  <c r="H42" i="28" s="1"/>
  <c r="C40" i="27"/>
  <c r="C41" i="27"/>
  <c r="C42" i="27"/>
  <c r="C42" i="28" s="1"/>
  <c r="B42" i="27"/>
  <c r="B42" i="28" s="1"/>
  <c r="H42" i="25"/>
  <c r="H42" i="26" s="1"/>
  <c r="C40" i="24"/>
  <c r="D40" i="24"/>
  <c r="E40" i="24"/>
  <c r="F40" i="24"/>
  <c r="K41" i="23"/>
  <c r="J41" i="24" s="1"/>
  <c r="I41" i="23"/>
  <c r="H41" i="24" s="1"/>
  <c r="J41" i="23"/>
  <c r="I41" i="24" s="1"/>
  <c r="B41" i="24"/>
  <c r="C40" i="22"/>
  <c r="D40" i="22"/>
  <c r="E40" i="22"/>
  <c r="F40" i="22"/>
  <c r="I41" i="21"/>
  <c r="J41" i="21"/>
  <c r="I41" i="22" s="1"/>
  <c r="K41" i="21"/>
  <c r="J41" i="22" s="1"/>
  <c r="B46" i="12"/>
  <c r="G46" i="12" s="1"/>
  <c r="B47" i="12"/>
  <c r="G47" i="12" s="1"/>
  <c r="P57" i="5"/>
  <c r="O57" i="5"/>
  <c r="K57" i="5"/>
  <c r="B19" i="12"/>
  <c r="G19" i="12" s="1"/>
  <c r="I10" i="7"/>
  <c r="K55" i="7"/>
  <c r="J55" i="7"/>
  <c r="I55" i="7"/>
  <c r="G55" i="7"/>
  <c r="G56" i="8" s="1"/>
  <c r="K26" i="23"/>
  <c r="K37" i="21"/>
  <c r="D28" i="24"/>
  <c r="E56" i="8" l="1"/>
  <c r="E57" i="8"/>
  <c r="D56" i="8"/>
  <c r="D57" i="8"/>
  <c r="H56" i="8"/>
  <c r="H47" i="12"/>
  <c r="H58" i="13" s="1"/>
  <c r="D58" i="10"/>
  <c r="D59" i="10"/>
  <c r="C13" i="9"/>
  <c r="D22" i="9"/>
  <c r="M57" i="6"/>
  <c r="M58" i="6"/>
  <c r="G57" i="6"/>
  <c r="G58" i="6"/>
  <c r="N57" i="6"/>
  <c r="N58" i="6"/>
  <c r="H22" i="5"/>
  <c r="D23" i="6" s="1"/>
  <c r="D24" i="6"/>
  <c r="H46" i="12"/>
  <c r="J51" i="19"/>
  <c r="G58" i="13"/>
  <c r="I47" i="12"/>
  <c r="F42" i="25"/>
  <c r="F42" i="26" s="1"/>
  <c r="H41" i="22"/>
  <c r="B58" i="13"/>
  <c r="G42" i="25"/>
  <c r="G42" i="26" s="1"/>
  <c r="F42" i="27"/>
  <c r="F42" i="28" s="1"/>
  <c r="B57" i="13"/>
  <c r="B41" i="27"/>
  <c r="B41" i="28" s="1"/>
  <c r="D42" i="27"/>
  <c r="D42" i="28" s="1"/>
  <c r="M55" i="7"/>
  <c r="M56" i="7"/>
  <c r="L55" i="7"/>
  <c r="L56" i="7"/>
  <c r="D42" i="25"/>
  <c r="D42" i="26" s="1"/>
  <c r="H41" i="23"/>
  <c r="G41" i="24" s="1"/>
  <c r="B40" i="24"/>
  <c r="G42" i="27"/>
  <c r="G42" i="28" s="1"/>
  <c r="C41" i="28"/>
  <c r="H41" i="21"/>
  <c r="G41" i="22" s="1"/>
  <c r="C31" i="24"/>
  <c r="C30" i="24"/>
  <c r="C29" i="24"/>
  <c r="C27" i="24"/>
  <c r="G54" i="5"/>
  <c r="C19" i="24"/>
  <c r="C18" i="24"/>
  <c r="I13" i="7"/>
  <c r="I71" i="7" s="1"/>
  <c r="J13" i="7"/>
  <c r="J71" i="7" s="1"/>
  <c r="K13" i="7"/>
  <c r="K71" i="7" s="1"/>
  <c r="I14" i="7"/>
  <c r="J14" i="7"/>
  <c r="K14" i="7"/>
  <c r="H14" i="8" s="1"/>
  <c r="I15" i="7"/>
  <c r="J15" i="7"/>
  <c r="K15" i="7"/>
  <c r="I16" i="7"/>
  <c r="J16" i="7"/>
  <c r="K16" i="7"/>
  <c r="I17" i="7"/>
  <c r="I72" i="7" s="1"/>
  <c r="J17" i="7"/>
  <c r="J72" i="7" s="1"/>
  <c r="K17" i="7"/>
  <c r="K72" i="7" s="1"/>
  <c r="I18" i="7"/>
  <c r="J18" i="7"/>
  <c r="K18" i="7"/>
  <c r="I19" i="7"/>
  <c r="J19" i="7"/>
  <c r="K19" i="7"/>
  <c r="I20" i="7"/>
  <c r="J20" i="7"/>
  <c r="K20" i="7"/>
  <c r="I21" i="7"/>
  <c r="J21" i="7"/>
  <c r="K21" i="7"/>
  <c r="I22" i="7"/>
  <c r="J22" i="7"/>
  <c r="E22" i="8" s="1"/>
  <c r="K22" i="7"/>
  <c r="H22" i="8" s="1"/>
  <c r="I23" i="7"/>
  <c r="J23" i="7"/>
  <c r="K23" i="7"/>
  <c r="I24" i="7"/>
  <c r="J24" i="7"/>
  <c r="K24" i="7"/>
  <c r="I25" i="7"/>
  <c r="J25" i="7"/>
  <c r="K25" i="7"/>
  <c r="I26" i="7"/>
  <c r="J26" i="7"/>
  <c r="K26" i="7"/>
  <c r="I27" i="7"/>
  <c r="J27" i="7"/>
  <c r="K27" i="7"/>
  <c r="I28" i="7"/>
  <c r="J28" i="7"/>
  <c r="K28" i="7"/>
  <c r="I29" i="7"/>
  <c r="J29" i="7"/>
  <c r="K29" i="7"/>
  <c r="I30" i="7"/>
  <c r="J30" i="7"/>
  <c r="K30" i="7"/>
  <c r="L31" i="7"/>
  <c r="J31" i="7"/>
  <c r="K31" i="7"/>
  <c r="I32" i="7"/>
  <c r="J32" i="7"/>
  <c r="K32" i="7"/>
  <c r="I33" i="7"/>
  <c r="J33" i="7"/>
  <c r="K33" i="7"/>
  <c r="I34" i="7"/>
  <c r="J34" i="7"/>
  <c r="K34" i="7"/>
  <c r="I35" i="7"/>
  <c r="J35" i="7"/>
  <c r="K35" i="7"/>
  <c r="I36" i="7"/>
  <c r="J36" i="7"/>
  <c r="K36" i="7"/>
  <c r="I37" i="7"/>
  <c r="J37" i="7"/>
  <c r="K37" i="7"/>
  <c r="H37" i="8" s="1"/>
  <c r="I38" i="7"/>
  <c r="J38" i="7"/>
  <c r="K38" i="7"/>
  <c r="L39" i="7"/>
  <c r="M39" i="7"/>
  <c r="K39" i="7"/>
  <c r="I40" i="7"/>
  <c r="J40" i="7"/>
  <c r="K40" i="7"/>
  <c r="I41" i="7"/>
  <c r="J41" i="7"/>
  <c r="K41" i="7"/>
  <c r="H41" i="8" s="1"/>
  <c r="I42" i="7"/>
  <c r="J42" i="7"/>
  <c r="E42" i="8" s="1"/>
  <c r="K42" i="7"/>
  <c r="I43" i="7"/>
  <c r="J43" i="7"/>
  <c r="K43" i="7"/>
  <c r="I44" i="7"/>
  <c r="I74" i="7" s="1"/>
  <c r="J44" i="7"/>
  <c r="J74" i="7" s="1"/>
  <c r="K44" i="7"/>
  <c r="K74" i="7" s="1"/>
  <c r="I45" i="7"/>
  <c r="J45" i="7"/>
  <c r="K45" i="7"/>
  <c r="H45" i="8" s="1"/>
  <c r="I46" i="7"/>
  <c r="J46" i="7"/>
  <c r="E46" i="8" s="1"/>
  <c r="K46" i="7"/>
  <c r="I47" i="7"/>
  <c r="J47" i="7"/>
  <c r="K47" i="7"/>
  <c r="I48" i="7"/>
  <c r="J48" i="7"/>
  <c r="K48" i="7"/>
  <c r="I49" i="7"/>
  <c r="J49" i="7"/>
  <c r="K49" i="7"/>
  <c r="H49" i="8" s="1"/>
  <c r="I50" i="7"/>
  <c r="J50" i="7"/>
  <c r="E50" i="8" s="1"/>
  <c r="K50" i="7"/>
  <c r="L51" i="7"/>
  <c r="J51" i="7"/>
  <c r="K51" i="7"/>
  <c r="I52" i="7"/>
  <c r="J52" i="7"/>
  <c r="J75" i="7" s="1"/>
  <c r="K52" i="7"/>
  <c r="K75" i="7" s="1"/>
  <c r="J53" i="7"/>
  <c r="E53" i="8" s="1"/>
  <c r="K53" i="7"/>
  <c r="I54" i="7"/>
  <c r="D54" i="8" s="1"/>
  <c r="J54" i="7"/>
  <c r="K54" i="7"/>
  <c r="B6" i="6"/>
  <c r="D53" i="8" l="1"/>
  <c r="I75" i="7"/>
  <c r="H16" i="8"/>
  <c r="H29" i="8"/>
  <c r="H53" i="8"/>
  <c r="H18" i="8"/>
  <c r="E49" i="8"/>
  <c r="E54" i="8"/>
  <c r="E51" i="8"/>
  <c r="E47" i="8"/>
  <c r="E43" i="8"/>
  <c r="H54" i="8"/>
  <c r="H51" i="8"/>
  <c r="H47" i="8"/>
  <c r="H43" i="8"/>
  <c r="H39" i="8"/>
  <c r="H35" i="8"/>
  <c r="H31" i="8"/>
  <c r="H27" i="8"/>
  <c r="H23" i="8"/>
  <c r="M35" i="7"/>
  <c r="E35" i="8"/>
  <c r="M27" i="7"/>
  <c r="E27" i="8"/>
  <c r="M23" i="7"/>
  <c r="E23" i="8"/>
  <c r="M18" i="7"/>
  <c r="E18" i="8"/>
  <c r="M38" i="7"/>
  <c r="E38" i="8"/>
  <c r="E39" i="8"/>
  <c r="M34" i="7"/>
  <c r="E34" i="8"/>
  <c r="M26" i="7"/>
  <c r="E26" i="8"/>
  <c r="E17" i="8"/>
  <c r="J64" i="7"/>
  <c r="M45" i="7"/>
  <c r="E45" i="8"/>
  <c r="M41" i="7"/>
  <c r="E41" i="8"/>
  <c r="M37" i="7"/>
  <c r="E37" i="8"/>
  <c r="M33" i="7"/>
  <c r="J66" i="7"/>
  <c r="E33" i="8"/>
  <c r="M29" i="7"/>
  <c r="E29" i="8"/>
  <c r="M25" i="7"/>
  <c r="J65" i="7"/>
  <c r="E25" i="8"/>
  <c r="M20" i="7"/>
  <c r="E20" i="8"/>
  <c r="M16" i="7"/>
  <c r="J16" i="8" s="1"/>
  <c r="E16" i="8"/>
  <c r="M22" i="7"/>
  <c r="E55" i="8"/>
  <c r="M31" i="7"/>
  <c r="E31" i="8"/>
  <c r="M14" i="7"/>
  <c r="E14" i="8"/>
  <c r="M30" i="7"/>
  <c r="E30" i="8"/>
  <c r="M21" i="7"/>
  <c r="J21" i="8" s="1"/>
  <c r="E21" i="8"/>
  <c r="E52" i="8"/>
  <c r="J68" i="7"/>
  <c r="J73" i="7"/>
  <c r="J67" i="7"/>
  <c r="E44" i="8"/>
  <c r="M40" i="7"/>
  <c r="J40" i="8" s="1"/>
  <c r="E40" i="8"/>
  <c r="M36" i="7"/>
  <c r="E36" i="8"/>
  <c r="M32" i="7"/>
  <c r="J32" i="8" s="1"/>
  <c r="E32" i="8"/>
  <c r="M28" i="7"/>
  <c r="E28" i="8"/>
  <c r="M24" i="7"/>
  <c r="E24" i="8"/>
  <c r="M19" i="7"/>
  <c r="E19" i="8"/>
  <c r="M15" i="7"/>
  <c r="E15" i="8"/>
  <c r="E48" i="8"/>
  <c r="D47" i="8"/>
  <c r="D43" i="8"/>
  <c r="D49" i="8"/>
  <c r="D45" i="8"/>
  <c r="D41" i="8"/>
  <c r="L22" i="7"/>
  <c r="D22" i="8"/>
  <c r="L14" i="7"/>
  <c r="D14" i="8"/>
  <c r="L38" i="7"/>
  <c r="I39" i="8" s="1"/>
  <c r="D38" i="8"/>
  <c r="D39" i="8"/>
  <c r="L34" i="7"/>
  <c r="D34" i="8"/>
  <c r="L30" i="7"/>
  <c r="I31" i="8" s="1"/>
  <c r="D30" i="8"/>
  <c r="D31" i="8"/>
  <c r="L26" i="7"/>
  <c r="D26" i="8"/>
  <c r="L21" i="7"/>
  <c r="D21" i="8"/>
  <c r="I64" i="7"/>
  <c r="D17" i="8"/>
  <c r="D50" i="8"/>
  <c r="D46" i="8"/>
  <c r="D42" i="8"/>
  <c r="L27" i="7"/>
  <c r="D27" i="8"/>
  <c r="L37" i="7"/>
  <c r="D37" i="8"/>
  <c r="L33" i="7"/>
  <c r="I66" i="7"/>
  <c r="D33" i="8"/>
  <c r="L29" i="7"/>
  <c r="I30" i="8" s="1"/>
  <c r="D29" i="8"/>
  <c r="L25" i="7"/>
  <c r="D25" i="8"/>
  <c r="I65" i="7"/>
  <c r="L20" i="7"/>
  <c r="D20" i="8"/>
  <c r="L16" i="7"/>
  <c r="D16" i="8"/>
  <c r="D55" i="8"/>
  <c r="L35" i="7"/>
  <c r="D35" i="8"/>
  <c r="L23" i="7"/>
  <c r="D23" i="8"/>
  <c r="L18" i="7"/>
  <c r="D18" i="8"/>
  <c r="I68" i="7"/>
  <c r="D52" i="8"/>
  <c r="I67" i="7"/>
  <c r="I73" i="7"/>
  <c r="D44" i="8"/>
  <c r="L40" i="7"/>
  <c r="I40" i="8" s="1"/>
  <c r="D40" i="8"/>
  <c r="L36" i="7"/>
  <c r="D36" i="8"/>
  <c r="L32" i="7"/>
  <c r="I32" i="8" s="1"/>
  <c r="D32" i="8"/>
  <c r="L28" i="7"/>
  <c r="D28" i="8"/>
  <c r="L24" i="7"/>
  <c r="D24" i="8"/>
  <c r="L19" i="7"/>
  <c r="D19" i="8"/>
  <c r="L15" i="7"/>
  <c r="I15" i="8" s="1"/>
  <c r="D15" i="8"/>
  <c r="D48" i="8"/>
  <c r="D51" i="8"/>
  <c r="K65" i="7"/>
  <c r="H25" i="8"/>
  <c r="B6" i="27"/>
  <c r="B55" i="27" s="1"/>
  <c r="H20" i="8"/>
  <c r="H52" i="8"/>
  <c r="K68" i="7"/>
  <c r="H44" i="8"/>
  <c r="K67" i="7"/>
  <c r="K73" i="7"/>
  <c r="B10" i="27"/>
  <c r="H24" i="8"/>
  <c r="J56" i="8"/>
  <c r="J57" i="8"/>
  <c r="H48" i="8"/>
  <c r="H40" i="8"/>
  <c r="H36" i="8"/>
  <c r="H32" i="8"/>
  <c r="J31" i="8"/>
  <c r="H28" i="8"/>
  <c r="H19" i="8"/>
  <c r="H15" i="8"/>
  <c r="H55" i="8"/>
  <c r="K64" i="7"/>
  <c r="H17" i="8"/>
  <c r="I56" i="8"/>
  <c r="I57" i="8"/>
  <c r="H50" i="8"/>
  <c r="H46" i="8"/>
  <c r="H42" i="8"/>
  <c r="H38" i="8"/>
  <c r="J37" i="8"/>
  <c r="H34" i="8"/>
  <c r="H30" i="8"/>
  <c r="J29" i="8"/>
  <c r="H26" i="8"/>
  <c r="H21" i="8"/>
  <c r="K66" i="7"/>
  <c r="H33" i="8"/>
  <c r="C12" i="9"/>
  <c r="D21" i="9"/>
  <c r="C7" i="6"/>
  <c r="C8" i="6"/>
  <c r="H21" i="5"/>
  <c r="F50" i="19"/>
  <c r="J50" i="19" s="1"/>
  <c r="M13" i="7"/>
  <c r="M71" i="7" s="1"/>
  <c r="I58" i="13"/>
  <c r="L13" i="7"/>
  <c r="L71" i="7" s="1"/>
  <c r="C56" i="11"/>
  <c r="E57" i="11"/>
  <c r="M46" i="7"/>
  <c r="J46" i="8" s="1"/>
  <c r="E56" i="11"/>
  <c r="M42" i="7"/>
  <c r="M17" i="7"/>
  <c r="M72" i="7" s="1"/>
  <c r="B40" i="27"/>
  <c r="L17" i="7"/>
  <c r="L72" i="7" s="1"/>
  <c r="M49" i="7"/>
  <c r="L53" i="7"/>
  <c r="M52" i="7"/>
  <c r="M75" i="7" s="1"/>
  <c r="M50" i="7"/>
  <c r="M47" i="7"/>
  <c r="L54" i="7"/>
  <c r="M53" i="7"/>
  <c r="L52" i="7"/>
  <c r="L75" i="7" s="1"/>
  <c r="M51" i="7"/>
  <c r="L50" i="7"/>
  <c r="L49" i="7"/>
  <c r="M48" i="7"/>
  <c r="L46" i="7"/>
  <c r="L45" i="7"/>
  <c r="M44" i="7"/>
  <c r="M74" i="7" s="1"/>
  <c r="L43" i="7"/>
  <c r="L42" i="7"/>
  <c r="L41" i="7"/>
  <c r="M54" i="7"/>
  <c r="J54" i="8" s="1"/>
  <c r="L48" i="7"/>
  <c r="L44" i="7"/>
  <c r="L74" i="7" s="1"/>
  <c r="M43" i="7"/>
  <c r="N57" i="5"/>
  <c r="B108" i="18"/>
  <c r="C107" i="18"/>
  <c r="D107" i="18"/>
  <c r="F107" i="18"/>
  <c r="F108" i="18"/>
  <c r="C108" i="18"/>
  <c r="D108" i="18"/>
  <c r="E42" i="27"/>
  <c r="E42" i="28" s="1"/>
  <c r="E42" i="25"/>
  <c r="E42" i="26" s="1"/>
  <c r="B107" i="18"/>
  <c r="L47" i="7"/>
  <c r="H72" i="15"/>
  <c r="F55" i="11"/>
  <c r="H41" i="27"/>
  <c r="H41" i="28" s="1"/>
  <c r="F39" i="24"/>
  <c r="E39" i="24"/>
  <c r="D39" i="24"/>
  <c r="C39" i="24"/>
  <c r="K40" i="23"/>
  <c r="J40" i="24" s="1"/>
  <c r="J40" i="23"/>
  <c r="I40" i="24" s="1"/>
  <c r="I40" i="23"/>
  <c r="H40" i="24" s="1"/>
  <c r="B104" i="18"/>
  <c r="I73" i="15"/>
  <c r="G73" i="15"/>
  <c r="C41" i="25"/>
  <c r="E39" i="22"/>
  <c r="D39" i="22"/>
  <c r="C39" i="22"/>
  <c r="J28" i="8" l="1"/>
  <c r="I38" i="8"/>
  <c r="J42" i="8"/>
  <c r="I28" i="8"/>
  <c r="J27" i="8"/>
  <c r="J53" i="8"/>
  <c r="J19" i="8"/>
  <c r="J25" i="8"/>
  <c r="I19" i="8"/>
  <c r="I36" i="8"/>
  <c r="I34" i="8"/>
  <c r="J30" i="8"/>
  <c r="I54" i="8"/>
  <c r="I25" i="8"/>
  <c r="J22" i="8"/>
  <c r="J20" i="8"/>
  <c r="M66" i="7"/>
  <c r="J41" i="8"/>
  <c r="J38" i="8"/>
  <c r="J35" i="8"/>
  <c r="J43" i="8"/>
  <c r="J33" i="8"/>
  <c r="J36" i="8"/>
  <c r="J26" i="8"/>
  <c r="J39" i="8"/>
  <c r="J23" i="8"/>
  <c r="J48" i="8"/>
  <c r="J50" i="8"/>
  <c r="J15" i="8"/>
  <c r="J24" i="8"/>
  <c r="J34" i="8"/>
  <c r="I35" i="8"/>
  <c r="I21" i="8"/>
  <c r="I26" i="8"/>
  <c r="I33" i="8"/>
  <c r="L66" i="7"/>
  <c r="I29" i="8"/>
  <c r="I22" i="8"/>
  <c r="I47" i="8"/>
  <c r="I41" i="8"/>
  <c r="I45" i="8"/>
  <c r="I50" i="8"/>
  <c r="I23" i="8"/>
  <c r="I20" i="8"/>
  <c r="I27" i="8"/>
  <c r="I24" i="8"/>
  <c r="I43" i="8"/>
  <c r="I14" i="8"/>
  <c r="I16" i="8"/>
  <c r="I37" i="8"/>
  <c r="M64" i="7"/>
  <c r="J17" i="8"/>
  <c r="I53" i="8"/>
  <c r="I51" i="8"/>
  <c r="J18" i="8"/>
  <c r="M73" i="7"/>
  <c r="J44" i="8"/>
  <c r="M67" i="7"/>
  <c r="M68" i="7"/>
  <c r="J52" i="8"/>
  <c r="I49" i="8"/>
  <c r="J55" i="8"/>
  <c r="L64" i="7"/>
  <c r="I17" i="8"/>
  <c r="I48" i="8"/>
  <c r="J45" i="8"/>
  <c r="M65" i="7"/>
  <c r="L65" i="7"/>
  <c r="J14" i="8"/>
  <c r="L68" i="7"/>
  <c r="I52" i="8"/>
  <c r="L67" i="7"/>
  <c r="L73" i="7"/>
  <c r="I44" i="8"/>
  <c r="I42" i="8"/>
  <c r="I46" i="8"/>
  <c r="J51" i="8"/>
  <c r="J47" i="8"/>
  <c r="J49" i="8"/>
  <c r="I55" i="8"/>
  <c r="I18" i="8"/>
  <c r="C11" i="9"/>
  <c r="K5" i="5"/>
  <c r="K71" i="5" s="1"/>
  <c r="L57" i="6"/>
  <c r="L58" i="6"/>
  <c r="H20" i="5"/>
  <c r="C6" i="25" s="1"/>
  <c r="C55" i="25" s="1"/>
  <c r="D22" i="6"/>
  <c r="B43" i="25"/>
  <c r="B43" i="26" s="1"/>
  <c r="K73" i="15"/>
  <c r="C41" i="26"/>
  <c r="D57" i="13"/>
  <c r="I57" i="11"/>
  <c r="D106" i="18"/>
  <c r="E108" i="18"/>
  <c r="C106" i="18"/>
  <c r="F106" i="18"/>
  <c r="E107" i="18"/>
  <c r="F73" i="15"/>
  <c r="E73" i="15"/>
  <c r="F41" i="27"/>
  <c r="F41" i="28" s="1"/>
  <c r="G41" i="27"/>
  <c r="G41" i="28" s="1"/>
  <c r="J73" i="15"/>
  <c r="F72" i="15"/>
  <c r="F105" i="18"/>
  <c r="F104" i="18"/>
  <c r="D104" i="18"/>
  <c r="E106" i="18"/>
  <c r="C104" i="18"/>
  <c r="B105" i="18"/>
  <c r="B106" i="18"/>
  <c r="D105" i="18"/>
  <c r="C105" i="18"/>
  <c r="H40" i="23"/>
  <c r="G40" i="24" s="1"/>
  <c r="D41" i="27"/>
  <c r="D41" i="28" s="1"/>
  <c r="C70" i="20"/>
  <c r="B70" i="20"/>
  <c r="J40" i="21"/>
  <c r="I40" i="21"/>
  <c r="K40" i="21"/>
  <c r="B40" i="21"/>
  <c r="B40" i="22" s="1"/>
  <c r="H40" i="27"/>
  <c r="H39" i="27"/>
  <c r="C39" i="27"/>
  <c r="H38" i="27"/>
  <c r="C38" i="27"/>
  <c r="H37" i="27"/>
  <c r="C37" i="27"/>
  <c r="H36" i="27"/>
  <c r="C36" i="27"/>
  <c r="H35" i="27"/>
  <c r="C35" i="27"/>
  <c r="H34" i="27"/>
  <c r="C34" i="27"/>
  <c r="H33" i="27"/>
  <c r="C33" i="27"/>
  <c r="H32" i="27"/>
  <c r="C32" i="27"/>
  <c r="H31" i="27"/>
  <c r="C31" i="27"/>
  <c r="H30" i="27"/>
  <c r="H57" i="27" s="1"/>
  <c r="C30" i="27"/>
  <c r="C57" i="27" s="1"/>
  <c r="H29" i="27"/>
  <c r="C29" i="27"/>
  <c r="H28" i="27"/>
  <c r="C28" i="27"/>
  <c r="H27" i="27"/>
  <c r="C27" i="27"/>
  <c r="H26" i="27"/>
  <c r="C26" i="27"/>
  <c r="H25" i="27"/>
  <c r="C25" i="27"/>
  <c r="H24" i="27"/>
  <c r="C24" i="27"/>
  <c r="H23" i="27"/>
  <c r="C23" i="27"/>
  <c r="H22" i="27"/>
  <c r="C22" i="27"/>
  <c r="H21" i="27"/>
  <c r="C21" i="27"/>
  <c r="H20" i="27"/>
  <c r="C20" i="27"/>
  <c r="H19" i="27"/>
  <c r="C19" i="27"/>
  <c r="H18" i="27"/>
  <c r="C18" i="27"/>
  <c r="H17" i="27"/>
  <c r="C17" i="27"/>
  <c r="H16" i="27"/>
  <c r="C16" i="27"/>
  <c r="H15" i="27"/>
  <c r="C15" i="27"/>
  <c r="H14" i="27"/>
  <c r="C14" i="27"/>
  <c r="H13" i="27"/>
  <c r="C13" i="27"/>
  <c r="H12" i="27"/>
  <c r="C12" i="27"/>
  <c r="H11" i="27"/>
  <c r="C11" i="27"/>
  <c r="H10" i="27"/>
  <c r="C10" i="27"/>
  <c r="H9" i="27"/>
  <c r="C9" i="27"/>
  <c r="H8" i="27"/>
  <c r="C8" i="27"/>
  <c r="H7" i="27"/>
  <c r="C7" i="27"/>
  <c r="H6" i="27"/>
  <c r="H55" i="27" s="1"/>
  <c r="C6" i="27"/>
  <c r="C55" i="27" s="1"/>
  <c r="H40" i="25"/>
  <c r="C40" i="25"/>
  <c r="H39" i="25"/>
  <c r="C39" i="25"/>
  <c r="H38" i="25"/>
  <c r="C38" i="25"/>
  <c r="H37" i="25"/>
  <c r="C37" i="25"/>
  <c r="H36" i="25"/>
  <c r="C36" i="25"/>
  <c r="H35" i="25"/>
  <c r="C35" i="25"/>
  <c r="H34" i="25"/>
  <c r="C34" i="25"/>
  <c r="H33" i="25"/>
  <c r="C33" i="25"/>
  <c r="H32" i="25"/>
  <c r="C32" i="25"/>
  <c r="H31" i="25"/>
  <c r="C31" i="25"/>
  <c r="H30" i="25"/>
  <c r="H57" i="25" s="1"/>
  <c r="C30" i="25"/>
  <c r="C57" i="25" s="1"/>
  <c r="H29" i="25"/>
  <c r="C29" i="25"/>
  <c r="H28" i="25"/>
  <c r="C28" i="25"/>
  <c r="H27" i="25"/>
  <c r="C27" i="25"/>
  <c r="H26" i="25"/>
  <c r="C26" i="25"/>
  <c r="H25" i="25"/>
  <c r="C25" i="25"/>
  <c r="H24" i="25"/>
  <c r="C24" i="25"/>
  <c r="H23" i="25"/>
  <c r="C23" i="25"/>
  <c r="H22" i="25"/>
  <c r="C22" i="25"/>
  <c r="H21" i="25"/>
  <c r="C21" i="25"/>
  <c r="H20" i="25"/>
  <c r="C20" i="25"/>
  <c r="H19" i="25"/>
  <c r="C19" i="25"/>
  <c r="H18" i="25"/>
  <c r="C18" i="25"/>
  <c r="H17" i="25"/>
  <c r="C17" i="25"/>
  <c r="H16" i="25"/>
  <c r="C16" i="25"/>
  <c r="H15" i="25"/>
  <c r="C15" i="25"/>
  <c r="H14" i="25"/>
  <c r="C14" i="25"/>
  <c r="H13" i="25"/>
  <c r="C13" i="25"/>
  <c r="H12" i="25"/>
  <c r="C12" i="25"/>
  <c r="H11" i="25"/>
  <c r="C11" i="25"/>
  <c r="H10" i="25"/>
  <c r="C10" i="25"/>
  <c r="H9" i="25"/>
  <c r="C9" i="25"/>
  <c r="H8" i="25"/>
  <c r="C8" i="25"/>
  <c r="H7" i="25"/>
  <c r="C7" i="25"/>
  <c r="H6" i="25"/>
  <c r="H55" i="25" s="1"/>
  <c r="F38" i="24"/>
  <c r="E38" i="24"/>
  <c r="D38" i="24"/>
  <c r="C38" i="24"/>
  <c r="F37" i="24"/>
  <c r="E37" i="24"/>
  <c r="D37" i="24"/>
  <c r="C37" i="24"/>
  <c r="F36" i="24"/>
  <c r="E36" i="24"/>
  <c r="D36" i="24"/>
  <c r="C36" i="24"/>
  <c r="F35" i="24"/>
  <c r="E35" i="24"/>
  <c r="D35" i="24"/>
  <c r="C35" i="24"/>
  <c r="F34" i="24"/>
  <c r="E34" i="24"/>
  <c r="D34" i="24"/>
  <c r="C34" i="24"/>
  <c r="F33" i="24"/>
  <c r="E33" i="24"/>
  <c r="D33" i="24"/>
  <c r="C33" i="24"/>
  <c r="F32" i="24"/>
  <c r="E32" i="24"/>
  <c r="D32" i="24"/>
  <c r="C32" i="24"/>
  <c r="F31" i="24"/>
  <c r="E31" i="24"/>
  <c r="D31" i="24"/>
  <c r="F30" i="24"/>
  <c r="E30" i="24"/>
  <c r="D30" i="24"/>
  <c r="F29" i="24"/>
  <c r="E29" i="24"/>
  <c r="D29" i="24"/>
  <c r="F28" i="24"/>
  <c r="E28" i="24"/>
  <c r="F27" i="24"/>
  <c r="E27" i="24"/>
  <c r="D27" i="24"/>
  <c r="F26" i="24"/>
  <c r="E26" i="24"/>
  <c r="D26" i="24"/>
  <c r="C26" i="24"/>
  <c r="F25" i="24"/>
  <c r="E25" i="24"/>
  <c r="D25" i="24"/>
  <c r="C25" i="24"/>
  <c r="F24" i="24"/>
  <c r="E24" i="24"/>
  <c r="D24" i="24"/>
  <c r="C24" i="24"/>
  <c r="F23" i="24"/>
  <c r="E23" i="24"/>
  <c r="D23" i="24"/>
  <c r="C23" i="24"/>
  <c r="F22" i="24"/>
  <c r="E22" i="24"/>
  <c r="D22" i="24"/>
  <c r="C22" i="24"/>
  <c r="F21" i="24"/>
  <c r="E21" i="24"/>
  <c r="D21" i="24"/>
  <c r="C21" i="24"/>
  <c r="F20" i="24"/>
  <c r="E20" i="24"/>
  <c r="D20" i="24"/>
  <c r="C20" i="24"/>
  <c r="F19" i="24"/>
  <c r="E19" i="24"/>
  <c r="D19" i="24"/>
  <c r="F18" i="24"/>
  <c r="E18" i="24"/>
  <c r="D18" i="24"/>
  <c r="F17" i="24"/>
  <c r="E17" i="24"/>
  <c r="D17" i="24"/>
  <c r="C17" i="24"/>
  <c r="F16" i="24"/>
  <c r="E16" i="24"/>
  <c r="D16" i="24"/>
  <c r="C16" i="24"/>
  <c r="F15" i="24"/>
  <c r="E15" i="24"/>
  <c r="D15" i="24"/>
  <c r="C15" i="24"/>
  <c r="F14" i="24"/>
  <c r="E14" i="24"/>
  <c r="D14" i="24"/>
  <c r="C14" i="24"/>
  <c r="F13" i="24"/>
  <c r="E13" i="24"/>
  <c r="D13" i="24"/>
  <c r="C13" i="24"/>
  <c r="F12" i="24"/>
  <c r="E12" i="24"/>
  <c r="D12" i="24"/>
  <c r="C12" i="24"/>
  <c r="F11" i="24"/>
  <c r="E11" i="24"/>
  <c r="D11" i="24"/>
  <c r="C11" i="24"/>
  <c r="F10" i="24"/>
  <c r="E10" i="24"/>
  <c r="D10" i="24"/>
  <c r="C10" i="24"/>
  <c r="F9" i="24"/>
  <c r="E9" i="24"/>
  <c r="D9" i="24"/>
  <c r="C9" i="24"/>
  <c r="F8" i="24"/>
  <c r="E8" i="24"/>
  <c r="D8" i="24"/>
  <c r="C8" i="24"/>
  <c r="F7" i="24"/>
  <c r="E7" i="24"/>
  <c r="D7" i="24"/>
  <c r="C7" i="24"/>
  <c r="F6" i="24"/>
  <c r="E6" i="24"/>
  <c r="D6" i="24"/>
  <c r="C6" i="24"/>
  <c r="F5" i="24"/>
  <c r="E5" i="24"/>
  <c r="D5" i="24"/>
  <c r="C5" i="24"/>
  <c r="K39" i="23"/>
  <c r="J39" i="24" s="1"/>
  <c r="J39" i="23"/>
  <c r="I39" i="24" s="1"/>
  <c r="I39" i="23"/>
  <c r="H39" i="24" s="1"/>
  <c r="K38" i="23"/>
  <c r="J38" i="23"/>
  <c r="I38" i="23"/>
  <c r="K37" i="23"/>
  <c r="J37" i="23"/>
  <c r="I37" i="23"/>
  <c r="K36" i="23"/>
  <c r="J36" i="23"/>
  <c r="I36" i="23"/>
  <c r="K35" i="23"/>
  <c r="J35" i="23"/>
  <c r="I35" i="23"/>
  <c r="K34" i="23"/>
  <c r="J34" i="23"/>
  <c r="I34" i="23"/>
  <c r="K33" i="23"/>
  <c r="J33" i="23"/>
  <c r="I33" i="23"/>
  <c r="K32" i="23"/>
  <c r="J32" i="23"/>
  <c r="I32" i="23"/>
  <c r="K31" i="23"/>
  <c r="J31" i="23"/>
  <c r="I31" i="23"/>
  <c r="K30" i="23"/>
  <c r="J30" i="23"/>
  <c r="I30" i="23"/>
  <c r="K29" i="23"/>
  <c r="K56" i="23" s="1"/>
  <c r="J29" i="23"/>
  <c r="J56" i="23" s="1"/>
  <c r="I29" i="23"/>
  <c r="I56" i="23" s="1"/>
  <c r="K28" i="23"/>
  <c r="J28" i="23"/>
  <c r="I28" i="23"/>
  <c r="K27" i="23"/>
  <c r="J27" i="23"/>
  <c r="I27" i="23"/>
  <c r="J26" i="23"/>
  <c r="I26" i="23"/>
  <c r="K25" i="23"/>
  <c r="J25" i="23"/>
  <c r="I25" i="23"/>
  <c r="K24" i="23"/>
  <c r="J24" i="23"/>
  <c r="I24" i="23"/>
  <c r="K23" i="23"/>
  <c r="J23" i="23"/>
  <c r="I23" i="23"/>
  <c r="K22" i="23"/>
  <c r="J22" i="23"/>
  <c r="I22" i="23"/>
  <c r="K21" i="23"/>
  <c r="J21" i="23"/>
  <c r="I21" i="23"/>
  <c r="K20" i="23"/>
  <c r="J20" i="23"/>
  <c r="I20" i="23"/>
  <c r="K19" i="23"/>
  <c r="J19" i="23"/>
  <c r="I19" i="23"/>
  <c r="K18" i="23"/>
  <c r="J18" i="23"/>
  <c r="I18" i="23"/>
  <c r="K17" i="23"/>
  <c r="J17" i="23"/>
  <c r="I17" i="23"/>
  <c r="K16" i="23"/>
  <c r="J16" i="23"/>
  <c r="I16" i="23"/>
  <c r="K15" i="23"/>
  <c r="J15" i="23"/>
  <c r="I15" i="23"/>
  <c r="K14" i="23"/>
  <c r="J14" i="23"/>
  <c r="I14" i="23"/>
  <c r="K13" i="23"/>
  <c r="J13" i="23"/>
  <c r="I13" i="23"/>
  <c r="K12" i="23"/>
  <c r="J12" i="23"/>
  <c r="I12" i="23"/>
  <c r="K11" i="23"/>
  <c r="J11" i="23"/>
  <c r="I11" i="23"/>
  <c r="K10" i="23"/>
  <c r="J10" i="23"/>
  <c r="I10" i="23"/>
  <c r="K9" i="23"/>
  <c r="J9" i="23"/>
  <c r="I9" i="23"/>
  <c r="K8" i="23"/>
  <c r="J8" i="23"/>
  <c r="I8" i="23"/>
  <c r="K7" i="23"/>
  <c r="J7" i="23"/>
  <c r="I7" i="23"/>
  <c r="K6" i="23"/>
  <c r="J6" i="23"/>
  <c r="I6" i="23"/>
  <c r="K5" i="23"/>
  <c r="K54" i="23" s="1"/>
  <c r="J5" i="23"/>
  <c r="J54" i="23" s="1"/>
  <c r="I5" i="23"/>
  <c r="I54" i="23" s="1"/>
  <c r="F38" i="22"/>
  <c r="E38" i="22"/>
  <c r="D38" i="22"/>
  <c r="C38" i="22"/>
  <c r="F37" i="22"/>
  <c r="E37" i="22"/>
  <c r="D37" i="22"/>
  <c r="C37" i="22"/>
  <c r="F36" i="22"/>
  <c r="E36" i="22"/>
  <c r="D36" i="22"/>
  <c r="C36" i="22"/>
  <c r="F35" i="22"/>
  <c r="E35" i="22"/>
  <c r="D35" i="22"/>
  <c r="C35" i="22"/>
  <c r="F34" i="22"/>
  <c r="E34" i="22"/>
  <c r="D34" i="22"/>
  <c r="C34" i="22"/>
  <c r="F33" i="22"/>
  <c r="E33" i="22"/>
  <c r="D33" i="22"/>
  <c r="C33" i="22"/>
  <c r="F32" i="22"/>
  <c r="E32" i="22"/>
  <c r="D32" i="22"/>
  <c r="C32" i="22"/>
  <c r="F31" i="22"/>
  <c r="E31" i="22"/>
  <c r="D31" i="22"/>
  <c r="C31" i="22"/>
  <c r="F30" i="22"/>
  <c r="E30" i="22"/>
  <c r="D30" i="22"/>
  <c r="C30" i="22"/>
  <c r="F29" i="22"/>
  <c r="E29" i="22"/>
  <c r="D29" i="22"/>
  <c r="C29" i="22"/>
  <c r="F28" i="22"/>
  <c r="E28" i="22"/>
  <c r="D28" i="22"/>
  <c r="C28" i="22"/>
  <c r="F27" i="22"/>
  <c r="E27" i="22"/>
  <c r="D27" i="22"/>
  <c r="C27" i="22"/>
  <c r="F26" i="22"/>
  <c r="E26" i="22"/>
  <c r="D26" i="22"/>
  <c r="C26" i="22"/>
  <c r="F25" i="22"/>
  <c r="E25" i="22"/>
  <c r="D25" i="22"/>
  <c r="C25" i="22"/>
  <c r="F24" i="22"/>
  <c r="E24" i="22"/>
  <c r="D24" i="22"/>
  <c r="C24" i="22"/>
  <c r="F23" i="22"/>
  <c r="E23" i="22"/>
  <c r="D23" i="22"/>
  <c r="C23" i="22"/>
  <c r="F22" i="22"/>
  <c r="E22" i="22"/>
  <c r="D22" i="22"/>
  <c r="C22" i="22"/>
  <c r="F21" i="22"/>
  <c r="E21" i="22"/>
  <c r="D21" i="22"/>
  <c r="C21" i="22"/>
  <c r="F20" i="22"/>
  <c r="E20" i="22"/>
  <c r="D20" i="22"/>
  <c r="C20" i="22"/>
  <c r="F19" i="22"/>
  <c r="E19" i="22"/>
  <c r="D19" i="22"/>
  <c r="C19" i="22"/>
  <c r="F18" i="22"/>
  <c r="E18" i="22"/>
  <c r="D18" i="22"/>
  <c r="C18" i="22"/>
  <c r="F17" i="22"/>
  <c r="E17" i="22"/>
  <c r="D17" i="22"/>
  <c r="C17" i="22"/>
  <c r="F16" i="22"/>
  <c r="E16" i="22"/>
  <c r="D16" i="22"/>
  <c r="C16" i="22"/>
  <c r="F15" i="22"/>
  <c r="E15" i="22"/>
  <c r="D15" i="22"/>
  <c r="C15" i="22"/>
  <c r="F14" i="22"/>
  <c r="E14" i="22"/>
  <c r="D14" i="22"/>
  <c r="C14" i="22"/>
  <c r="F13" i="22"/>
  <c r="E13" i="22"/>
  <c r="D13" i="22"/>
  <c r="C13" i="22"/>
  <c r="F12" i="22"/>
  <c r="E12" i="22"/>
  <c r="D12" i="22"/>
  <c r="C12" i="22"/>
  <c r="F11" i="22"/>
  <c r="E11" i="22"/>
  <c r="D11" i="22"/>
  <c r="C11" i="22"/>
  <c r="F10" i="22"/>
  <c r="E10" i="22"/>
  <c r="D10" i="22"/>
  <c r="C10" i="22"/>
  <c r="F9" i="22"/>
  <c r="E9" i="22"/>
  <c r="D9" i="22"/>
  <c r="C9" i="22"/>
  <c r="F8" i="22"/>
  <c r="E8" i="22"/>
  <c r="D8" i="22"/>
  <c r="C8" i="22"/>
  <c r="F7" i="22"/>
  <c r="E7" i="22"/>
  <c r="D7" i="22"/>
  <c r="C7" i="22"/>
  <c r="F6" i="22"/>
  <c r="E6" i="22"/>
  <c r="D6" i="22"/>
  <c r="C6" i="22"/>
  <c r="F5" i="22"/>
  <c r="E5" i="22"/>
  <c r="D5" i="22"/>
  <c r="C5" i="22"/>
  <c r="K39" i="21"/>
  <c r="J39" i="21"/>
  <c r="I39" i="21"/>
  <c r="F40" i="25" s="1"/>
  <c r="B39" i="21"/>
  <c r="K38" i="21"/>
  <c r="J38" i="21"/>
  <c r="G39" i="25" s="1"/>
  <c r="I38" i="21"/>
  <c r="F39" i="25" s="1"/>
  <c r="B38" i="21"/>
  <c r="J37" i="21"/>
  <c r="I37" i="21"/>
  <c r="B37" i="21"/>
  <c r="K36" i="21"/>
  <c r="J36" i="22" s="1"/>
  <c r="J36" i="21"/>
  <c r="G37" i="25" s="1"/>
  <c r="I36" i="21"/>
  <c r="F37" i="25" s="1"/>
  <c r="B36" i="21"/>
  <c r="K35" i="21"/>
  <c r="J35" i="21"/>
  <c r="G36" i="25" s="1"/>
  <c r="I35" i="21"/>
  <c r="F36" i="25" s="1"/>
  <c r="B35" i="21"/>
  <c r="K34" i="21"/>
  <c r="J34" i="21"/>
  <c r="I34" i="21"/>
  <c r="B34" i="21"/>
  <c r="K33" i="21"/>
  <c r="J33" i="21"/>
  <c r="G34" i="25" s="1"/>
  <c r="I33" i="21"/>
  <c r="F34" i="25" s="1"/>
  <c r="B33" i="21"/>
  <c r="K32" i="21"/>
  <c r="J32" i="21"/>
  <c r="G33" i="25" s="1"/>
  <c r="I32" i="21"/>
  <c r="F33" i="25" s="1"/>
  <c r="B32" i="21"/>
  <c r="K31" i="21"/>
  <c r="J31" i="21"/>
  <c r="I31" i="21"/>
  <c r="B31" i="21"/>
  <c r="H31" i="21" s="1"/>
  <c r="K30" i="21"/>
  <c r="J30" i="21"/>
  <c r="I30" i="21"/>
  <c r="B30" i="21"/>
  <c r="K29" i="21"/>
  <c r="K56" i="21" s="1"/>
  <c r="J29" i="21"/>
  <c r="J56" i="21" s="1"/>
  <c r="I29" i="21"/>
  <c r="I56" i="21" s="1"/>
  <c r="B29" i="21"/>
  <c r="B56" i="21" s="1"/>
  <c r="K28" i="21"/>
  <c r="J28" i="21"/>
  <c r="G29" i="25" s="1"/>
  <c r="I28" i="21"/>
  <c r="B28" i="21"/>
  <c r="K27" i="21"/>
  <c r="J27" i="21"/>
  <c r="G28" i="25" s="1"/>
  <c r="I27" i="21"/>
  <c r="F28" i="25" s="1"/>
  <c r="B27" i="21"/>
  <c r="K26" i="21"/>
  <c r="J26" i="21"/>
  <c r="G27" i="25" s="1"/>
  <c r="I26" i="21"/>
  <c r="B26" i="21"/>
  <c r="K25" i="21"/>
  <c r="J25" i="21"/>
  <c r="I25" i="21"/>
  <c r="B25" i="21"/>
  <c r="K24" i="21"/>
  <c r="J24" i="21"/>
  <c r="G25" i="25" s="1"/>
  <c r="I24" i="21"/>
  <c r="F25" i="25" s="1"/>
  <c r="B24" i="21"/>
  <c r="K23" i="21"/>
  <c r="J23" i="21"/>
  <c r="G24" i="25" s="1"/>
  <c r="I23" i="21"/>
  <c r="B23" i="21"/>
  <c r="K22" i="21"/>
  <c r="J22" i="21"/>
  <c r="G23" i="25" s="1"/>
  <c r="I22" i="21"/>
  <c r="F23" i="25" s="1"/>
  <c r="B22" i="21"/>
  <c r="K21" i="21"/>
  <c r="J21" i="21"/>
  <c r="G22" i="25" s="1"/>
  <c r="I21" i="21"/>
  <c r="F22" i="25" s="1"/>
  <c r="B21" i="21"/>
  <c r="H21" i="21" s="1"/>
  <c r="K20" i="21"/>
  <c r="J20" i="21"/>
  <c r="G21" i="25" s="1"/>
  <c r="I20" i="21"/>
  <c r="B20" i="21"/>
  <c r="K19" i="21"/>
  <c r="J19" i="21"/>
  <c r="G20" i="25" s="1"/>
  <c r="I19" i="21"/>
  <c r="F20" i="25" s="1"/>
  <c r="B19" i="21"/>
  <c r="K18" i="21"/>
  <c r="J18" i="21"/>
  <c r="I18" i="21"/>
  <c r="B18" i="21"/>
  <c r="K17" i="21"/>
  <c r="J17" i="21"/>
  <c r="G18" i="25" s="1"/>
  <c r="I17" i="21"/>
  <c r="F18" i="25" s="1"/>
  <c r="B17" i="21"/>
  <c r="K16" i="21"/>
  <c r="J16" i="21"/>
  <c r="G17" i="25" s="1"/>
  <c r="I16" i="21"/>
  <c r="F17" i="25" s="1"/>
  <c r="B16" i="21"/>
  <c r="K15" i="21"/>
  <c r="J15" i="21"/>
  <c r="G16" i="25" s="1"/>
  <c r="I15" i="21"/>
  <c r="B15" i="21"/>
  <c r="D16" i="25" s="1"/>
  <c r="K14" i="21"/>
  <c r="J14" i="21"/>
  <c r="G15" i="25" s="1"/>
  <c r="I14" i="21"/>
  <c r="F15" i="25" s="1"/>
  <c r="B14" i="21"/>
  <c r="D15" i="25" s="1"/>
  <c r="K13" i="21"/>
  <c r="J13" i="21"/>
  <c r="G14" i="25" s="1"/>
  <c r="I13" i="21"/>
  <c r="B13" i="21"/>
  <c r="H13" i="21" s="1"/>
  <c r="K12" i="21"/>
  <c r="J12" i="21"/>
  <c r="I12" i="21"/>
  <c r="B12" i="21"/>
  <c r="K11" i="21"/>
  <c r="J11" i="21"/>
  <c r="I11" i="21"/>
  <c r="B11" i="21"/>
  <c r="H11" i="21" s="1"/>
  <c r="K10" i="21"/>
  <c r="J10" i="21"/>
  <c r="I10" i="21"/>
  <c r="B10" i="21"/>
  <c r="K9" i="21"/>
  <c r="J9" i="21"/>
  <c r="I9" i="21"/>
  <c r="B9" i="21"/>
  <c r="H9" i="21" s="1"/>
  <c r="K8" i="21"/>
  <c r="J8" i="21"/>
  <c r="I8" i="21"/>
  <c r="B8" i="21"/>
  <c r="K7" i="21"/>
  <c r="J7" i="21"/>
  <c r="I7" i="21"/>
  <c r="B7" i="21"/>
  <c r="H7" i="21" s="1"/>
  <c r="K6" i="21"/>
  <c r="J6" i="21"/>
  <c r="I6" i="21"/>
  <c r="B6" i="21"/>
  <c r="K5" i="21"/>
  <c r="K54" i="21" s="1"/>
  <c r="J5" i="21"/>
  <c r="J54" i="21" s="1"/>
  <c r="I5" i="21"/>
  <c r="I54" i="21" s="1"/>
  <c r="B5" i="21"/>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5" i="21" l="1"/>
  <c r="H54" i="21" s="1"/>
  <c r="B54" i="21"/>
  <c r="K50" i="23"/>
  <c r="K55" i="23"/>
  <c r="K49" i="23"/>
  <c r="K51" i="23"/>
  <c r="J55" i="23"/>
  <c r="J50" i="23"/>
  <c r="J49" i="23"/>
  <c r="J51" i="23"/>
  <c r="I55" i="23"/>
  <c r="I50" i="23"/>
  <c r="I49" i="23"/>
  <c r="I51" i="23"/>
  <c r="K50" i="21"/>
  <c r="K55" i="21"/>
  <c r="K51" i="21"/>
  <c r="K49" i="21"/>
  <c r="G19" i="25"/>
  <c r="G19" i="26" s="1"/>
  <c r="J49" i="21"/>
  <c r="J50" i="21"/>
  <c r="J55" i="21"/>
  <c r="J51" i="21"/>
  <c r="I55" i="21"/>
  <c r="I50" i="21"/>
  <c r="I49" i="21"/>
  <c r="I51" i="21"/>
  <c r="C56" i="27"/>
  <c r="C51" i="27"/>
  <c r="C52" i="27"/>
  <c r="H51" i="25"/>
  <c r="H56" i="25"/>
  <c r="H52" i="25"/>
  <c r="H50" i="27"/>
  <c r="C50" i="27"/>
  <c r="H56" i="27"/>
  <c r="H51" i="27"/>
  <c r="H50" i="25"/>
  <c r="H52" i="27"/>
  <c r="B55" i="21"/>
  <c r="B50" i="21"/>
  <c r="D19" i="9"/>
  <c r="C10" i="9"/>
  <c r="B51" i="21"/>
  <c r="C51" i="25"/>
  <c r="C56" i="25"/>
  <c r="C73" i="5"/>
  <c r="C64" i="5"/>
  <c r="B49" i="21"/>
  <c r="C52" i="25"/>
  <c r="C50" i="25"/>
  <c r="I11" i="24"/>
  <c r="F26" i="25"/>
  <c r="I40" i="22"/>
  <c r="G26" i="25"/>
  <c r="G25" i="26" s="1"/>
  <c r="G35" i="25"/>
  <c r="G34" i="26" s="1"/>
  <c r="H40" i="22"/>
  <c r="J40" i="22"/>
  <c r="H19" i="5"/>
  <c r="D20" i="6" s="1"/>
  <c r="D21" i="6"/>
  <c r="I9" i="24"/>
  <c r="H25" i="24"/>
  <c r="H13" i="24"/>
  <c r="H15" i="24"/>
  <c r="I19" i="24"/>
  <c r="H23" i="24"/>
  <c r="H18" i="24"/>
  <c r="H20" i="24"/>
  <c r="I22" i="24"/>
  <c r="H6" i="24"/>
  <c r="H8" i="24"/>
  <c r="H10" i="24"/>
  <c r="H57" i="11"/>
  <c r="B42" i="26"/>
  <c r="H30" i="24"/>
  <c r="J20" i="22"/>
  <c r="J22" i="22"/>
  <c r="G38" i="25"/>
  <c r="H5" i="23"/>
  <c r="H54" i="23" s="1"/>
  <c r="H5" i="24"/>
  <c r="H7" i="24"/>
  <c r="H9" i="24"/>
  <c r="H11" i="24"/>
  <c r="H12" i="24"/>
  <c r="H14" i="24"/>
  <c r="H19" i="24"/>
  <c r="H22" i="24"/>
  <c r="H27" i="24"/>
  <c r="H16" i="24"/>
  <c r="H21" i="24"/>
  <c r="H26" i="24"/>
  <c r="H37" i="21"/>
  <c r="I6" i="24"/>
  <c r="I8" i="24"/>
  <c r="I10" i="24"/>
  <c r="I13" i="24"/>
  <c r="I15" i="24"/>
  <c r="I16" i="24"/>
  <c r="I18" i="24"/>
  <c r="I20" i="24"/>
  <c r="I21" i="24"/>
  <c r="I23" i="24"/>
  <c r="I25" i="24"/>
  <c r="I26" i="24"/>
  <c r="I30" i="24"/>
  <c r="H31" i="24"/>
  <c r="H17" i="24"/>
  <c r="H28" i="24"/>
  <c r="H29" i="24"/>
  <c r="I5" i="24"/>
  <c r="I7" i="24"/>
  <c r="I12" i="24"/>
  <c r="I14" i="24"/>
  <c r="I27" i="24"/>
  <c r="I29" i="24"/>
  <c r="H24" i="24"/>
  <c r="I17" i="24"/>
  <c r="I24" i="24"/>
  <c r="G6" i="27"/>
  <c r="G55" i="27" s="1"/>
  <c r="G7" i="27"/>
  <c r="F7" i="27" s="1"/>
  <c r="G8" i="27"/>
  <c r="F8" i="27" s="1"/>
  <c r="G9" i="27"/>
  <c r="F9" i="27" s="1"/>
  <c r="G10" i="27"/>
  <c r="F10" i="27" s="1"/>
  <c r="G11" i="27"/>
  <c r="F11" i="27" s="1"/>
  <c r="G12" i="27"/>
  <c r="F12" i="27" s="1"/>
  <c r="G13" i="27"/>
  <c r="F13" i="27" s="1"/>
  <c r="G14" i="27"/>
  <c r="F14" i="27" s="1"/>
  <c r="G15" i="27"/>
  <c r="F15" i="27" s="1"/>
  <c r="G16" i="27"/>
  <c r="F16" i="27" s="1"/>
  <c r="G17" i="27"/>
  <c r="F17" i="27" s="1"/>
  <c r="G18" i="27"/>
  <c r="F18" i="27" s="1"/>
  <c r="G20" i="27"/>
  <c r="F20" i="27" s="1"/>
  <c r="G21" i="27"/>
  <c r="F21" i="27" s="1"/>
  <c r="G22" i="27"/>
  <c r="F22" i="27" s="1"/>
  <c r="G23" i="27"/>
  <c r="F23" i="27" s="1"/>
  <c r="G24" i="27"/>
  <c r="F24" i="27" s="1"/>
  <c r="G25" i="27"/>
  <c r="F25" i="27" s="1"/>
  <c r="G26" i="27"/>
  <c r="F26" i="27" s="1"/>
  <c r="G27" i="27"/>
  <c r="F27" i="27" s="1"/>
  <c r="G28" i="27"/>
  <c r="F28" i="27" s="1"/>
  <c r="G29" i="27"/>
  <c r="F29" i="27" s="1"/>
  <c r="G31" i="27"/>
  <c r="F31" i="27" s="1"/>
  <c r="G32" i="27"/>
  <c r="F32" i="27" s="1"/>
  <c r="I31" i="24"/>
  <c r="I28" i="24"/>
  <c r="H32" i="24"/>
  <c r="I33" i="24"/>
  <c r="H34" i="24"/>
  <c r="I35" i="24"/>
  <c r="H37" i="24"/>
  <c r="I32" i="24"/>
  <c r="H33" i="24"/>
  <c r="I34" i="24"/>
  <c r="H35" i="24"/>
  <c r="I37" i="24"/>
  <c r="H36" i="24"/>
  <c r="H38" i="24"/>
  <c r="I36" i="24"/>
  <c r="I38" i="24"/>
  <c r="G33" i="27"/>
  <c r="F33" i="27" s="1"/>
  <c r="G34" i="27"/>
  <c r="F34" i="27" s="1"/>
  <c r="G35" i="27"/>
  <c r="F35" i="27" s="1"/>
  <c r="G36" i="27"/>
  <c r="F36" i="27" s="1"/>
  <c r="G37" i="27"/>
  <c r="F37" i="27" s="1"/>
  <c r="G39" i="27"/>
  <c r="F39" i="27" s="1"/>
  <c r="J14" i="22"/>
  <c r="J16" i="22"/>
  <c r="J18" i="22"/>
  <c r="J26" i="22"/>
  <c r="J32" i="22"/>
  <c r="J34" i="22"/>
  <c r="J28" i="22"/>
  <c r="J30" i="22"/>
  <c r="H5" i="22"/>
  <c r="H7" i="22"/>
  <c r="H9" i="22"/>
  <c r="H11" i="22"/>
  <c r="H29" i="22"/>
  <c r="H30" i="22"/>
  <c r="H6" i="22"/>
  <c r="H8" i="22"/>
  <c r="H10" i="22"/>
  <c r="H12" i="22"/>
  <c r="H14" i="22"/>
  <c r="H17" i="22"/>
  <c r="H19" i="22"/>
  <c r="H22" i="22"/>
  <c r="H25" i="22"/>
  <c r="H27" i="22"/>
  <c r="H33" i="22"/>
  <c r="H13" i="22"/>
  <c r="H18" i="22"/>
  <c r="H21" i="22"/>
  <c r="H26" i="22"/>
  <c r="H34" i="22"/>
  <c r="H37" i="22"/>
  <c r="G30" i="25"/>
  <c r="G57" i="25" s="1"/>
  <c r="G32" i="25"/>
  <c r="G32" i="26" s="1"/>
  <c r="I5" i="22"/>
  <c r="I6" i="22"/>
  <c r="I7" i="22"/>
  <c r="I8" i="22"/>
  <c r="I9" i="22"/>
  <c r="I10" i="22"/>
  <c r="I11" i="22"/>
  <c r="F14" i="25"/>
  <c r="C40" i="28"/>
  <c r="G38" i="27"/>
  <c r="I16" i="22"/>
  <c r="I24" i="22"/>
  <c r="I27" i="22"/>
  <c r="I35" i="22"/>
  <c r="G7" i="25"/>
  <c r="F7" i="25" s="1"/>
  <c r="G11" i="25"/>
  <c r="F11" i="25" s="1"/>
  <c r="I14" i="22"/>
  <c r="H16" i="22"/>
  <c r="I17" i="22"/>
  <c r="I22" i="22"/>
  <c r="H24" i="22"/>
  <c r="I25" i="22"/>
  <c r="I30" i="22"/>
  <c r="H32" i="22"/>
  <c r="I33" i="22"/>
  <c r="H35" i="22"/>
  <c r="J38" i="22"/>
  <c r="I13" i="22"/>
  <c r="H15" i="22"/>
  <c r="I18" i="22"/>
  <c r="H20" i="22"/>
  <c r="I21" i="22"/>
  <c r="H23" i="22"/>
  <c r="J24" i="22"/>
  <c r="I26" i="22"/>
  <c r="H28" i="22"/>
  <c r="I29" i="22"/>
  <c r="H31" i="22"/>
  <c r="I34" i="22"/>
  <c r="H36" i="22"/>
  <c r="I37" i="22"/>
  <c r="F16" i="25"/>
  <c r="F19" i="25"/>
  <c r="F21" i="25"/>
  <c r="F21" i="26" s="1"/>
  <c r="F24" i="25"/>
  <c r="F23" i="26" s="1"/>
  <c r="F27" i="25"/>
  <c r="F29" i="25"/>
  <c r="F30" i="25"/>
  <c r="F57" i="25" s="1"/>
  <c r="F31" i="25"/>
  <c r="F32" i="25"/>
  <c r="F35" i="25"/>
  <c r="F35" i="26" s="1"/>
  <c r="F38" i="25"/>
  <c r="I19" i="22"/>
  <c r="I32" i="22"/>
  <c r="G9" i="25"/>
  <c r="F9" i="25" s="1"/>
  <c r="G13" i="25"/>
  <c r="F13" i="25" s="1"/>
  <c r="I12" i="22"/>
  <c r="I15" i="22"/>
  <c r="I20" i="22"/>
  <c r="I23" i="22"/>
  <c r="I28" i="22"/>
  <c r="I31" i="22"/>
  <c r="I36" i="22"/>
  <c r="G6" i="25"/>
  <c r="G55" i="25" s="1"/>
  <c r="G8" i="25"/>
  <c r="F8" i="25" s="1"/>
  <c r="G10" i="25"/>
  <c r="F10" i="25" s="1"/>
  <c r="G12" i="25"/>
  <c r="F12" i="25" s="1"/>
  <c r="G31" i="25"/>
  <c r="B8" i="24"/>
  <c r="J7" i="24" s="1"/>
  <c r="B12" i="24"/>
  <c r="J11" i="24" s="1"/>
  <c r="B16" i="24"/>
  <c r="J15" i="24" s="1"/>
  <c r="B20" i="24"/>
  <c r="J19" i="24" s="1"/>
  <c r="G19" i="27"/>
  <c r="G50" i="27" s="1"/>
  <c r="G30" i="27"/>
  <c r="G57" i="27" s="1"/>
  <c r="G40" i="27"/>
  <c r="H40" i="28"/>
  <c r="B7" i="22"/>
  <c r="J6" i="22" s="1"/>
  <c r="B24" i="24"/>
  <c r="J23" i="24" s="1"/>
  <c r="B28" i="24"/>
  <c r="J27" i="24" s="1"/>
  <c r="B32" i="24"/>
  <c r="J31" i="24" s="1"/>
  <c r="B36" i="24"/>
  <c r="J35" i="24" s="1"/>
  <c r="D70" i="20"/>
  <c r="E104" i="18"/>
  <c r="E105" i="18"/>
  <c r="C20" i="28"/>
  <c r="C22" i="28"/>
  <c r="C24" i="28"/>
  <c r="C28" i="28"/>
  <c r="C32" i="28"/>
  <c r="C34" i="28"/>
  <c r="C36" i="28"/>
  <c r="B6" i="24"/>
  <c r="J5" i="24" s="1"/>
  <c r="B10" i="24"/>
  <c r="J9" i="24" s="1"/>
  <c r="B14" i="24"/>
  <c r="J13" i="24" s="1"/>
  <c r="B18" i="24"/>
  <c r="J17" i="24" s="1"/>
  <c r="B22" i="24"/>
  <c r="J21" i="24" s="1"/>
  <c r="B26" i="24"/>
  <c r="J25" i="24" s="1"/>
  <c r="B30" i="24"/>
  <c r="J29" i="24" s="1"/>
  <c r="B34" i="24"/>
  <c r="J33" i="24" s="1"/>
  <c r="B38" i="24"/>
  <c r="J37" i="24" s="1"/>
  <c r="B39" i="24"/>
  <c r="B11" i="22"/>
  <c r="J10" i="22" s="1"/>
  <c r="H22" i="21"/>
  <c r="G21" i="22" s="1"/>
  <c r="H23" i="21"/>
  <c r="H24" i="21"/>
  <c r="H25" i="21"/>
  <c r="H26" i="21"/>
  <c r="H27" i="21"/>
  <c r="H28" i="21"/>
  <c r="H29" i="21"/>
  <c r="H56" i="21" s="1"/>
  <c r="H30" i="21"/>
  <c r="E31" i="25" s="1"/>
  <c r="H32" i="21"/>
  <c r="H33" i="21"/>
  <c r="E34" i="25" s="1"/>
  <c r="H34" i="21"/>
  <c r="H35" i="21"/>
  <c r="H36" i="21"/>
  <c r="D41" i="25"/>
  <c r="D41" i="26" s="1"/>
  <c r="B39" i="22"/>
  <c r="H40" i="21"/>
  <c r="E41" i="27"/>
  <c r="E41" i="28" s="1"/>
  <c r="C40" i="26"/>
  <c r="G41" i="25"/>
  <c r="G41" i="26" s="1"/>
  <c r="I39" i="22"/>
  <c r="I38" i="22"/>
  <c r="G40" i="25"/>
  <c r="G39" i="26" s="1"/>
  <c r="H41" i="25"/>
  <c r="H41" i="26" s="1"/>
  <c r="F39" i="22"/>
  <c r="F41" i="25"/>
  <c r="F41" i="26" s="1"/>
  <c r="H39" i="22"/>
  <c r="H38" i="22"/>
  <c r="J39" i="22"/>
  <c r="C38" i="28"/>
  <c r="B5" i="22"/>
  <c r="B6" i="22"/>
  <c r="J5" i="22" s="1"/>
  <c r="B9" i="22"/>
  <c r="J8" i="22" s="1"/>
  <c r="B10" i="22"/>
  <c r="J9" i="22" s="1"/>
  <c r="H6" i="26"/>
  <c r="H7" i="26"/>
  <c r="H8" i="26"/>
  <c r="H9" i="26"/>
  <c r="H10" i="26"/>
  <c r="H11" i="26"/>
  <c r="H12" i="26"/>
  <c r="F17" i="26"/>
  <c r="F25" i="26"/>
  <c r="F33" i="26"/>
  <c r="H35" i="26"/>
  <c r="F39" i="26"/>
  <c r="H39" i="26"/>
  <c r="B8" i="22"/>
  <c r="J7" i="22" s="1"/>
  <c r="B12" i="22"/>
  <c r="J11" i="22" s="1"/>
  <c r="H13" i="26"/>
  <c r="G14" i="26"/>
  <c r="G15" i="26"/>
  <c r="G16" i="26"/>
  <c r="G17" i="26"/>
  <c r="G18" i="26"/>
  <c r="G20" i="26"/>
  <c r="G21" i="26"/>
  <c r="G22" i="26"/>
  <c r="F22" i="26" s="1"/>
  <c r="G23" i="26"/>
  <c r="G24" i="26"/>
  <c r="G27" i="26"/>
  <c r="G28" i="26"/>
  <c r="G33" i="26"/>
  <c r="H34" i="26"/>
  <c r="G36" i="26"/>
  <c r="F36" i="26" s="1"/>
  <c r="H38" i="26"/>
  <c r="E22" i="25"/>
  <c r="B21" i="22"/>
  <c r="D23" i="25"/>
  <c r="B22" i="22"/>
  <c r="J21" i="22" s="1"/>
  <c r="D24" i="25"/>
  <c r="D25" i="25"/>
  <c r="B23" i="22"/>
  <c r="D26" i="25"/>
  <c r="B24" i="22"/>
  <c r="J23" i="22" s="1"/>
  <c r="B25" i="22"/>
  <c r="D27" i="25"/>
  <c r="B26" i="22"/>
  <c r="J25" i="22" s="1"/>
  <c r="D28" i="25"/>
  <c r="D29" i="25"/>
  <c r="B27" i="22"/>
  <c r="D30" i="25"/>
  <c r="D57" i="25" s="1"/>
  <c r="B28" i="22"/>
  <c r="J27" i="22" s="1"/>
  <c r="B29" i="22"/>
  <c r="D31" i="25"/>
  <c r="B30" i="22"/>
  <c r="J29" i="22" s="1"/>
  <c r="D32" i="25"/>
  <c r="D33" i="25"/>
  <c r="B31" i="22"/>
  <c r="D34" i="25"/>
  <c r="B32" i="22"/>
  <c r="J31" i="22" s="1"/>
  <c r="B33" i="22"/>
  <c r="D35" i="25"/>
  <c r="B34" i="22"/>
  <c r="J33" i="22" s="1"/>
  <c r="D36" i="25"/>
  <c r="D37" i="25"/>
  <c r="B35" i="22"/>
  <c r="D38" i="25"/>
  <c r="D52" i="25" s="1"/>
  <c r="B36" i="22"/>
  <c r="J35" i="22" s="1"/>
  <c r="H6" i="21"/>
  <c r="H8" i="21"/>
  <c r="G8" i="22" s="1"/>
  <c r="H10" i="21"/>
  <c r="H12" i="21"/>
  <c r="G12" i="22" s="1"/>
  <c r="H14" i="21"/>
  <c r="H15" i="21"/>
  <c r="H16" i="21"/>
  <c r="H17" i="21"/>
  <c r="H18" i="21"/>
  <c r="H19" i="21"/>
  <c r="H20" i="21"/>
  <c r="H38" i="21"/>
  <c r="H39" i="21"/>
  <c r="B13" i="22"/>
  <c r="J12" i="22" s="1"/>
  <c r="E14" i="25"/>
  <c r="D17" i="25"/>
  <c r="B15" i="22"/>
  <c r="D18" i="25"/>
  <c r="B16" i="22"/>
  <c r="J15" i="22" s="1"/>
  <c r="B17" i="22"/>
  <c r="D19" i="25"/>
  <c r="B18" i="22"/>
  <c r="J17" i="22" s="1"/>
  <c r="D20" i="25"/>
  <c r="D21" i="25"/>
  <c r="B19" i="22"/>
  <c r="D22" i="25"/>
  <c r="B20" i="22"/>
  <c r="J19" i="22" s="1"/>
  <c r="B37" i="22"/>
  <c r="D39" i="25"/>
  <c r="B38" i="22"/>
  <c r="J37" i="22" s="1"/>
  <c r="D40" i="25"/>
  <c r="D15" i="26"/>
  <c r="B14" i="22"/>
  <c r="J13" i="22" s="1"/>
  <c r="B5" i="24"/>
  <c r="B7" i="24"/>
  <c r="J6" i="24" s="1"/>
  <c r="B9" i="24"/>
  <c r="J8" i="24" s="1"/>
  <c r="B11" i="24"/>
  <c r="J10" i="24" s="1"/>
  <c r="B13" i="24"/>
  <c r="J12" i="24" s="1"/>
  <c r="B15" i="24"/>
  <c r="J14" i="24" s="1"/>
  <c r="B17" i="24"/>
  <c r="J16" i="24" s="1"/>
  <c r="B19" i="24"/>
  <c r="J18" i="24" s="1"/>
  <c r="B21" i="24"/>
  <c r="J20" i="24" s="1"/>
  <c r="B23" i="24"/>
  <c r="J22" i="24" s="1"/>
  <c r="B25" i="24"/>
  <c r="J24" i="24" s="1"/>
  <c r="B27" i="24"/>
  <c r="J26" i="24" s="1"/>
  <c r="B29" i="24"/>
  <c r="J28" i="24" s="1"/>
  <c r="B31" i="24"/>
  <c r="J30" i="24" s="1"/>
  <c r="B33" i="24"/>
  <c r="J32" i="24" s="1"/>
  <c r="B35" i="24"/>
  <c r="J34" i="24" s="1"/>
  <c r="B37" i="24"/>
  <c r="J36" i="24" s="1"/>
  <c r="E10" i="25"/>
  <c r="C7" i="26"/>
  <c r="C9" i="26"/>
  <c r="C11" i="26"/>
  <c r="C14" i="26"/>
  <c r="C15" i="26"/>
  <c r="C16" i="26"/>
  <c r="C17" i="26"/>
  <c r="C18" i="26"/>
  <c r="C19" i="26"/>
  <c r="C20" i="26"/>
  <c r="C21" i="26"/>
  <c r="C22" i="26"/>
  <c r="C23" i="26"/>
  <c r="C24" i="26"/>
  <c r="C25" i="26"/>
  <c r="C26" i="26"/>
  <c r="C27" i="26"/>
  <c r="C28" i="26"/>
  <c r="C29" i="26"/>
  <c r="C30" i="26"/>
  <c r="C31" i="26"/>
  <c r="C32" i="26"/>
  <c r="C33" i="26"/>
  <c r="C34" i="26"/>
  <c r="C35" i="26"/>
  <c r="H37" i="26"/>
  <c r="C38" i="26"/>
  <c r="C39" i="26"/>
  <c r="C6" i="28"/>
  <c r="C8" i="28"/>
  <c r="C10" i="28"/>
  <c r="C12" i="28"/>
  <c r="C14" i="28"/>
  <c r="C16" i="28"/>
  <c r="C18" i="28"/>
  <c r="C26" i="28"/>
  <c r="C30" i="28"/>
  <c r="H36" i="28"/>
  <c r="H37" i="28"/>
  <c r="E8" i="25"/>
  <c r="E12" i="25"/>
  <c r="C6" i="26"/>
  <c r="C8" i="26"/>
  <c r="C10" i="26"/>
  <c r="C12" i="26"/>
  <c r="C13" i="26"/>
  <c r="C36" i="26"/>
  <c r="C37" i="26"/>
  <c r="C7" i="28"/>
  <c r="C9" i="28"/>
  <c r="C11" i="28"/>
  <c r="C13" i="28"/>
  <c r="C15" i="28"/>
  <c r="C17" i="28"/>
  <c r="C19" i="28"/>
  <c r="C21" i="28"/>
  <c r="C23" i="28"/>
  <c r="C25" i="28"/>
  <c r="C27" i="28"/>
  <c r="C29" i="28"/>
  <c r="C31" i="28"/>
  <c r="C33" i="28"/>
  <c r="C35" i="28"/>
  <c r="H25" i="28"/>
  <c r="H39" i="28"/>
  <c r="H6" i="23"/>
  <c r="H7" i="23"/>
  <c r="H8" i="23"/>
  <c r="H9" i="23"/>
  <c r="H10" i="23"/>
  <c r="H11" i="23"/>
  <c r="H12" i="23"/>
  <c r="H13" i="23"/>
  <c r="H14" i="23"/>
  <c r="H15" i="23"/>
  <c r="H16" i="23"/>
  <c r="H17" i="23"/>
  <c r="H18" i="23"/>
  <c r="H49" i="23" s="1"/>
  <c r="H19" i="23"/>
  <c r="H20" i="23"/>
  <c r="H21" i="23"/>
  <c r="H22" i="23"/>
  <c r="H23" i="23"/>
  <c r="H24" i="23"/>
  <c r="H25" i="23"/>
  <c r="H26" i="23"/>
  <c r="H27" i="23"/>
  <c r="H28" i="23"/>
  <c r="H29" i="23"/>
  <c r="H56" i="23" s="1"/>
  <c r="H30" i="23"/>
  <c r="H31" i="23"/>
  <c r="H32" i="23"/>
  <c r="H33" i="23"/>
  <c r="H34" i="23"/>
  <c r="H35" i="23"/>
  <c r="H36" i="23"/>
  <c r="H37" i="23"/>
  <c r="H51" i="23" s="1"/>
  <c r="H38" i="23"/>
  <c r="H39" i="23"/>
  <c r="G39" i="24" s="1"/>
  <c r="C37" i="28"/>
  <c r="C39" i="28"/>
  <c r="F52" i="25" l="1"/>
  <c r="G26" i="26"/>
  <c r="G35" i="26"/>
  <c r="F50" i="25"/>
  <c r="H50" i="23"/>
  <c r="H55" i="23"/>
  <c r="G56" i="27"/>
  <c r="G51" i="27"/>
  <c r="G52" i="27"/>
  <c r="G50" i="25"/>
  <c r="G51" i="25"/>
  <c r="G56" i="25"/>
  <c r="G52" i="25"/>
  <c r="F51" i="25"/>
  <c r="D51" i="25"/>
  <c r="D65" i="5"/>
  <c r="C9" i="9"/>
  <c r="H50" i="21"/>
  <c r="H55" i="21"/>
  <c r="H49" i="21"/>
  <c r="H51" i="21"/>
  <c r="D18" i="9"/>
  <c r="F22" i="28"/>
  <c r="G39" i="28"/>
  <c r="F32" i="28"/>
  <c r="G40" i="22"/>
  <c r="E35" i="25"/>
  <c r="E26" i="25"/>
  <c r="F17" i="28"/>
  <c r="H18" i="5"/>
  <c r="F35" i="28"/>
  <c r="F9" i="28"/>
  <c r="G12" i="28"/>
  <c r="F33" i="28"/>
  <c r="G11" i="28"/>
  <c r="F34" i="28"/>
  <c r="F12" i="28"/>
  <c r="G21" i="28"/>
  <c r="F36" i="28"/>
  <c r="F14" i="26"/>
  <c r="F13" i="26"/>
  <c r="G26" i="28"/>
  <c r="G22" i="28"/>
  <c r="G13" i="28"/>
  <c r="G8" i="28"/>
  <c r="G38" i="26"/>
  <c r="F26" i="28"/>
  <c r="F13" i="28"/>
  <c r="G31" i="28"/>
  <c r="G25" i="28"/>
  <c r="G16" i="28"/>
  <c r="G9" i="28"/>
  <c r="G35" i="28"/>
  <c r="G17" i="28"/>
  <c r="G29" i="26"/>
  <c r="F25" i="28"/>
  <c r="F31" i="28"/>
  <c r="F27" i="28"/>
  <c r="G37" i="26"/>
  <c r="F32" i="26"/>
  <c r="F24" i="28"/>
  <c r="F21" i="28"/>
  <c r="F15" i="28"/>
  <c r="F10" i="28"/>
  <c r="E6" i="27"/>
  <c r="E55" i="27" s="1"/>
  <c r="G7" i="28"/>
  <c r="F23" i="28"/>
  <c r="F28" i="28"/>
  <c r="F20" i="28"/>
  <c r="F16" i="28"/>
  <c r="F11" i="28"/>
  <c r="F7" i="28"/>
  <c r="G15" i="28"/>
  <c r="G36" i="28"/>
  <c r="G32" i="28"/>
  <c r="F14" i="28"/>
  <c r="G37" i="28"/>
  <c r="G33" i="28"/>
  <c r="G27" i="28"/>
  <c r="G38" i="28"/>
  <c r="G23" i="28"/>
  <c r="F8" i="28"/>
  <c r="G34" i="28"/>
  <c r="G28" i="28"/>
  <c r="G24" i="28"/>
  <c r="G20" i="28"/>
  <c r="G14" i="28"/>
  <c r="G10" i="28"/>
  <c r="F6" i="25"/>
  <c r="F55" i="25" s="1"/>
  <c r="E38" i="25"/>
  <c r="G36" i="22"/>
  <c r="E6" i="25"/>
  <c r="E55" i="25" s="1"/>
  <c r="F6" i="27"/>
  <c r="F55" i="27" s="1"/>
  <c r="D6" i="27"/>
  <c r="D55" i="27" s="1"/>
  <c r="G57" i="13"/>
  <c r="H57" i="13"/>
  <c r="G30" i="28"/>
  <c r="E41" i="25"/>
  <c r="E41" i="26" s="1"/>
  <c r="G18" i="28"/>
  <c r="F18" i="26"/>
  <c r="G35" i="22"/>
  <c r="F38" i="27"/>
  <c r="E30" i="25"/>
  <c r="E57" i="25" s="1"/>
  <c r="F7" i="26"/>
  <c r="G29" i="28"/>
  <c r="G8" i="26"/>
  <c r="F8" i="26" s="1"/>
  <c r="F11" i="26"/>
  <c r="G31" i="26"/>
  <c r="F27" i="26"/>
  <c r="F15" i="26"/>
  <c r="F38" i="26"/>
  <c r="G30" i="26"/>
  <c r="F30" i="26" s="1"/>
  <c r="F31" i="26"/>
  <c r="F16" i="26"/>
  <c r="G13" i="26"/>
  <c r="G9" i="26"/>
  <c r="F9" i="26"/>
  <c r="F29" i="26"/>
  <c r="G10" i="26"/>
  <c r="F10" i="26" s="1"/>
  <c r="F26" i="26"/>
  <c r="F19" i="26"/>
  <c r="G12" i="26"/>
  <c r="F12" i="26" s="1"/>
  <c r="G6" i="26"/>
  <c r="F37" i="26"/>
  <c r="F28" i="26"/>
  <c r="F24" i="26"/>
  <c r="F20" i="26"/>
  <c r="G11" i="26"/>
  <c r="G7" i="26"/>
  <c r="F34" i="26"/>
  <c r="G27" i="22"/>
  <c r="G23" i="22"/>
  <c r="G31" i="22"/>
  <c r="F19" i="27"/>
  <c r="F50" i="27" s="1"/>
  <c r="F40" i="27"/>
  <c r="G40" i="28"/>
  <c r="G19" i="28"/>
  <c r="F30" i="27"/>
  <c r="F57" i="27" s="1"/>
  <c r="G25" i="22"/>
  <c r="D40" i="26"/>
  <c r="E27" i="25"/>
  <c r="G33" i="22"/>
  <c r="G29" i="22"/>
  <c r="E23" i="25"/>
  <c r="E22" i="26" s="1"/>
  <c r="D22" i="26" s="1"/>
  <c r="D35" i="26"/>
  <c r="D31" i="26"/>
  <c r="D27" i="26"/>
  <c r="D23" i="26"/>
  <c r="G34" i="22"/>
  <c r="G30" i="22"/>
  <c r="G26" i="22"/>
  <c r="G22" i="22"/>
  <c r="G39" i="22"/>
  <c r="G32" i="22"/>
  <c r="G28" i="22"/>
  <c r="G24" i="22"/>
  <c r="E24" i="25"/>
  <c r="E37" i="25"/>
  <c r="E34" i="26"/>
  <c r="D34" i="26" s="1"/>
  <c r="E33" i="25"/>
  <c r="E33" i="26" s="1"/>
  <c r="E29" i="25"/>
  <c r="E25" i="25"/>
  <c r="E36" i="25"/>
  <c r="E35" i="26" s="1"/>
  <c r="E32" i="25"/>
  <c r="E31" i="26" s="1"/>
  <c r="E28" i="25"/>
  <c r="D21" i="26"/>
  <c r="D19" i="26"/>
  <c r="D33" i="26"/>
  <c r="D17" i="26"/>
  <c r="F40" i="26"/>
  <c r="H40" i="26"/>
  <c r="G40" i="26"/>
  <c r="D8" i="25"/>
  <c r="D14" i="25"/>
  <c r="E40" i="25"/>
  <c r="G38" i="22"/>
  <c r="E21" i="25"/>
  <c r="G19" i="22"/>
  <c r="E19" i="25"/>
  <c r="G17" i="22"/>
  <c r="E17" i="25"/>
  <c r="G15" i="22"/>
  <c r="E15" i="25"/>
  <c r="E14" i="26" s="1"/>
  <c r="G13" i="22"/>
  <c r="E11" i="25"/>
  <c r="E11" i="26" s="1"/>
  <c r="G9" i="22"/>
  <c r="E7" i="25"/>
  <c r="G5" i="22"/>
  <c r="D37" i="26"/>
  <c r="D29" i="26"/>
  <c r="D25" i="26"/>
  <c r="G10" i="22"/>
  <c r="D12" i="25"/>
  <c r="D10" i="25"/>
  <c r="D39" i="26"/>
  <c r="D18" i="26"/>
  <c r="E39" i="25"/>
  <c r="G37" i="22"/>
  <c r="E20" i="25"/>
  <c r="G18" i="22"/>
  <c r="E18" i="25"/>
  <c r="G16" i="22"/>
  <c r="E16" i="25"/>
  <c r="G14" i="22"/>
  <c r="E13" i="25"/>
  <c r="D13" i="25" s="1"/>
  <c r="G11" i="22"/>
  <c r="E9" i="25"/>
  <c r="E9" i="26" s="1"/>
  <c r="G7" i="22"/>
  <c r="G6" i="22"/>
  <c r="G20" i="22"/>
  <c r="E39" i="27"/>
  <c r="G37" i="24"/>
  <c r="E37" i="27"/>
  <c r="G35" i="24"/>
  <c r="E35" i="27"/>
  <c r="G33" i="24"/>
  <c r="E33" i="27"/>
  <c r="G31" i="24"/>
  <c r="E31" i="27"/>
  <c r="G29" i="24"/>
  <c r="E29" i="27"/>
  <c r="G27" i="24"/>
  <c r="E27" i="27"/>
  <c r="G25" i="24"/>
  <c r="E25" i="27"/>
  <c r="G23" i="24"/>
  <c r="E23" i="27"/>
  <c r="G21" i="24"/>
  <c r="E21" i="27"/>
  <c r="G19" i="24"/>
  <c r="E19" i="27"/>
  <c r="G17" i="24"/>
  <c r="E17" i="27"/>
  <c r="G15" i="24"/>
  <c r="E15" i="27"/>
  <c r="G13" i="24"/>
  <c r="E13" i="27"/>
  <c r="G11" i="24"/>
  <c r="E11" i="27"/>
  <c r="G9" i="24"/>
  <c r="E9" i="27"/>
  <c r="G7" i="24"/>
  <c r="E7" i="27"/>
  <c r="G5" i="24"/>
  <c r="E40" i="27"/>
  <c r="E40" i="28" s="1"/>
  <c r="G38" i="24"/>
  <c r="E38" i="27"/>
  <c r="G36" i="24"/>
  <c r="E36" i="27"/>
  <c r="G34" i="24"/>
  <c r="E34" i="27"/>
  <c r="G32" i="24"/>
  <c r="E32" i="27"/>
  <c r="G30" i="24"/>
  <c r="E30" i="27"/>
  <c r="E57" i="27" s="1"/>
  <c r="G28" i="24"/>
  <c r="E28" i="27"/>
  <c r="G26" i="24"/>
  <c r="E26" i="27"/>
  <c r="G24" i="24"/>
  <c r="E24" i="27"/>
  <c r="G22" i="24"/>
  <c r="E22" i="27"/>
  <c r="G20" i="24"/>
  <c r="E20" i="27"/>
  <c r="G18" i="24"/>
  <c r="E18" i="27"/>
  <c r="G16" i="24"/>
  <c r="E16" i="27"/>
  <c r="G14" i="24"/>
  <c r="E14" i="27"/>
  <c r="G12" i="24"/>
  <c r="E12" i="27"/>
  <c r="G10" i="24"/>
  <c r="E10" i="27"/>
  <c r="G8" i="24"/>
  <c r="E8" i="27"/>
  <c r="G6" i="24"/>
  <c r="H13" i="19"/>
  <c r="H12" i="19"/>
  <c r="F56" i="25" l="1"/>
  <c r="F51" i="27"/>
  <c r="F56" i="27"/>
  <c r="F52" i="27"/>
  <c r="E51" i="27"/>
  <c r="E56" i="27"/>
  <c r="E52" i="27"/>
  <c r="E50" i="27"/>
  <c r="E50" i="25"/>
  <c r="D17" i="9"/>
  <c r="E66" i="5"/>
  <c r="E56" i="25"/>
  <c r="E51" i="25"/>
  <c r="C8" i="9"/>
  <c r="E52" i="25"/>
  <c r="E26" i="26"/>
  <c r="D26" i="26" s="1"/>
  <c r="H17" i="5"/>
  <c r="H72" i="5" s="1"/>
  <c r="D19" i="6"/>
  <c r="F6" i="26"/>
  <c r="E40" i="26"/>
  <c r="E38" i="26"/>
  <c r="D38" i="26" s="1"/>
  <c r="D6" i="25"/>
  <c r="D55" i="25" s="1"/>
  <c r="F6" i="28"/>
  <c r="F38" i="28"/>
  <c r="F37" i="28"/>
  <c r="E30" i="26"/>
  <c r="D30" i="26" s="1"/>
  <c r="E12" i="26"/>
  <c r="E23" i="26"/>
  <c r="F39" i="28"/>
  <c r="F40" i="28"/>
  <c r="F19" i="28"/>
  <c r="F18" i="28"/>
  <c r="F29" i="28"/>
  <c r="F30" i="28"/>
  <c r="E19" i="26"/>
  <c r="E27" i="26"/>
  <c r="E24" i="26"/>
  <c r="D24" i="26" s="1"/>
  <c r="E28" i="26"/>
  <c r="D28" i="26" s="1"/>
  <c r="E25" i="26"/>
  <c r="E36" i="26"/>
  <c r="D36" i="26" s="1"/>
  <c r="E37" i="26"/>
  <c r="E29" i="26"/>
  <c r="E15" i="26"/>
  <c r="E32" i="26"/>
  <c r="D32" i="26" s="1"/>
  <c r="D12" i="26"/>
  <c r="E17" i="26"/>
  <c r="D14" i="26"/>
  <c r="E18" i="26"/>
  <c r="E20" i="26"/>
  <c r="D20" i="26" s="1"/>
  <c r="E21" i="26"/>
  <c r="E13" i="26"/>
  <c r="D9" i="25"/>
  <c r="D8" i="26" s="1"/>
  <c r="E8" i="26"/>
  <c r="D7" i="25"/>
  <c r="E6" i="26"/>
  <c r="D11" i="25"/>
  <c r="D50" i="25" s="1"/>
  <c r="E10" i="26"/>
  <c r="E39" i="26"/>
  <c r="E16" i="26"/>
  <c r="D16" i="26" s="1"/>
  <c r="D13" i="26"/>
  <c r="E7" i="26"/>
  <c r="D8" i="27"/>
  <c r="E7" i="28"/>
  <c r="D10" i="27"/>
  <c r="E9" i="28"/>
  <c r="D12" i="27"/>
  <c r="E11" i="28"/>
  <c r="D14" i="27"/>
  <c r="E13" i="28"/>
  <c r="D16" i="27"/>
  <c r="E15" i="28"/>
  <c r="D18" i="27"/>
  <c r="E17" i="28"/>
  <c r="D20" i="27"/>
  <c r="E19" i="28"/>
  <c r="D22" i="27"/>
  <c r="E21" i="28"/>
  <c r="D24" i="27"/>
  <c r="E23" i="28"/>
  <c r="D38" i="27"/>
  <c r="E37" i="28"/>
  <c r="D19" i="27"/>
  <c r="E18" i="28"/>
  <c r="D21" i="27"/>
  <c r="E20" i="28"/>
  <c r="D23" i="27"/>
  <c r="E22" i="28"/>
  <c r="D25" i="27"/>
  <c r="E24" i="28"/>
  <c r="D27" i="27"/>
  <c r="E26" i="28"/>
  <c r="D29" i="27"/>
  <c r="E28" i="28"/>
  <c r="D31" i="27"/>
  <c r="E30" i="28"/>
  <c r="D33" i="27"/>
  <c r="E32" i="28"/>
  <c r="D35" i="27"/>
  <c r="E34" i="28"/>
  <c r="D37" i="27"/>
  <c r="E36" i="28"/>
  <c r="D39" i="27"/>
  <c r="E38" i="28"/>
  <c r="D26" i="27"/>
  <c r="E25" i="28"/>
  <c r="D28" i="27"/>
  <c r="E27" i="28"/>
  <c r="D30" i="27"/>
  <c r="D57" i="27" s="1"/>
  <c r="E29" i="28"/>
  <c r="D32" i="27"/>
  <c r="E31" i="28"/>
  <c r="D34" i="27"/>
  <c r="E33" i="28"/>
  <c r="D36" i="27"/>
  <c r="E35" i="28"/>
  <c r="D40" i="27"/>
  <c r="D40" i="28" s="1"/>
  <c r="E39" i="28"/>
  <c r="D7" i="27"/>
  <c r="D6" i="28" s="1"/>
  <c r="E6" i="28"/>
  <c r="D9" i="27"/>
  <c r="E8" i="28"/>
  <c r="D11" i="27"/>
  <c r="E10" i="28"/>
  <c r="D13" i="27"/>
  <c r="E12" i="28"/>
  <c r="D15" i="27"/>
  <c r="E14" i="28"/>
  <c r="D17" i="27"/>
  <c r="E16" i="28"/>
  <c r="H11" i="19"/>
  <c r="H10" i="19"/>
  <c r="D50" i="27" l="1"/>
  <c r="D56" i="27"/>
  <c r="D51" i="27"/>
  <c r="D52" i="27"/>
  <c r="E23" i="5"/>
  <c r="D16" i="9"/>
  <c r="D56" i="25"/>
  <c r="D18" i="6"/>
  <c r="H65" i="5"/>
  <c r="C7" i="9"/>
  <c r="H16" i="5"/>
  <c r="D6" i="26"/>
  <c r="D11" i="26"/>
  <c r="D38" i="28"/>
  <c r="D22" i="28"/>
  <c r="D24" i="28"/>
  <c r="D20" i="28"/>
  <c r="D9" i="26"/>
  <c r="D19" i="28"/>
  <c r="D7" i="26"/>
  <c r="D10" i="26"/>
  <c r="D26" i="28"/>
  <c r="D17" i="28"/>
  <c r="D15" i="28"/>
  <c r="D13" i="28"/>
  <c r="D11" i="28"/>
  <c r="D9" i="28"/>
  <c r="D7" i="28"/>
  <c r="D35" i="28"/>
  <c r="D33" i="28"/>
  <c r="D31" i="28"/>
  <c r="D27" i="28"/>
  <c r="D39" i="28"/>
  <c r="D29" i="28"/>
  <c r="D37" i="28"/>
  <c r="D25" i="28"/>
  <c r="D18" i="28"/>
  <c r="D36" i="28"/>
  <c r="D34" i="28"/>
  <c r="D32" i="28"/>
  <c r="D30" i="28"/>
  <c r="D28" i="28"/>
  <c r="D23" i="28"/>
  <c r="D21" i="28"/>
  <c r="D16" i="28"/>
  <c r="D14" i="28"/>
  <c r="D12" i="28"/>
  <c r="D10" i="28"/>
  <c r="D8" i="28"/>
  <c r="D17" i="6" l="1"/>
  <c r="H15" i="5"/>
  <c r="E22" i="5"/>
  <c r="D15" i="9"/>
  <c r="C6" i="9"/>
  <c r="H6" i="9" s="1"/>
  <c r="P6" i="9" s="1"/>
  <c r="I13" i="5"/>
  <c r="H9" i="19"/>
  <c r="H8" i="19"/>
  <c r="E21" i="5" l="1"/>
  <c r="D14" i="9"/>
  <c r="H14" i="5"/>
  <c r="D16" i="6"/>
  <c r="H7" i="19"/>
  <c r="J7" i="19" s="1"/>
  <c r="E20" i="5" l="1"/>
  <c r="D13" i="9"/>
  <c r="H13" i="5"/>
  <c r="D15" i="6"/>
  <c r="E19" i="5" l="1"/>
  <c r="D12" i="9"/>
  <c r="H12" i="5"/>
  <c r="D13" i="6" s="1"/>
  <c r="D14" i="6"/>
  <c r="E18" i="5" l="1"/>
  <c r="D11" i="9"/>
  <c r="H11" i="5"/>
  <c r="N11" i="5" s="1"/>
  <c r="E17" i="5" l="1"/>
  <c r="E72" i="5" s="1"/>
  <c r="D10" i="9"/>
  <c r="H10" i="5"/>
  <c r="D12" i="6"/>
  <c r="D9" i="9" l="1"/>
  <c r="E16" i="5"/>
  <c r="J16" i="5" s="1"/>
  <c r="E65" i="5"/>
  <c r="H9" i="5"/>
  <c r="H8" i="5" s="1"/>
  <c r="G10" i="5"/>
  <c r="D11" i="6"/>
  <c r="E15" i="5" l="1"/>
  <c r="D8" i="9"/>
  <c r="D10" i="6"/>
  <c r="DQ77" i="16"/>
  <c r="DP77" i="16"/>
  <c r="DO77" i="16"/>
  <c r="DN77" i="16"/>
  <c r="DM77" i="16"/>
  <c r="DL77" i="16"/>
  <c r="DK77" i="16"/>
  <c r="DJ77" i="16"/>
  <c r="DI77" i="16"/>
  <c r="DH77" i="16"/>
  <c r="DG77" i="16"/>
  <c r="DF77" i="16"/>
  <c r="DE77" i="16"/>
  <c r="DD77" i="16"/>
  <c r="DC77" i="16"/>
  <c r="DB77" i="16"/>
  <c r="DA77" i="16"/>
  <c r="CZ77" i="16"/>
  <c r="CY77" i="16"/>
  <c r="CX77" i="16"/>
  <c r="CW77" i="16"/>
  <c r="CV77" i="16"/>
  <c r="CU77" i="16"/>
  <c r="CT77" i="16"/>
  <c r="CS77" i="16"/>
  <c r="CR77" i="16"/>
  <c r="CQ77" i="16"/>
  <c r="DQ53" i="16"/>
  <c r="DP53" i="16"/>
  <c r="DO53" i="16"/>
  <c r="DN53" i="16"/>
  <c r="DM53" i="16"/>
  <c r="DL53" i="16"/>
  <c r="DK53" i="16"/>
  <c r="DJ53" i="16"/>
  <c r="DI53" i="16"/>
  <c r="DH53" i="16"/>
  <c r="DG53" i="16"/>
  <c r="DF53" i="16"/>
  <c r="DE53" i="16"/>
  <c r="DD53" i="16"/>
  <c r="DC53" i="16"/>
  <c r="DB53" i="16"/>
  <c r="DA53" i="16"/>
  <c r="CZ53" i="16"/>
  <c r="CY53" i="16"/>
  <c r="CX53" i="16"/>
  <c r="CW53" i="16"/>
  <c r="CV53" i="16"/>
  <c r="CU53" i="16"/>
  <c r="CT53" i="16"/>
  <c r="CS53" i="16"/>
  <c r="CR53" i="16"/>
  <c r="CQ53" i="16"/>
  <c r="DQ29" i="16"/>
  <c r="DP29" i="16"/>
  <c r="DO29" i="16"/>
  <c r="DN29" i="16"/>
  <c r="DM29" i="16"/>
  <c r="DL29" i="16"/>
  <c r="DK29" i="16"/>
  <c r="DJ29" i="16"/>
  <c r="DI29" i="16"/>
  <c r="DH29" i="16"/>
  <c r="DG29" i="16"/>
  <c r="DF29" i="16"/>
  <c r="DE29" i="16"/>
  <c r="DD29" i="16"/>
  <c r="DC29" i="16"/>
  <c r="DB29" i="16"/>
  <c r="DA29" i="16"/>
  <c r="CZ29" i="16"/>
  <c r="CY29" i="16"/>
  <c r="CX29" i="16"/>
  <c r="CW29" i="16"/>
  <c r="CV29" i="16"/>
  <c r="CT29" i="16"/>
  <c r="CS29" i="16"/>
  <c r="CR29" i="16"/>
  <c r="CQ29" i="16"/>
  <c r="CU29" i="16"/>
  <c r="DQ5" i="16"/>
  <c r="DP5" i="16"/>
  <c r="DN5" i="16"/>
  <c r="DM5" i="16"/>
  <c r="DL5" i="16"/>
  <c r="DK5" i="16"/>
  <c r="DI5" i="16"/>
  <c r="DH5" i="16"/>
  <c r="DG5" i="16"/>
  <c r="DF5" i="16"/>
  <c r="DE5" i="16"/>
  <c r="DD5" i="16"/>
  <c r="DC5" i="16"/>
  <c r="DB5" i="16"/>
  <c r="DA5" i="16"/>
  <c r="CZ5" i="16"/>
  <c r="CY5" i="16"/>
  <c r="CX5" i="16"/>
  <c r="CW5" i="16"/>
  <c r="CV5" i="16"/>
  <c r="CU5" i="16"/>
  <c r="CT5" i="16"/>
  <c r="CS5" i="16"/>
  <c r="CR5" i="16"/>
  <c r="CQ5" i="16"/>
  <c r="DO5" i="16"/>
  <c r="DJ5" i="16"/>
  <c r="J72" i="15"/>
  <c r="I72" i="15"/>
  <c r="G72" i="15"/>
  <c r="D72" i="15"/>
  <c r="C72" i="15"/>
  <c r="H71" i="15"/>
  <c r="E16" i="13"/>
  <c r="E13" i="13"/>
  <c r="C13" i="13"/>
  <c r="E12" i="13"/>
  <c r="C12" i="13"/>
  <c r="E11" i="13"/>
  <c r="C11" i="13"/>
  <c r="E10" i="13"/>
  <c r="C10" i="13"/>
  <c r="E9" i="13"/>
  <c r="C9" i="13"/>
  <c r="E8" i="13"/>
  <c r="C8" i="13"/>
  <c r="E7" i="13"/>
  <c r="C7" i="13"/>
  <c r="B45" i="12"/>
  <c r="G45" i="12" s="1"/>
  <c r="B44" i="12"/>
  <c r="G44" i="12" s="1"/>
  <c r="B43" i="12"/>
  <c r="B42" i="12"/>
  <c r="G42" i="12" s="1"/>
  <c r="B41" i="12"/>
  <c r="G41" i="12" s="1"/>
  <c r="B40" i="12"/>
  <c r="G40" i="12" s="1"/>
  <c r="B39" i="12"/>
  <c r="G39" i="12" s="1"/>
  <c r="B38" i="12"/>
  <c r="G38" i="12" s="1"/>
  <c r="B37" i="12"/>
  <c r="G37" i="12" s="1"/>
  <c r="B36" i="12"/>
  <c r="G36" i="12" s="1"/>
  <c r="B35" i="12"/>
  <c r="B65" i="12" s="1"/>
  <c r="B34" i="12"/>
  <c r="G34" i="12" s="1"/>
  <c r="B33" i="12"/>
  <c r="G33" i="12" s="1"/>
  <c r="B32" i="12"/>
  <c r="G32" i="12" s="1"/>
  <c r="B31" i="12"/>
  <c r="G31" i="12" s="1"/>
  <c r="B30" i="12"/>
  <c r="G30" i="12" s="1"/>
  <c r="B29" i="12"/>
  <c r="G29" i="12" s="1"/>
  <c r="B28" i="12"/>
  <c r="G28" i="12" s="1"/>
  <c r="B27" i="12"/>
  <c r="G27" i="12" s="1"/>
  <c r="B26" i="12"/>
  <c r="G26" i="12" s="1"/>
  <c r="B25" i="12"/>
  <c r="G25" i="12" s="1"/>
  <c r="B24" i="12"/>
  <c r="B23" i="12"/>
  <c r="G23" i="12" s="1"/>
  <c r="B22" i="12"/>
  <c r="G22" i="12" s="1"/>
  <c r="B21" i="12"/>
  <c r="G21" i="12" s="1"/>
  <c r="B20" i="12"/>
  <c r="G20" i="12" s="1"/>
  <c r="B18" i="12"/>
  <c r="G18" i="12" s="1"/>
  <c r="B17" i="12"/>
  <c r="G17" i="12" s="1"/>
  <c r="B16" i="12"/>
  <c r="G16" i="12" s="1"/>
  <c r="B15" i="12"/>
  <c r="G15" i="12" s="1"/>
  <c r="B14" i="12"/>
  <c r="G14" i="12" s="1"/>
  <c r="B13" i="12"/>
  <c r="G13" i="12" s="1"/>
  <c r="B12" i="12"/>
  <c r="G12" i="12" s="1"/>
  <c r="B11" i="12"/>
  <c r="G11" i="12" s="1"/>
  <c r="B10" i="12"/>
  <c r="G10" i="12" s="1"/>
  <c r="B9" i="12"/>
  <c r="G9" i="12" s="1"/>
  <c r="B8" i="12"/>
  <c r="B7" i="12"/>
  <c r="G7" i="12" s="1"/>
  <c r="B6" i="12"/>
  <c r="G6" i="12" s="1"/>
  <c r="B5" i="12"/>
  <c r="B62" i="12" s="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G43" i="12" l="1"/>
  <c r="G66" i="12" s="1"/>
  <c r="B66" i="12"/>
  <c r="G24" i="12"/>
  <c r="K51" i="12"/>
  <c r="K52" i="12"/>
  <c r="B64" i="12"/>
  <c r="G35" i="12"/>
  <c r="G65" i="12" s="1"/>
  <c r="K5" i="12"/>
  <c r="H5" i="12"/>
  <c r="H62" i="12" s="1"/>
  <c r="G5" i="12"/>
  <c r="G62" i="12" s="1"/>
  <c r="B55" i="12"/>
  <c r="G8" i="12"/>
  <c r="G63" i="12" s="1"/>
  <c r="K7" i="12"/>
  <c r="K11" i="12"/>
  <c r="K15" i="12"/>
  <c r="G30" i="13"/>
  <c r="K20" i="12"/>
  <c r="K24" i="12"/>
  <c r="K50" i="12"/>
  <c r="K49" i="12"/>
  <c r="K48" i="12"/>
  <c r="K19" i="12"/>
  <c r="K46" i="12"/>
  <c r="K47" i="12"/>
  <c r="K28" i="12"/>
  <c r="K32" i="12"/>
  <c r="K36" i="12"/>
  <c r="K40" i="12"/>
  <c r="K10" i="12"/>
  <c r="K14" i="12"/>
  <c r="K18" i="12"/>
  <c r="K23" i="12"/>
  <c r="K27" i="12"/>
  <c r="K31" i="12"/>
  <c r="K35" i="12"/>
  <c r="K39" i="12"/>
  <c r="K43" i="12"/>
  <c r="K44" i="12"/>
  <c r="K6" i="12"/>
  <c r="K9" i="12"/>
  <c r="K13" i="12"/>
  <c r="K17" i="12"/>
  <c r="K22" i="12"/>
  <c r="K26" i="12"/>
  <c r="K30" i="12"/>
  <c r="K34" i="12"/>
  <c r="K38" i="12"/>
  <c r="K42" i="12"/>
  <c r="K8" i="12"/>
  <c r="B63" i="12"/>
  <c r="K12" i="12"/>
  <c r="K21" i="12"/>
  <c r="K25" i="12"/>
  <c r="K29" i="12"/>
  <c r="K33" i="12"/>
  <c r="K37" i="12"/>
  <c r="K41" i="12"/>
  <c r="K16" i="12"/>
  <c r="K45" i="12"/>
  <c r="L5" i="5"/>
  <c r="L71" i="5" s="1"/>
  <c r="E14" i="5"/>
  <c r="D7" i="9"/>
  <c r="H7" i="5"/>
  <c r="D8" i="6" s="1"/>
  <c r="D9" i="6"/>
  <c r="H45" i="12"/>
  <c r="H44" i="12"/>
  <c r="G17" i="13"/>
  <c r="I6" i="12"/>
  <c r="B56" i="12"/>
  <c r="B58" i="12"/>
  <c r="B59" i="12"/>
  <c r="B57" i="12"/>
  <c r="D18" i="13"/>
  <c r="D48" i="13"/>
  <c r="D53" i="13"/>
  <c r="D54" i="13"/>
  <c r="D55" i="13"/>
  <c r="D56" i="13"/>
  <c r="D17" i="13"/>
  <c r="D19" i="13"/>
  <c r="D20" i="13"/>
  <c r="D21" i="13"/>
  <c r="B22" i="13"/>
  <c r="D49" i="13"/>
  <c r="D51" i="13"/>
  <c r="B52" i="13"/>
  <c r="B54" i="13"/>
  <c r="D26" i="13"/>
  <c r="D34" i="13"/>
  <c r="D41" i="13"/>
  <c r="D45" i="13"/>
  <c r="B48" i="13"/>
  <c r="D22" i="13"/>
  <c r="D23" i="13"/>
  <c r="D24" i="13"/>
  <c r="D25" i="13"/>
  <c r="D27" i="13"/>
  <c r="D28" i="13"/>
  <c r="D29" i="13"/>
  <c r="D30" i="13"/>
  <c r="D31" i="13"/>
  <c r="D32" i="13"/>
  <c r="D33" i="13"/>
  <c r="D35" i="13"/>
  <c r="D36" i="13"/>
  <c r="D37" i="13"/>
  <c r="D38" i="13"/>
  <c r="D39" i="13"/>
  <c r="D40" i="13"/>
  <c r="D42" i="13"/>
  <c r="D43" i="13"/>
  <c r="D44" i="13"/>
  <c r="D46" i="13"/>
  <c r="D47" i="13"/>
  <c r="D50" i="13"/>
  <c r="D52" i="13"/>
  <c r="D16" i="13"/>
  <c r="H7" i="12"/>
  <c r="B17" i="13"/>
  <c r="B20" i="13"/>
  <c r="B53" i="13"/>
  <c r="B55" i="13"/>
  <c r="B56" i="13"/>
  <c r="B18" i="13"/>
  <c r="B19" i="13"/>
  <c r="B21" i="13"/>
  <c r="B49" i="13"/>
  <c r="B51" i="13"/>
  <c r="B25" i="13"/>
  <c r="B26" i="13"/>
  <c r="B28" i="13"/>
  <c r="B29" i="13"/>
  <c r="B30" i="13"/>
  <c r="B33" i="13"/>
  <c r="B45" i="13"/>
  <c r="B23" i="13"/>
  <c r="B24" i="13"/>
  <c r="B27" i="13"/>
  <c r="B31" i="13"/>
  <c r="B32" i="13"/>
  <c r="B34" i="13"/>
  <c r="B35" i="13"/>
  <c r="B36" i="13"/>
  <c r="B37" i="13"/>
  <c r="B38" i="13"/>
  <c r="B39" i="13"/>
  <c r="B40" i="13"/>
  <c r="B41" i="13"/>
  <c r="B42" i="13"/>
  <c r="B43" i="13"/>
  <c r="B44" i="13"/>
  <c r="B46" i="13"/>
  <c r="B47" i="13"/>
  <c r="B50" i="13"/>
  <c r="D8" i="13"/>
  <c r="D11" i="13"/>
  <c r="D12" i="13"/>
  <c r="D7" i="13"/>
  <c r="D9" i="13"/>
  <c r="D10" i="13"/>
  <c r="D13" i="13"/>
  <c r="K10" i="15"/>
  <c r="K14" i="15"/>
  <c r="K18" i="15"/>
  <c r="K22" i="15"/>
  <c r="K26" i="15"/>
  <c r="K30" i="15"/>
  <c r="K38" i="15"/>
  <c r="K58" i="15"/>
  <c r="H69" i="15"/>
  <c r="K70" i="15"/>
  <c r="K72" i="15"/>
  <c r="G11" i="13"/>
  <c r="H8" i="12"/>
  <c r="H63" i="12" s="1"/>
  <c r="H32" i="12"/>
  <c r="H41" i="12"/>
  <c r="F10" i="18"/>
  <c r="C9" i="18"/>
  <c r="B10" i="18"/>
  <c r="D10" i="18"/>
  <c r="K12" i="15"/>
  <c r="K16" i="15"/>
  <c r="K20" i="15"/>
  <c r="K24" i="15"/>
  <c r="K28" i="15"/>
  <c r="K32" i="15"/>
  <c r="K36" i="15"/>
  <c r="K40" i="15"/>
  <c r="K44" i="15"/>
  <c r="K48" i="15"/>
  <c r="D69" i="15"/>
  <c r="K46" i="15"/>
  <c r="K42" i="15"/>
  <c r="K52" i="15"/>
  <c r="K60" i="15"/>
  <c r="K56" i="15"/>
  <c r="K66" i="15"/>
  <c r="K68" i="15"/>
  <c r="K54" i="15"/>
  <c r="K62" i="15"/>
  <c r="K64" i="15"/>
  <c r="E56" i="14"/>
  <c r="K9" i="15"/>
  <c r="J9" i="15" s="1"/>
  <c r="I9" i="15" s="1"/>
  <c r="H9" i="15" s="1"/>
  <c r="G9" i="15" s="1"/>
  <c r="K11" i="15"/>
  <c r="J11" i="15" s="1"/>
  <c r="I11" i="15" s="1"/>
  <c r="H11" i="15" s="1"/>
  <c r="G11" i="15" s="1"/>
  <c r="K13" i="15"/>
  <c r="J13" i="15" s="1"/>
  <c r="I13" i="15" s="1"/>
  <c r="H13" i="15" s="1"/>
  <c r="G13" i="15" s="1"/>
  <c r="K15" i="15"/>
  <c r="J15" i="15" s="1"/>
  <c r="I15" i="15" s="1"/>
  <c r="H15" i="15" s="1"/>
  <c r="G15" i="15" s="1"/>
  <c r="K17" i="15"/>
  <c r="J17" i="15" s="1"/>
  <c r="I17" i="15" s="1"/>
  <c r="H17" i="15" s="1"/>
  <c r="G17" i="15" s="1"/>
  <c r="K19" i="15"/>
  <c r="J19" i="15" s="1"/>
  <c r="I19" i="15" s="1"/>
  <c r="H19" i="15" s="1"/>
  <c r="G19" i="15" s="1"/>
  <c r="K21" i="15"/>
  <c r="J21" i="15" s="1"/>
  <c r="I21" i="15" s="1"/>
  <c r="H21" i="15" s="1"/>
  <c r="G21" i="15" s="1"/>
  <c r="K23" i="15"/>
  <c r="J23" i="15" s="1"/>
  <c r="I23" i="15" s="1"/>
  <c r="H23" i="15" s="1"/>
  <c r="G23" i="15" s="1"/>
  <c r="K25" i="15"/>
  <c r="J25" i="15" s="1"/>
  <c r="I25" i="15" s="1"/>
  <c r="H25" i="15" s="1"/>
  <c r="G25" i="15" s="1"/>
  <c r="K27" i="15"/>
  <c r="J27" i="15" s="1"/>
  <c r="I27" i="15" s="1"/>
  <c r="H27" i="15" s="1"/>
  <c r="G27" i="15" s="1"/>
  <c r="K29" i="15"/>
  <c r="J29" i="15" s="1"/>
  <c r="I29" i="15" s="1"/>
  <c r="H29" i="15" s="1"/>
  <c r="G29" i="15" s="1"/>
  <c r="K31" i="15"/>
  <c r="J31" i="15" s="1"/>
  <c r="I31" i="15" s="1"/>
  <c r="H31" i="15" s="1"/>
  <c r="G31" i="15" s="1"/>
  <c r="K33" i="15"/>
  <c r="J33" i="15" s="1"/>
  <c r="I33" i="15" s="1"/>
  <c r="H33" i="15" s="1"/>
  <c r="G33" i="15" s="1"/>
  <c r="H34" i="15"/>
  <c r="G34" i="15" s="1"/>
  <c r="J34" i="15"/>
  <c r="I34" i="15" s="1"/>
  <c r="K35" i="15"/>
  <c r="J35" i="15" s="1"/>
  <c r="I35" i="15" s="1"/>
  <c r="H35" i="15" s="1"/>
  <c r="G35" i="15" s="1"/>
  <c r="K37" i="15"/>
  <c r="J37" i="15" s="1"/>
  <c r="I37" i="15" s="1"/>
  <c r="H37" i="15" s="1"/>
  <c r="G37" i="15" s="1"/>
  <c r="K39" i="15"/>
  <c r="J39" i="15" s="1"/>
  <c r="I39" i="15" s="1"/>
  <c r="H39" i="15" s="1"/>
  <c r="G39" i="15" s="1"/>
  <c r="K41" i="15"/>
  <c r="J41" i="15" s="1"/>
  <c r="I41" i="15" s="1"/>
  <c r="H41" i="15" s="1"/>
  <c r="G41" i="15" s="1"/>
  <c r="H42" i="15"/>
  <c r="G42" i="15" s="1"/>
  <c r="J42" i="15"/>
  <c r="I42" i="15" s="1"/>
  <c r="K43" i="15"/>
  <c r="J43" i="15" s="1"/>
  <c r="I43" i="15" s="1"/>
  <c r="H43" i="15" s="1"/>
  <c r="G43" i="15" s="1"/>
  <c r="K45" i="15"/>
  <c r="J45" i="15" s="1"/>
  <c r="I45" i="15" s="1"/>
  <c r="H45" i="15" s="1"/>
  <c r="G45" i="15" s="1"/>
  <c r="K47" i="15"/>
  <c r="J47" i="15" s="1"/>
  <c r="I47" i="15" s="1"/>
  <c r="H47" i="15" s="1"/>
  <c r="G47" i="15" s="1"/>
  <c r="K49" i="15"/>
  <c r="J49" i="15" s="1"/>
  <c r="I49" i="15" s="1"/>
  <c r="H49" i="15" s="1"/>
  <c r="G49" i="15" s="1"/>
  <c r="K51" i="15"/>
  <c r="J51" i="15" s="1"/>
  <c r="I51" i="15" s="1"/>
  <c r="H51" i="15" s="1"/>
  <c r="G51" i="15" s="1"/>
  <c r="K53" i="15"/>
  <c r="J53" i="15" s="1"/>
  <c r="I53" i="15" s="1"/>
  <c r="H53" i="15" s="1"/>
  <c r="G53" i="15" s="1"/>
  <c r="K55" i="15"/>
  <c r="J55" i="15" s="1"/>
  <c r="I55" i="15" s="1"/>
  <c r="H55" i="15" s="1"/>
  <c r="G55" i="15" s="1"/>
  <c r="K59" i="15"/>
  <c r="J59" i="15" s="1"/>
  <c r="I59" i="15" s="1"/>
  <c r="H59" i="15" s="1"/>
  <c r="G59" i="15" s="1"/>
  <c r="K63" i="15"/>
  <c r="J63" i="15" s="1"/>
  <c r="I63" i="15" s="1"/>
  <c r="H63" i="15" s="1"/>
  <c r="G63" i="15" s="1"/>
  <c r="K65" i="15"/>
  <c r="J65" i="15" s="1"/>
  <c r="I65" i="15" s="1"/>
  <c r="H65" i="15" s="1"/>
  <c r="G65" i="15" s="1"/>
  <c r="K67" i="15"/>
  <c r="J67" i="15" s="1"/>
  <c r="I67" i="15" s="1"/>
  <c r="H67" i="15" s="1"/>
  <c r="G67" i="15" s="1"/>
  <c r="K69" i="15"/>
  <c r="J10" i="15"/>
  <c r="I10" i="15" s="1"/>
  <c r="H10" i="15" s="1"/>
  <c r="G10" i="15" s="1"/>
  <c r="J12" i="15"/>
  <c r="I12" i="15" s="1"/>
  <c r="H12" i="15" s="1"/>
  <c r="G12" i="15" s="1"/>
  <c r="J14" i="15"/>
  <c r="I14" i="15" s="1"/>
  <c r="H14" i="15" s="1"/>
  <c r="G14" i="15" s="1"/>
  <c r="J16" i="15"/>
  <c r="I16" i="15" s="1"/>
  <c r="H16" i="15" s="1"/>
  <c r="G16" i="15" s="1"/>
  <c r="J18" i="15"/>
  <c r="I18" i="15" s="1"/>
  <c r="H18" i="15" s="1"/>
  <c r="G18" i="15" s="1"/>
  <c r="J20" i="15"/>
  <c r="I20" i="15" s="1"/>
  <c r="H20" i="15" s="1"/>
  <c r="G20" i="15" s="1"/>
  <c r="J22" i="15"/>
  <c r="I22" i="15" s="1"/>
  <c r="H22" i="15" s="1"/>
  <c r="G22" i="15" s="1"/>
  <c r="J24" i="15"/>
  <c r="I24" i="15" s="1"/>
  <c r="H24" i="15" s="1"/>
  <c r="G24" i="15" s="1"/>
  <c r="J26" i="15"/>
  <c r="I26" i="15" s="1"/>
  <c r="H26" i="15" s="1"/>
  <c r="G26" i="15" s="1"/>
  <c r="J28" i="15"/>
  <c r="I28" i="15" s="1"/>
  <c r="H28" i="15" s="1"/>
  <c r="G28" i="15" s="1"/>
  <c r="J30" i="15"/>
  <c r="I30" i="15" s="1"/>
  <c r="H30" i="15" s="1"/>
  <c r="G30" i="15" s="1"/>
  <c r="J32" i="15"/>
  <c r="I32" i="15" s="1"/>
  <c r="H32" i="15" s="1"/>
  <c r="G32" i="15" s="1"/>
  <c r="J36" i="15"/>
  <c r="I36" i="15" s="1"/>
  <c r="H36" i="15" s="1"/>
  <c r="G36" i="15" s="1"/>
  <c r="J38" i="15"/>
  <c r="I38" i="15" s="1"/>
  <c r="H38" i="15" s="1"/>
  <c r="G38" i="15" s="1"/>
  <c r="J40" i="15"/>
  <c r="I40" i="15" s="1"/>
  <c r="H40" i="15" s="1"/>
  <c r="G40" i="15" s="1"/>
  <c r="J44" i="15"/>
  <c r="I44" i="15" s="1"/>
  <c r="H44" i="15" s="1"/>
  <c r="G44" i="15" s="1"/>
  <c r="J46" i="15"/>
  <c r="I46" i="15" s="1"/>
  <c r="H46" i="15" s="1"/>
  <c r="G46" i="15" s="1"/>
  <c r="J48" i="15"/>
  <c r="I48" i="15" s="1"/>
  <c r="H48" i="15" s="1"/>
  <c r="G48" i="15" s="1"/>
  <c r="J52" i="15"/>
  <c r="I52" i="15" s="1"/>
  <c r="H52" i="15" s="1"/>
  <c r="G52" i="15" s="1"/>
  <c r="J54" i="15"/>
  <c r="I54" i="15" s="1"/>
  <c r="H54" i="15" s="1"/>
  <c r="G54" i="15" s="1"/>
  <c r="J56" i="15"/>
  <c r="I56" i="15" s="1"/>
  <c r="H56" i="15" s="1"/>
  <c r="G56" i="15" s="1"/>
  <c r="J58" i="15"/>
  <c r="I58" i="15" s="1"/>
  <c r="H58" i="15" s="1"/>
  <c r="G58" i="15" s="1"/>
  <c r="J60" i="15"/>
  <c r="I60" i="15" s="1"/>
  <c r="H60" i="15" s="1"/>
  <c r="G60" i="15" s="1"/>
  <c r="J62" i="15"/>
  <c r="I62" i="15" s="1"/>
  <c r="H62" i="15" s="1"/>
  <c r="G62" i="15" s="1"/>
  <c r="J64" i="15"/>
  <c r="I64" i="15" s="1"/>
  <c r="H64" i="15" s="1"/>
  <c r="G64" i="15" s="1"/>
  <c r="J66" i="15"/>
  <c r="I66" i="15" s="1"/>
  <c r="H66" i="15" s="1"/>
  <c r="G66" i="15" s="1"/>
  <c r="J68" i="15"/>
  <c r="I68" i="15" s="1"/>
  <c r="H68" i="15" s="1"/>
  <c r="G68" i="15" s="1"/>
  <c r="G69" i="15"/>
  <c r="J70" i="15"/>
  <c r="I70" i="15" s="1"/>
  <c r="H70" i="15" s="1"/>
  <c r="G70" i="15" s="1"/>
  <c r="K34" i="15"/>
  <c r="H50" i="15"/>
  <c r="G50" i="15" s="1"/>
  <c r="K50" i="15"/>
  <c r="J57" i="15"/>
  <c r="I57" i="15" s="1"/>
  <c r="J61" i="15"/>
  <c r="I61" i="15" s="1"/>
  <c r="J69" i="15"/>
  <c r="I69" i="15" s="1"/>
  <c r="J71" i="15"/>
  <c r="I71" i="15" s="1"/>
  <c r="J50" i="15"/>
  <c r="I50" i="15" s="1"/>
  <c r="H57" i="15"/>
  <c r="G57" i="15" s="1"/>
  <c r="K57" i="15"/>
  <c r="H61" i="15"/>
  <c r="G61" i="15" s="1"/>
  <c r="K61" i="15"/>
  <c r="G71" i="15"/>
  <c r="K71" i="15"/>
  <c r="C11" i="18"/>
  <c r="B12" i="18"/>
  <c r="D12" i="18"/>
  <c r="F12" i="18"/>
  <c r="C13" i="18"/>
  <c r="B14" i="18"/>
  <c r="D14" i="18"/>
  <c r="F14" i="18"/>
  <c r="C15" i="18"/>
  <c r="B16" i="18"/>
  <c r="D16" i="18"/>
  <c r="F16" i="18"/>
  <c r="C17" i="18"/>
  <c r="B18" i="18"/>
  <c r="D18" i="18"/>
  <c r="F18" i="18"/>
  <c r="C19" i="18"/>
  <c r="B20" i="18"/>
  <c r="D20" i="18"/>
  <c r="F20" i="18"/>
  <c r="C21" i="18"/>
  <c r="B22" i="18"/>
  <c r="D22" i="18"/>
  <c r="F22" i="18"/>
  <c r="C23" i="18"/>
  <c r="B24" i="18"/>
  <c r="D24" i="18"/>
  <c r="F24" i="18"/>
  <c r="C25" i="18"/>
  <c r="B26" i="18"/>
  <c r="D26" i="18"/>
  <c r="F26" i="18"/>
  <c r="C27" i="18"/>
  <c r="B28" i="18"/>
  <c r="D28" i="18"/>
  <c r="F28" i="18"/>
  <c r="C29" i="18"/>
  <c r="B30" i="18"/>
  <c r="D30" i="18"/>
  <c r="F30" i="18"/>
  <c r="C31" i="18"/>
  <c r="B32" i="18"/>
  <c r="D32" i="18"/>
  <c r="F32" i="18"/>
  <c r="C33" i="18"/>
  <c r="B34" i="18"/>
  <c r="D34" i="18"/>
  <c r="F34" i="18"/>
  <c r="C35" i="18"/>
  <c r="B36" i="18"/>
  <c r="D36" i="18"/>
  <c r="F36" i="18"/>
  <c r="C37" i="18"/>
  <c r="B38" i="18"/>
  <c r="D38" i="18"/>
  <c r="F38" i="18"/>
  <c r="C39" i="18"/>
  <c r="B40" i="18"/>
  <c r="D40" i="18"/>
  <c r="F40" i="18"/>
  <c r="C41" i="18"/>
  <c r="B42" i="18"/>
  <c r="D42" i="18"/>
  <c r="F42" i="18"/>
  <c r="C43" i="18"/>
  <c r="B44" i="18"/>
  <c r="D44" i="18"/>
  <c r="F44" i="18"/>
  <c r="C45" i="18"/>
  <c r="B46" i="18"/>
  <c r="D46" i="18"/>
  <c r="F46" i="18"/>
  <c r="C47" i="18"/>
  <c r="B48" i="18"/>
  <c r="D48" i="18"/>
  <c r="F48" i="18"/>
  <c r="C49" i="18"/>
  <c r="B50" i="18"/>
  <c r="D50" i="18"/>
  <c r="F50" i="18"/>
  <c r="C51" i="18"/>
  <c r="B52" i="18"/>
  <c r="D52" i="18"/>
  <c r="F52" i="18"/>
  <c r="C53" i="18"/>
  <c r="B54" i="18"/>
  <c r="D54" i="18"/>
  <c r="F54" i="18"/>
  <c r="C55" i="18"/>
  <c r="B56" i="18"/>
  <c r="D56" i="18"/>
  <c r="F56" i="18"/>
  <c r="C57" i="18"/>
  <c r="B58" i="18"/>
  <c r="D58" i="18"/>
  <c r="F58" i="18"/>
  <c r="C59" i="18"/>
  <c r="B60" i="18"/>
  <c r="D60" i="18"/>
  <c r="F60" i="18"/>
  <c r="C61" i="18"/>
  <c r="B62" i="18"/>
  <c r="D62" i="18"/>
  <c r="F62" i="18"/>
  <c r="C63" i="18"/>
  <c r="B64" i="18"/>
  <c r="D64" i="18"/>
  <c r="F64" i="18"/>
  <c r="C65" i="18"/>
  <c r="B66" i="18"/>
  <c r="D66" i="18"/>
  <c r="F66" i="18"/>
  <c r="C67" i="18"/>
  <c r="B68" i="18"/>
  <c r="D68" i="18"/>
  <c r="F68" i="18"/>
  <c r="C69" i="18"/>
  <c r="B70" i="18"/>
  <c r="D70" i="18"/>
  <c r="F70" i="18"/>
  <c r="B8" i="18"/>
  <c r="F102" i="18"/>
  <c r="B11" i="18"/>
  <c r="B6" i="17"/>
  <c r="D11" i="18"/>
  <c r="F11" i="18"/>
  <c r="C12" i="18"/>
  <c r="B13" i="18"/>
  <c r="D13" i="18"/>
  <c r="F13" i="18"/>
  <c r="C14" i="18"/>
  <c r="B15" i="18"/>
  <c r="D15" i="18"/>
  <c r="F15" i="18"/>
  <c r="C16" i="18"/>
  <c r="B17" i="18"/>
  <c r="D17" i="18"/>
  <c r="F17" i="18"/>
  <c r="C18" i="18"/>
  <c r="B19" i="18"/>
  <c r="D19" i="18"/>
  <c r="F19" i="18"/>
  <c r="C20" i="18"/>
  <c r="B21" i="18"/>
  <c r="D21" i="18"/>
  <c r="F21" i="18"/>
  <c r="C22" i="18"/>
  <c r="B23" i="18"/>
  <c r="D23" i="18"/>
  <c r="F23" i="18"/>
  <c r="C24" i="18"/>
  <c r="B25" i="18"/>
  <c r="D25" i="18"/>
  <c r="F25" i="18"/>
  <c r="C26" i="18"/>
  <c r="B27" i="18"/>
  <c r="D27" i="18"/>
  <c r="F27" i="18"/>
  <c r="C28" i="18"/>
  <c r="B29" i="18"/>
  <c r="D29" i="18"/>
  <c r="F29" i="18"/>
  <c r="C30" i="18"/>
  <c r="B31" i="18"/>
  <c r="D31" i="18"/>
  <c r="F31" i="18"/>
  <c r="C32" i="18"/>
  <c r="B33" i="18"/>
  <c r="D33" i="18"/>
  <c r="F33" i="18"/>
  <c r="C34" i="18"/>
  <c r="B35" i="18"/>
  <c r="D35" i="18"/>
  <c r="F35" i="18"/>
  <c r="C36" i="18"/>
  <c r="B37" i="18"/>
  <c r="D37" i="18"/>
  <c r="F37" i="18"/>
  <c r="C38" i="18"/>
  <c r="B39" i="18"/>
  <c r="D39" i="18"/>
  <c r="F39" i="18"/>
  <c r="C40" i="18"/>
  <c r="B41" i="18"/>
  <c r="D41" i="18"/>
  <c r="F41" i="18"/>
  <c r="C42" i="18"/>
  <c r="B43" i="18"/>
  <c r="D43" i="18"/>
  <c r="F43" i="18"/>
  <c r="C44" i="18"/>
  <c r="B45" i="18"/>
  <c r="D45" i="18"/>
  <c r="F45" i="18"/>
  <c r="C46" i="18"/>
  <c r="B47" i="18"/>
  <c r="D47" i="18"/>
  <c r="F47" i="18"/>
  <c r="C48" i="18"/>
  <c r="B49" i="18"/>
  <c r="D49" i="18"/>
  <c r="F49" i="18"/>
  <c r="C50" i="18"/>
  <c r="B51" i="18"/>
  <c r="D51" i="18"/>
  <c r="F51" i="18"/>
  <c r="C52" i="18"/>
  <c r="B53" i="18"/>
  <c r="D53" i="18"/>
  <c r="F53" i="18"/>
  <c r="C54" i="18"/>
  <c r="B55" i="18"/>
  <c r="D55" i="18"/>
  <c r="F55" i="18"/>
  <c r="C56" i="18"/>
  <c r="B57" i="18"/>
  <c r="D57" i="18"/>
  <c r="F57" i="18"/>
  <c r="C58" i="18"/>
  <c r="B59" i="18"/>
  <c r="D59" i="18"/>
  <c r="F59" i="18"/>
  <c r="C60" i="18"/>
  <c r="B61" i="18"/>
  <c r="D61" i="18"/>
  <c r="F61" i="18"/>
  <c r="C62" i="18"/>
  <c r="B63" i="18"/>
  <c r="D63" i="18"/>
  <c r="F63" i="18"/>
  <c r="C64" i="18"/>
  <c r="B65" i="18"/>
  <c r="D65" i="18"/>
  <c r="F65" i="18"/>
  <c r="C66" i="18"/>
  <c r="B67" i="18"/>
  <c r="D67" i="18"/>
  <c r="F67" i="18"/>
  <c r="C68" i="18"/>
  <c r="B69" i="18"/>
  <c r="D69" i="18"/>
  <c r="F69" i="18"/>
  <c r="C70" i="18"/>
  <c r="B9" i="18"/>
  <c r="D9" i="18"/>
  <c r="F9" i="18"/>
  <c r="C10" i="18"/>
  <c r="E10" i="18"/>
  <c r="F103" i="18"/>
  <c r="C71" i="18"/>
  <c r="B72" i="18"/>
  <c r="D72" i="18"/>
  <c r="F72" i="18"/>
  <c r="C73" i="18"/>
  <c r="B74" i="18"/>
  <c r="D74" i="18"/>
  <c r="F74" i="18"/>
  <c r="C75" i="18"/>
  <c r="B76" i="18"/>
  <c r="D76" i="18"/>
  <c r="F76" i="18"/>
  <c r="C77" i="18"/>
  <c r="B78" i="18"/>
  <c r="D78" i="18"/>
  <c r="F78" i="18"/>
  <c r="C79" i="18"/>
  <c r="B80" i="18"/>
  <c r="D80" i="18"/>
  <c r="F80" i="18"/>
  <c r="C81" i="18"/>
  <c r="B82" i="18"/>
  <c r="D82" i="18"/>
  <c r="F82" i="18"/>
  <c r="C83" i="18"/>
  <c r="B84" i="18"/>
  <c r="D84" i="18"/>
  <c r="F84" i="18"/>
  <c r="C85" i="18"/>
  <c r="B86" i="18"/>
  <c r="D86" i="18"/>
  <c r="F86" i="18"/>
  <c r="C87" i="18"/>
  <c r="B88" i="18"/>
  <c r="D88" i="18"/>
  <c r="F88" i="18"/>
  <c r="C89" i="18"/>
  <c r="B90" i="18"/>
  <c r="D90" i="18"/>
  <c r="F90" i="18"/>
  <c r="C91" i="18"/>
  <c r="B92" i="18"/>
  <c r="D92" i="18"/>
  <c r="F92" i="18"/>
  <c r="C93" i="18"/>
  <c r="B94" i="18"/>
  <c r="D94" i="18"/>
  <c r="F94" i="18"/>
  <c r="C95" i="18"/>
  <c r="B96" i="18"/>
  <c r="D96" i="18"/>
  <c r="F96" i="18"/>
  <c r="C97" i="18"/>
  <c r="B98" i="18"/>
  <c r="D98" i="18"/>
  <c r="F98" i="18"/>
  <c r="C99" i="18"/>
  <c r="B100" i="18"/>
  <c r="D100" i="18"/>
  <c r="F100" i="18"/>
  <c r="F101" i="18"/>
  <c r="C101" i="18"/>
  <c r="B102" i="18"/>
  <c r="D102" i="18"/>
  <c r="C103" i="18"/>
  <c r="B71" i="18"/>
  <c r="D71" i="18"/>
  <c r="F71" i="18"/>
  <c r="C72" i="18"/>
  <c r="B73" i="18"/>
  <c r="D73" i="18"/>
  <c r="F73" i="18"/>
  <c r="C74" i="18"/>
  <c r="B75" i="18"/>
  <c r="D75" i="18"/>
  <c r="F75" i="18"/>
  <c r="C76" i="18"/>
  <c r="B77" i="18"/>
  <c r="D77" i="18"/>
  <c r="F77" i="18"/>
  <c r="C78" i="18"/>
  <c r="B79" i="18"/>
  <c r="D79" i="18"/>
  <c r="F79" i="18"/>
  <c r="C80" i="18"/>
  <c r="B81" i="18"/>
  <c r="D81" i="18"/>
  <c r="F81" i="18"/>
  <c r="C82" i="18"/>
  <c r="B83" i="18"/>
  <c r="D83" i="18"/>
  <c r="F83" i="18"/>
  <c r="C84" i="18"/>
  <c r="B85" i="18"/>
  <c r="D85" i="18"/>
  <c r="F85" i="18"/>
  <c r="C86" i="18"/>
  <c r="B87" i="18"/>
  <c r="D87" i="18"/>
  <c r="F87" i="18"/>
  <c r="C88" i="18"/>
  <c r="B89" i="18"/>
  <c r="D89" i="18"/>
  <c r="F89" i="18"/>
  <c r="C90" i="18"/>
  <c r="B91" i="18"/>
  <c r="D91" i="18"/>
  <c r="F91" i="18"/>
  <c r="C92" i="18"/>
  <c r="B93" i="18"/>
  <c r="D93" i="18"/>
  <c r="F93" i="18"/>
  <c r="C94" i="18"/>
  <c r="B95" i="18"/>
  <c r="D95" i="18"/>
  <c r="F95" i="18"/>
  <c r="C96" i="18"/>
  <c r="B97" i="18"/>
  <c r="D97" i="18"/>
  <c r="F97" i="18"/>
  <c r="C98" i="18"/>
  <c r="B99" i="18"/>
  <c r="D99" i="18"/>
  <c r="F99" i="18"/>
  <c r="C100" i="18"/>
  <c r="B101" i="18"/>
  <c r="D101" i="18"/>
  <c r="C102" i="18"/>
  <c r="B103" i="18"/>
  <c r="D103" i="18"/>
  <c r="E87" i="18"/>
  <c r="F70" i="15"/>
  <c r="B71" i="15"/>
  <c r="D71" i="15"/>
  <c r="C71" i="15" s="1"/>
  <c r="E70" i="15"/>
  <c r="D70" i="15" s="1"/>
  <c r="C70" i="15" s="1"/>
  <c r="B70" i="15" s="1"/>
  <c r="F71" i="15"/>
  <c r="H9" i="12"/>
  <c r="H40" i="12"/>
  <c r="H33" i="12"/>
  <c r="H35" i="12"/>
  <c r="H65" i="12" s="1"/>
  <c r="G47" i="13"/>
  <c r="B7" i="13"/>
  <c r="B8" i="13"/>
  <c r="B10" i="13"/>
  <c r="E72" i="15"/>
  <c r="H12" i="12"/>
  <c r="H14" i="12"/>
  <c r="H28" i="12"/>
  <c r="H31" i="12"/>
  <c r="B13" i="13"/>
  <c r="H11" i="12"/>
  <c r="H24" i="12"/>
  <c r="H39" i="12"/>
  <c r="H42" i="12"/>
  <c r="H43" i="12"/>
  <c r="H66" i="12" s="1"/>
  <c r="B9" i="13"/>
  <c r="B11" i="13"/>
  <c r="B12" i="13"/>
  <c r="B16" i="13"/>
  <c r="G8" i="13"/>
  <c r="H16" i="12"/>
  <c r="H34" i="12"/>
  <c r="H36" i="12"/>
  <c r="H37" i="12"/>
  <c r="F21" i="11"/>
  <c r="F20" i="11"/>
  <c r="F19" i="11"/>
  <c r="F18" i="11"/>
  <c r="F17" i="11"/>
  <c r="F16" i="11"/>
  <c r="F15" i="11"/>
  <c r="H64" i="12" l="1"/>
  <c r="G64" i="12"/>
  <c r="H55" i="12"/>
  <c r="G55" i="12"/>
  <c r="H56" i="12"/>
  <c r="G56" i="12"/>
  <c r="G58" i="12"/>
  <c r="G57" i="12"/>
  <c r="G59" i="12"/>
  <c r="H59" i="12"/>
  <c r="H58" i="12"/>
  <c r="H57" i="12"/>
  <c r="D73" i="5"/>
  <c r="D64" i="5"/>
  <c r="E13" i="5"/>
  <c r="D6" i="9"/>
  <c r="I6" i="9" s="1"/>
  <c r="H6" i="5"/>
  <c r="H5" i="5" s="1"/>
  <c r="H46" i="13"/>
  <c r="H44" i="13"/>
  <c r="G32" i="13"/>
  <c r="G23" i="13"/>
  <c r="G37" i="13"/>
  <c r="G52" i="13"/>
  <c r="H19" i="13"/>
  <c r="G19" i="13"/>
  <c r="H52" i="13"/>
  <c r="H54" i="13"/>
  <c r="G28" i="13"/>
  <c r="G36" i="13"/>
  <c r="G43" i="13"/>
  <c r="G21" i="13"/>
  <c r="G27" i="13"/>
  <c r="H43" i="13"/>
  <c r="G31" i="13"/>
  <c r="G40" i="13"/>
  <c r="G13" i="13"/>
  <c r="H18" i="13"/>
  <c r="G26" i="13"/>
  <c r="G48" i="13"/>
  <c r="G41" i="13"/>
  <c r="G34" i="13"/>
  <c r="H55" i="13"/>
  <c r="H56" i="13"/>
  <c r="G45" i="13"/>
  <c r="H50" i="13"/>
  <c r="G22" i="13"/>
  <c r="G42" i="13"/>
  <c r="H51" i="13"/>
  <c r="G54" i="13"/>
  <c r="G29" i="13"/>
  <c r="G20" i="13"/>
  <c r="G55" i="13"/>
  <c r="G56" i="13"/>
  <c r="G53" i="13"/>
  <c r="H53" i="13"/>
  <c r="H45" i="13"/>
  <c r="G49" i="13"/>
  <c r="H47" i="13"/>
  <c r="H22" i="13"/>
  <c r="G24" i="13"/>
  <c r="G38" i="13"/>
  <c r="G50" i="13"/>
  <c r="G51" i="13"/>
  <c r="G18" i="13"/>
  <c r="G46" i="13"/>
  <c r="G44" i="13"/>
  <c r="H42" i="13"/>
  <c r="G39" i="13"/>
  <c r="G35" i="13"/>
  <c r="G33" i="13"/>
  <c r="G25" i="13"/>
  <c r="H15" i="12"/>
  <c r="H25" i="13" s="1"/>
  <c r="H29" i="12"/>
  <c r="H39" i="13" s="1"/>
  <c r="H13" i="12"/>
  <c r="H23" i="13" s="1"/>
  <c r="H21" i="12"/>
  <c r="H23" i="12"/>
  <c r="H19" i="12"/>
  <c r="H17" i="12"/>
  <c r="H27" i="13" s="1"/>
  <c r="H25" i="12"/>
  <c r="H35" i="13" s="1"/>
  <c r="H27" i="12"/>
  <c r="H10" i="12"/>
  <c r="H20" i="13" s="1"/>
  <c r="E44" i="14"/>
  <c r="H8" i="13"/>
  <c r="E83" i="18"/>
  <c r="E79" i="18"/>
  <c r="E59" i="14"/>
  <c r="E75" i="18"/>
  <c r="E71" i="18"/>
  <c r="E55" i="14"/>
  <c r="E57" i="15" s="1"/>
  <c r="F48" i="15"/>
  <c r="E65" i="15"/>
  <c r="D65" i="15" s="1"/>
  <c r="C65" i="15" s="1"/>
  <c r="B65" i="15" s="1"/>
  <c r="E53" i="14"/>
  <c r="D50" i="15"/>
  <c r="C50" i="15" s="1"/>
  <c r="E47" i="14"/>
  <c r="E60" i="14"/>
  <c r="E91" i="14" s="1"/>
  <c r="E40" i="14"/>
  <c r="E51" i="14"/>
  <c r="E69" i="15"/>
  <c r="F65" i="15"/>
  <c r="B69" i="15"/>
  <c r="E45" i="14"/>
  <c r="B57" i="15"/>
  <c r="C69" i="15"/>
  <c r="E43" i="14"/>
  <c r="H38" i="12"/>
  <c r="E48" i="14"/>
  <c r="D61" i="15"/>
  <c r="B50" i="15"/>
  <c r="E64" i="15"/>
  <c r="D64" i="15" s="1"/>
  <c r="C64" i="15" s="1"/>
  <c r="B64" i="15" s="1"/>
  <c r="E58" i="14"/>
  <c r="E57" i="14"/>
  <c r="E58" i="15" s="1"/>
  <c r="D58" i="15" s="1"/>
  <c r="C58" i="15" s="1"/>
  <c r="B58" i="15" s="1"/>
  <c r="E50" i="14"/>
  <c r="F47" i="15"/>
  <c r="E42" i="14"/>
  <c r="D57" i="15"/>
  <c r="E41" i="14"/>
  <c r="D42" i="15"/>
  <c r="C42" i="15" s="1"/>
  <c r="E52" i="14"/>
  <c r="E49" i="14"/>
  <c r="E82" i="14" s="1"/>
  <c r="E46" i="14"/>
  <c r="E39" i="14"/>
  <c r="B42" i="15"/>
  <c r="E54" i="14"/>
  <c r="E61" i="14"/>
  <c r="E95" i="18"/>
  <c r="B61" i="15"/>
  <c r="E103" i="18"/>
  <c r="C61" i="15"/>
  <c r="C57" i="15"/>
  <c r="E66" i="15"/>
  <c r="D66" i="15" s="1"/>
  <c r="C66" i="15" s="1"/>
  <c r="B66" i="15" s="1"/>
  <c r="E68" i="18"/>
  <c r="E64" i="18"/>
  <c r="E60" i="18"/>
  <c r="E56" i="18"/>
  <c r="E52" i="18"/>
  <c r="E48" i="18"/>
  <c r="E44" i="18"/>
  <c r="E40" i="18"/>
  <c r="E36" i="18"/>
  <c r="E32" i="18"/>
  <c r="E28" i="18"/>
  <c r="E24" i="18"/>
  <c r="E20" i="18"/>
  <c r="E16" i="18"/>
  <c r="E12" i="18"/>
  <c r="E69" i="18"/>
  <c r="E65" i="18"/>
  <c r="E61" i="18"/>
  <c r="E57" i="18"/>
  <c r="E53" i="18"/>
  <c r="E49" i="18"/>
  <c r="E45" i="18"/>
  <c r="E41" i="18"/>
  <c r="E37" i="18"/>
  <c r="E33" i="18"/>
  <c r="E29" i="18"/>
  <c r="E25" i="18"/>
  <c r="E21" i="18"/>
  <c r="E17" i="18"/>
  <c r="E13" i="18"/>
  <c r="E70" i="18"/>
  <c r="E66" i="18"/>
  <c r="E62" i="18"/>
  <c r="E58" i="18"/>
  <c r="E54" i="18"/>
  <c r="E50" i="18"/>
  <c r="E46" i="18"/>
  <c r="E42" i="18"/>
  <c r="E38" i="18"/>
  <c r="E34" i="18"/>
  <c r="E30" i="18"/>
  <c r="E26" i="18"/>
  <c r="E22" i="18"/>
  <c r="E18" i="18"/>
  <c r="E14" i="18"/>
  <c r="E67" i="18"/>
  <c r="E63" i="18"/>
  <c r="E59" i="18"/>
  <c r="E55" i="18"/>
  <c r="E51" i="18"/>
  <c r="E47" i="18"/>
  <c r="E43" i="18"/>
  <c r="E39" i="18"/>
  <c r="E35" i="18"/>
  <c r="E31" i="18"/>
  <c r="E27" i="18"/>
  <c r="E23" i="18"/>
  <c r="E19" i="18"/>
  <c r="E15" i="18"/>
  <c r="E11" i="18"/>
  <c r="E9" i="18"/>
  <c r="E100" i="18"/>
  <c r="E96" i="18"/>
  <c r="E92" i="18"/>
  <c r="E88" i="18"/>
  <c r="E84" i="18"/>
  <c r="E80" i="18"/>
  <c r="E76" i="18"/>
  <c r="E72" i="18"/>
  <c r="E99" i="18"/>
  <c r="E101" i="18"/>
  <c r="E97" i="18"/>
  <c r="E93" i="18"/>
  <c r="E89" i="18"/>
  <c r="E85" i="18"/>
  <c r="E81" i="18"/>
  <c r="E77" i="18"/>
  <c r="E73" i="18"/>
  <c r="E102" i="18"/>
  <c r="E98" i="18"/>
  <c r="E94" i="18"/>
  <c r="E90" i="18"/>
  <c r="E86" i="18"/>
  <c r="E82" i="18"/>
  <c r="E78" i="18"/>
  <c r="E74" i="18"/>
  <c r="E91" i="18"/>
  <c r="E71" i="15"/>
  <c r="G9" i="13"/>
  <c r="H30" i="12"/>
  <c r="H26" i="12"/>
  <c r="H10" i="13"/>
  <c r="G10" i="13" s="1"/>
  <c r="H18" i="12"/>
  <c r="H22" i="12"/>
  <c r="G7" i="13"/>
  <c r="H20" i="12"/>
  <c r="G16" i="13"/>
  <c r="H12" i="13"/>
  <c r="G12" i="13" s="1"/>
  <c r="N5" i="5" l="1"/>
  <c r="N71" i="5" s="1"/>
  <c r="H71" i="5"/>
  <c r="E83" i="14"/>
  <c r="E84" i="14"/>
  <c r="J6" i="9"/>
  <c r="Q6" i="9"/>
  <c r="H73" i="5"/>
  <c r="H64" i="5"/>
  <c r="E12" i="5"/>
  <c r="G5" i="5"/>
  <c r="G71" i="5" s="1"/>
  <c r="D7" i="6"/>
  <c r="E45" i="15"/>
  <c r="D45" i="15" s="1"/>
  <c r="C45" i="15" s="1"/>
  <c r="B45" i="15" s="1"/>
  <c r="E46" i="15"/>
  <c r="D46" i="15" s="1"/>
  <c r="C46" i="15" s="1"/>
  <c r="B46" i="15" s="1"/>
  <c r="H30" i="13"/>
  <c r="H40" i="13"/>
  <c r="H32" i="13"/>
  <c r="H36" i="13"/>
  <c r="H28" i="13"/>
  <c r="H48" i="13"/>
  <c r="H37" i="13"/>
  <c r="H33" i="13"/>
  <c r="H41" i="13"/>
  <c r="H49" i="13"/>
  <c r="H24" i="13"/>
  <c r="H29" i="13"/>
  <c r="H31" i="13"/>
  <c r="H38" i="13"/>
  <c r="H21" i="13"/>
  <c r="H26" i="13"/>
  <c r="H34" i="13"/>
  <c r="F44" i="15"/>
  <c r="F69" i="15"/>
  <c r="F55" i="15"/>
  <c r="F64" i="15"/>
  <c r="F56" i="15"/>
  <c r="F66" i="15"/>
  <c r="E60" i="15"/>
  <c r="D60" i="15" s="1"/>
  <c r="C60" i="15" s="1"/>
  <c r="B60" i="15" s="1"/>
  <c r="E55" i="15"/>
  <c r="D55" i="15" s="1"/>
  <c r="C55" i="15" s="1"/>
  <c r="B55" i="15" s="1"/>
  <c r="F54" i="15"/>
  <c r="F49" i="15"/>
  <c r="F45" i="15"/>
  <c r="F43" i="15"/>
  <c r="E61" i="15"/>
  <c r="E54" i="15"/>
  <c r="D54" i="15" s="1"/>
  <c r="C54" i="15" s="1"/>
  <c r="B54" i="15" s="1"/>
  <c r="F57" i="15"/>
  <c r="E44" i="15"/>
  <c r="D44" i="15" s="1"/>
  <c r="C44" i="15" s="1"/>
  <c r="B44" i="15" s="1"/>
  <c r="F60" i="15"/>
  <c r="E41" i="15"/>
  <c r="E42" i="15"/>
  <c r="F67" i="15"/>
  <c r="F50" i="15"/>
  <c r="E49" i="15"/>
  <c r="D49" i="15" s="1"/>
  <c r="C49" i="15" s="1"/>
  <c r="B49" i="15" s="1"/>
  <c r="E68" i="15"/>
  <c r="D68" i="15" s="1"/>
  <c r="C68" i="15" s="1"/>
  <c r="B68" i="15" s="1"/>
  <c r="F63" i="15"/>
  <c r="E52" i="15"/>
  <c r="D52" i="15" s="1"/>
  <c r="C52" i="15" s="1"/>
  <c r="B52" i="15" s="1"/>
  <c r="F58" i="15"/>
  <c r="F51" i="15"/>
  <c r="F42" i="15"/>
  <c r="E59" i="15"/>
  <c r="D59" i="15" s="1"/>
  <c r="C59" i="15" s="1"/>
  <c r="B59" i="15" s="1"/>
  <c r="E47" i="15"/>
  <c r="D47" i="15" s="1"/>
  <c r="C47" i="15" s="1"/>
  <c r="B47" i="15" s="1"/>
  <c r="F52" i="15"/>
  <c r="E48" i="15"/>
  <c r="D48" i="15" s="1"/>
  <c r="C48" i="15" s="1"/>
  <c r="B48" i="15" s="1"/>
  <c r="E53" i="15"/>
  <c r="D53" i="15" s="1"/>
  <c r="C53" i="15" s="1"/>
  <c r="B53" i="15" s="1"/>
  <c r="F68" i="15"/>
  <c r="H11" i="13"/>
  <c r="E63" i="15"/>
  <c r="D63" i="15" s="1"/>
  <c r="C63" i="15" s="1"/>
  <c r="B63" i="15" s="1"/>
  <c r="F59" i="15"/>
  <c r="E56" i="15"/>
  <c r="D56" i="15" s="1"/>
  <c r="C56" i="15" s="1"/>
  <c r="B56" i="15" s="1"/>
  <c r="F46" i="15"/>
  <c r="F53" i="15"/>
  <c r="E43" i="15"/>
  <c r="D43" i="15" s="1"/>
  <c r="C43" i="15" s="1"/>
  <c r="B43" i="15" s="1"/>
  <c r="E51" i="15"/>
  <c r="D51" i="15" s="1"/>
  <c r="C51" i="15" s="1"/>
  <c r="B51" i="15" s="1"/>
  <c r="E50" i="15"/>
  <c r="E62" i="15"/>
  <c r="D62" i="15" s="1"/>
  <c r="C62" i="15" s="1"/>
  <c r="B62" i="15" s="1"/>
  <c r="E38" i="14"/>
  <c r="E67" i="15"/>
  <c r="D67" i="15" s="1"/>
  <c r="C67" i="15" s="1"/>
  <c r="B67" i="15" s="1"/>
  <c r="F61" i="15"/>
  <c r="F62" i="15"/>
  <c r="H9" i="13"/>
  <c r="E11" i="5" l="1"/>
  <c r="F41" i="15"/>
  <c r="F40" i="15"/>
  <c r="D41" i="15"/>
  <c r="C41" i="15" s="1"/>
  <c r="B41" i="15" s="1"/>
  <c r="E40" i="15"/>
  <c r="E37" i="14"/>
  <c r="E39" i="15" s="1"/>
  <c r="E10" i="5" l="1"/>
  <c r="E50" i="19"/>
  <c r="I50" i="19" s="1"/>
  <c r="C57" i="11"/>
  <c r="D40" i="15"/>
  <c r="C40" i="15" s="1"/>
  <c r="B40" i="15" s="1"/>
  <c r="F39" i="15"/>
  <c r="E36" i="14"/>
  <c r="E38" i="15" s="1"/>
  <c r="B46" i="10"/>
  <c r="B45" i="10"/>
  <c r="B44" i="10"/>
  <c r="B43" i="10"/>
  <c r="B66" i="10" s="1"/>
  <c r="B42" i="10"/>
  <c r="B41" i="10"/>
  <c r="B40" i="10"/>
  <c r="B39" i="10"/>
  <c r="B38" i="10"/>
  <c r="B37" i="10"/>
  <c r="B36" i="10"/>
  <c r="B35" i="10"/>
  <c r="B65" i="10" s="1"/>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63" i="10" s="1"/>
  <c r="B7" i="10"/>
  <c r="B6" i="10"/>
  <c r="B5" i="10"/>
  <c r="B62" i="10" s="1"/>
  <c r="L51" i="10" l="1"/>
  <c r="L52" i="10"/>
  <c r="B64" i="10"/>
  <c r="B55" i="10"/>
  <c r="L7" i="10"/>
  <c r="H7" i="10"/>
  <c r="G7" i="10"/>
  <c r="L11" i="10"/>
  <c r="H11" i="10"/>
  <c r="G11" i="10"/>
  <c r="L15" i="10"/>
  <c r="H15" i="10"/>
  <c r="G15" i="10"/>
  <c r="H19" i="10"/>
  <c r="G19" i="10"/>
  <c r="L23" i="10"/>
  <c r="H23" i="10"/>
  <c r="G23" i="10"/>
  <c r="L27" i="10"/>
  <c r="H27" i="10"/>
  <c r="G27" i="10"/>
  <c r="H31" i="10"/>
  <c r="G31" i="10"/>
  <c r="H35" i="10"/>
  <c r="H65" i="10" s="1"/>
  <c r="G35" i="10"/>
  <c r="G65" i="10" s="1"/>
  <c r="H39" i="10"/>
  <c r="G39" i="10"/>
  <c r="H43" i="10"/>
  <c r="H66" i="10" s="1"/>
  <c r="G43" i="10"/>
  <c r="G66" i="10" s="1"/>
  <c r="L6" i="10"/>
  <c r="H6" i="10"/>
  <c r="G6" i="10"/>
  <c r="L10" i="10"/>
  <c r="H10" i="10"/>
  <c r="G10" i="10"/>
  <c r="H14" i="10"/>
  <c r="G14" i="10"/>
  <c r="H18" i="10"/>
  <c r="G18" i="10"/>
  <c r="L22" i="10"/>
  <c r="H22" i="10"/>
  <c r="G22" i="10"/>
  <c r="L26" i="10"/>
  <c r="H26" i="10"/>
  <c r="G26" i="10"/>
  <c r="H30" i="10"/>
  <c r="G30" i="10"/>
  <c r="H34" i="10"/>
  <c r="G34" i="10"/>
  <c r="H38" i="10"/>
  <c r="G38" i="10"/>
  <c r="H42" i="10"/>
  <c r="G42" i="10"/>
  <c r="H46" i="10"/>
  <c r="G46" i="10"/>
  <c r="L5" i="10"/>
  <c r="H5" i="10"/>
  <c r="H62" i="10" s="1"/>
  <c r="G5" i="10"/>
  <c r="G62" i="10" s="1"/>
  <c r="L9" i="10"/>
  <c r="H9" i="10"/>
  <c r="G9" i="10"/>
  <c r="L13" i="10"/>
  <c r="H13" i="10"/>
  <c r="G13" i="10"/>
  <c r="H17" i="10"/>
  <c r="G17" i="10"/>
  <c r="L21" i="10"/>
  <c r="H21" i="10"/>
  <c r="G21" i="10"/>
  <c r="H25" i="10"/>
  <c r="G25" i="10"/>
  <c r="H29" i="10"/>
  <c r="G29" i="10"/>
  <c r="H33" i="10"/>
  <c r="G33" i="10"/>
  <c r="H37" i="10"/>
  <c r="G37" i="10"/>
  <c r="H41" i="10"/>
  <c r="G41" i="10"/>
  <c r="H45" i="10"/>
  <c r="G45" i="10"/>
  <c r="G8" i="10"/>
  <c r="G63" i="10" s="1"/>
  <c r="H8" i="10"/>
  <c r="H63" i="10" s="1"/>
  <c r="L12" i="10"/>
  <c r="G12" i="10"/>
  <c r="H12" i="10"/>
  <c r="G16" i="10"/>
  <c r="H16" i="10"/>
  <c r="L20" i="10"/>
  <c r="G20" i="10"/>
  <c r="H20" i="10"/>
  <c r="G24" i="10"/>
  <c r="H24" i="10"/>
  <c r="G28" i="10"/>
  <c r="H28" i="10"/>
  <c r="G32" i="10"/>
  <c r="H32" i="10"/>
  <c r="G36" i="10"/>
  <c r="H36" i="10"/>
  <c r="G40" i="10"/>
  <c r="H40" i="10"/>
  <c r="G44" i="10"/>
  <c r="H44" i="10"/>
  <c r="E9" i="5"/>
  <c r="M9" i="5" s="1"/>
  <c r="B58" i="10"/>
  <c r="B56" i="10"/>
  <c r="B57" i="10"/>
  <c r="B59" i="10"/>
  <c r="L30" i="10"/>
  <c r="L19" i="10"/>
  <c r="L43" i="10"/>
  <c r="L31" i="10"/>
  <c r="L34" i="10"/>
  <c r="L37" i="10"/>
  <c r="L40" i="10"/>
  <c r="I14" i="10"/>
  <c r="L14" i="10"/>
  <c r="L18" i="10"/>
  <c r="L46" i="10"/>
  <c r="I46" i="10"/>
  <c r="I56" i="11" s="1"/>
  <c r="L33" i="10"/>
  <c r="L36" i="10"/>
  <c r="L42" i="10"/>
  <c r="L17" i="10"/>
  <c r="I45" i="10"/>
  <c r="L45" i="10"/>
  <c r="L25" i="10"/>
  <c r="L29" i="10"/>
  <c r="L39" i="10"/>
  <c r="L41" i="10"/>
  <c r="L8" i="10"/>
  <c r="L16" i="10"/>
  <c r="L24" i="10"/>
  <c r="L50" i="10"/>
  <c r="L49" i="10"/>
  <c r="L48" i="10"/>
  <c r="L47" i="10"/>
  <c r="L35" i="10"/>
  <c r="L28" i="10"/>
  <c r="L32" i="10"/>
  <c r="L38" i="10"/>
  <c r="L44" i="10"/>
  <c r="B56" i="11"/>
  <c r="D57" i="11"/>
  <c r="G57" i="11"/>
  <c r="I42" i="10"/>
  <c r="C26" i="11"/>
  <c r="D39" i="15"/>
  <c r="C39" i="15" s="1"/>
  <c r="B39" i="15" s="1"/>
  <c r="F38" i="15"/>
  <c r="E35" i="14"/>
  <c r="E37" i="15" s="1"/>
  <c r="B16" i="11"/>
  <c r="B20" i="11"/>
  <c r="B55" i="11"/>
  <c r="B25" i="11"/>
  <c r="B18" i="11"/>
  <c r="B22" i="11"/>
  <c r="E33" i="11"/>
  <c r="E40" i="11"/>
  <c r="E44" i="11"/>
  <c r="E46" i="11"/>
  <c r="E25" i="11"/>
  <c r="C25" i="11"/>
  <c r="E26" i="11"/>
  <c r="E27" i="11"/>
  <c r="E28" i="11"/>
  <c r="E29" i="11"/>
  <c r="E30" i="11"/>
  <c r="E31" i="11"/>
  <c r="E32" i="11"/>
  <c r="E34" i="11"/>
  <c r="E35" i="11"/>
  <c r="E36" i="11"/>
  <c r="E37" i="11"/>
  <c r="E38" i="11"/>
  <c r="E39" i="11"/>
  <c r="E41" i="11"/>
  <c r="E42" i="11"/>
  <c r="E43" i="11"/>
  <c r="E45" i="11"/>
  <c r="E47" i="11"/>
  <c r="E48" i="11"/>
  <c r="E49" i="11"/>
  <c r="E50" i="11"/>
  <c r="C33" i="11"/>
  <c r="C40" i="11"/>
  <c r="C44" i="11"/>
  <c r="C46" i="11"/>
  <c r="C24" i="11"/>
  <c r="C27" i="11"/>
  <c r="C28" i="11"/>
  <c r="C29" i="11"/>
  <c r="C30" i="11"/>
  <c r="C31" i="11"/>
  <c r="C32" i="11"/>
  <c r="E57" i="10"/>
  <c r="C34" i="11"/>
  <c r="C35" i="11"/>
  <c r="C36" i="11"/>
  <c r="C37" i="11"/>
  <c r="C38" i="11"/>
  <c r="C39" i="11"/>
  <c r="C41" i="11"/>
  <c r="C42" i="11"/>
  <c r="C43" i="11"/>
  <c r="C45" i="11"/>
  <c r="C47" i="11"/>
  <c r="C48" i="11"/>
  <c r="C49" i="11"/>
  <c r="C50" i="11"/>
  <c r="C54" i="11"/>
  <c r="B52" i="11"/>
  <c r="B33" i="11"/>
  <c r="B40" i="11"/>
  <c r="B44" i="11"/>
  <c r="B54" i="11"/>
  <c r="I5" i="10"/>
  <c r="I62" i="10" s="1"/>
  <c r="I7" i="10"/>
  <c r="I9" i="10"/>
  <c r="I11" i="10"/>
  <c r="I13" i="10"/>
  <c r="I43" i="10"/>
  <c r="I66" i="10" s="1"/>
  <c r="B53" i="11"/>
  <c r="B15" i="11"/>
  <c r="I6" i="10"/>
  <c r="B17" i="11"/>
  <c r="I8" i="10"/>
  <c r="I63" i="10" s="1"/>
  <c r="B19" i="11"/>
  <c r="I10" i="10"/>
  <c r="B21" i="11"/>
  <c r="I12" i="10"/>
  <c r="B23" i="11"/>
  <c r="B24" i="11"/>
  <c r="I15" i="10"/>
  <c r="I16" i="10"/>
  <c r="I56" i="10" s="1"/>
  <c r="B26" i="11"/>
  <c r="I17" i="10"/>
  <c r="B27" i="11"/>
  <c r="I18" i="10"/>
  <c r="B28" i="11"/>
  <c r="I19" i="10"/>
  <c r="B29" i="11"/>
  <c r="I20" i="10"/>
  <c r="B30" i="11"/>
  <c r="I21" i="10"/>
  <c r="B31" i="11"/>
  <c r="I22" i="10"/>
  <c r="B32" i="11"/>
  <c r="I23" i="10"/>
  <c r="I24" i="10"/>
  <c r="B34" i="11"/>
  <c r="I25" i="10"/>
  <c r="B35" i="11"/>
  <c r="I26" i="10"/>
  <c r="B36" i="11"/>
  <c r="I27" i="10"/>
  <c r="B37" i="11"/>
  <c r="I28" i="10"/>
  <c r="B38" i="11"/>
  <c r="I29" i="10"/>
  <c r="B39" i="11"/>
  <c r="I30" i="10"/>
  <c r="I31" i="10"/>
  <c r="B41" i="11"/>
  <c r="I32" i="10"/>
  <c r="B42" i="11"/>
  <c r="I33" i="10"/>
  <c r="B43" i="11"/>
  <c r="I34" i="10"/>
  <c r="I35" i="10"/>
  <c r="B45" i="11"/>
  <c r="I36" i="10"/>
  <c r="B46" i="11"/>
  <c r="I37" i="10"/>
  <c r="B47" i="11"/>
  <c r="I38" i="10"/>
  <c r="B48" i="11"/>
  <c r="I39" i="10"/>
  <c r="B49" i="11"/>
  <c r="I40" i="10"/>
  <c r="B50" i="11"/>
  <c r="I41" i="10"/>
  <c r="B51" i="11"/>
  <c r="I44" i="10"/>
  <c r="F6" i="8"/>
  <c r="C6" i="8"/>
  <c r="B6" i="8"/>
  <c r="G54" i="7"/>
  <c r="B39" i="27"/>
  <c r="B38" i="27"/>
  <c r="G52" i="7"/>
  <c r="G75" i="7" s="1"/>
  <c r="B37" i="27"/>
  <c r="G51" i="7"/>
  <c r="B36" i="27"/>
  <c r="G50" i="7"/>
  <c r="B35" i="27"/>
  <c r="G49" i="7"/>
  <c r="B34" i="27"/>
  <c r="G48" i="7"/>
  <c r="B33" i="27"/>
  <c r="G47" i="7"/>
  <c r="B32" i="27"/>
  <c r="G46" i="7"/>
  <c r="B31" i="27"/>
  <c r="G45" i="7"/>
  <c r="G44" i="7"/>
  <c r="G74" i="7" s="1"/>
  <c r="B29" i="27"/>
  <c r="G43" i="7"/>
  <c r="B28" i="27"/>
  <c r="G42" i="7"/>
  <c r="B27" i="27"/>
  <c r="G41" i="7"/>
  <c r="G40" i="7"/>
  <c r="G40" i="8" s="1"/>
  <c r="B25" i="27"/>
  <c r="B24" i="27"/>
  <c r="G38" i="7"/>
  <c r="B23" i="27"/>
  <c r="G37" i="7"/>
  <c r="B22" i="27"/>
  <c r="G36" i="7"/>
  <c r="B21" i="27"/>
  <c r="G35" i="7"/>
  <c r="B20" i="27"/>
  <c r="G34" i="7"/>
  <c r="G33" i="7"/>
  <c r="B18" i="27"/>
  <c r="G32" i="7"/>
  <c r="B17" i="27"/>
  <c r="G31" i="7"/>
  <c r="B16" i="27"/>
  <c r="G30" i="7"/>
  <c r="B15" i="27"/>
  <c r="G29" i="7"/>
  <c r="B14" i="27"/>
  <c r="G28" i="7"/>
  <c r="B13" i="27"/>
  <c r="G27" i="7"/>
  <c r="B12" i="27"/>
  <c r="G26" i="7"/>
  <c r="B11" i="27"/>
  <c r="G25" i="7"/>
  <c r="G24" i="7"/>
  <c r="B9" i="27"/>
  <c r="G23" i="7"/>
  <c r="B8" i="27"/>
  <c r="G22" i="7"/>
  <c r="B7" i="27"/>
  <c r="G21" i="7"/>
  <c r="G20" i="7"/>
  <c r="G19" i="7"/>
  <c r="G19" i="8" s="1"/>
  <c r="G16" i="7"/>
  <c r="G15" i="7"/>
  <c r="G14" i="7"/>
  <c r="G13" i="7"/>
  <c r="G71" i="7" s="1"/>
  <c r="K12" i="7"/>
  <c r="J12" i="7"/>
  <c r="I12" i="7"/>
  <c r="G12" i="7"/>
  <c r="K11" i="7"/>
  <c r="H11" i="8" s="1"/>
  <c r="J11" i="7"/>
  <c r="I11" i="7"/>
  <c r="D11" i="8" s="1"/>
  <c r="G11" i="7"/>
  <c r="L10" i="7"/>
  <c r="K10" i="7"/>
  <c r="J10" i="7"/>
  <c r="G10" i="7"/>
  <c r="K9" i="7"/>
  <c r="J9" i="7"/>
  <c r="I9" i="7"/>
  <c r="G9" i="7"/>
  <c r="K8" i="7"/>
  <c r="J8" i="7"/>
  <c r="I8" i="7"/>
  <c r="G8" i="7"/>
  <c r="K7" i="7"/>
  <c r="J7" i="7"/>
  <c r="I7" i="7"/>
  <c r="G7" i="7"/>
  <c r="K6" i="7"/>
  <c r="J6" i="7"/>
  <c r="I6" i="7"/>
  <c r="L6" i="7" s="1"/>
  <c r="G6" i="7"/>
  <c r="K5" i="7"/>
  <c r="J5" i="7"/>
  <c r="I5" i="7"/>
  <c r="G5" i="7"/>
  <c r="J6" i="6"/>
  <c r="D6" i="6"/>
  <c r="C6" i="6"/>
  <c r="N55" i="5"/>
  <c r="K55" i="5"/>
  <c r="G55" i="5"/>
  <c r="N54" i="5"/>
  <c r="K54" i="5"/>
  <c r="O54" i="5"/>
  <c r="N53" i="5"/>
  <c r="K53" i="5"/>
  <c r="G53" i="5"/>
  <c r="N52" i="5"/>
  <c r="N75" i="5" s="1"/>
  <c r="M52" i="5"/>
  <c r="M75" i="5" s="1"/>
  <c r="L52" i="5"/>
  <c r="L75" i="5" s="1"/>
  <c r="K52" i="5"/>
  <c r="K75" i="5" s="1"/>
  <c r="J52" i="5"/>
  <c r="J75" i="5" s="1"/>
  <c r="I52" i="5"/>
  <c r="I75" i="5" s="1"/>
  <c r="G52" i="5"/>
  <c r="G75" i="5" s="1"/>
  <c r="N51" i="5"/>
  <c r="M51" i="5"/>
  <c r="L51" i="5"/>
  <c r="K51" i="5"/>
  <c r="J51" i="5"/>
  <c r="I51" i="5"/>
  <c r="G51" i="5"/>
  <c r="N50" i="5"/>
  <c r="M50" i="5"/>
  <c r="L50" i="5"/>
  <c r="K50" i="5"/>
  <c r="J50" i="5"/>
  <c r="I50" i="5"/>
  <c r="G50" i="5"/>
  <c r="N49" i="5"/>
  <c r="M49" i="5"/>
  <c r="L49" i="5"/>
  <c r="K49" i="5"/>
  <c r="J49" i="5"/>
  <c r="I49" i="5"/>
  <c r="G49" i="5"/>
  <c r="N48" i="5"/>
  <c r="M48" i="5"/>
  <c r="L48" i="5"/>
  <c r="K48" i="5"/>
  <c r="J48" i="5"/>
  <c r="I48" i="5"/>
  <c r="G48" i="5"/>
  <c r="N47" i="5"/>
  <c r="L47" i="6" s="1"/>
  <c r="M47" i="5"/>
  <c r="L47" i="5"/>
  <c r="K47" i="5"/>
  <c r="J47" i="5"/>
  <c r="I47" i="5"/>
  <c r="G47" i="5"/>
  <c r="B32" i="25"/>
  <c r="M46" i="5"/>
  <c r="L46" i="5"/>
  <c r="K46" i="5"/>
  <c r="J46" i="5"/>
  <c r="I46" i="5"/>
  <c r="G46" i="5"/>
  <c r="N45" i="5"/>
  <c r="M45" i="5"/>
  <c r="L45" i="5"/>
  <c r="K45" i="5"/>
  <c r="J45" i="5"/>
  <c r="I45" i="5"/>
  <c r="G45" i="5"/>
  <c r="N44" i="5"/>
  <c r="N74" i="5" s="1"/>
  <c r="M44" i="5"/>
  <c r="M74" i="5" s="1"/>
  <c r="L44" i="5"/>
  <c r="L74" i="5" s="1"/>
  <c r="K44" i="5"/>
  <c r="K74" i="5" s="1"/>
  <c r="J44" i="5"/>
  <c r="J74" i="5" s="1"/>
  <c r="I44" i="5"/>
  <c r="I74" i="5" s="1"/>
  <c r="G44" i="5"/>
  <c r="G74" i="5" s="1"/>
  <c r="N43" i="5"/>
  <c r="L43" i="5"/>
  <c r="K43" i="5"/>
  <c r="J43" i="5"/>
  <c r="I43" i="5"/>
  <c r="G43" i="5"/>
  <c r="N42" i="5"/>
  <c r="M42" i="5"/>
  <c r="L42" i="5"/>
  <c r="H42" i="6" s="1"/>
  <c r="K42" i="5"/>
  <c r="J42" i="5"/>
  <c r="I42" i="5"/>
  <c r="G42" i="5"/>
  <c r="N41" i="5"/>
  <c r="M41" i="5"/>
  <c r="K41" i="5"/>
  <c r="J41" i="5"/>
  <c r="I41" i="5"/>
  <c r="G41" i="5"/>
  <c r="N40" i="5"/>
  <c r="M40" i="5"/>
  <c r="L40" i="5"/>
  <c r="K40" i="5"/>
  <c r="G40" i="6" s="1"/>
  <c r="J40" i="5"/>
  <c r="F40" i="6" s="1"/>
  <c r="I40" i="5"/>
  <c r="G40" i="5"/>
  <c r="N39" i="5"/>
  <c r="M39" i="5"/>
  <c r="L39" i="5"/>
  <c r="I39" i="5"/>
  <c r="G39" i="5"/>
  <c r="N38" i="5"/>
  <c r="M38" i="5"/>
  <c r="L38" i="5"/>
  <c r="K38" i="5"/>
  <c r="J38" i="5"/>
  <c r="I38" i="5"/>
  <c r="G38" i="5"/>
  <c r="N37" i="5"/>
  <c r="M37" i="5"/>
  <c r="L37" i="5"/>
  <c r="K37" i="5"/>
  <c r="J37" i="5"/>
  <c r="I37" i="5"/>
  <c r="G37" i="5"/>
  <c r="N36" i="5"/>
  <c r="M36" i="5"/>
  <c r="L36" i="5"/>
  <c r="K36" i="5"/>
  <c r="J36" i="5"/>
  <c r="I36" i="5"/>
  <c r="E36" i="6" s="1"/>
  <c r="G36" i="5"/>
  <c r="N35" i="5"/>
  <c r="M35" i="5"/>
  <c r="L35" i="5"/>
  <c r="K35" i="5"/>
  <c r="J35" i="5"/>
  <c r="O35" i="5"/>
  <c r="G35" i="5"/>
  <c r="N34" i="5"/>
  <c r="M34" i="5"/>
  <c r="L34" i="5"/>
  <c r="K34" i="5"/>
  <c r="J34" i="5"/>
  <c r="I34" i="5"/>
  <c r="G34" i="5"/>
  <c r="N33" i="5"/>
  <c r="M33" i="5"/>
  <c r="L33" i="5"/>
  <c r="K33" i="5"/>
  <c r="J33" i="5"/>
  <c r="I33" i="5"/>
  <c r="G33" i="5"/>
  <c r="N32" i="5"/>
  <c r="M32" i="5"/>
  <c r="L32" i="5"/>
  <c r="K32" i="5"/>
  <c r="J32" i="5"/>
  <c r="I32" i="5"/>
  <c r="G32" i="5"/>
  <c r="N31" i="5"/>
  <c r="M31" i="5"/>
  <c r="L31" i="5"/>
  <c r="K31" i="5"/>
  <c r="J31" i="5"/>
  <c r="I31" i="5"/>
  <c r="G31" i="5"/>
  <c r="N30" i="5"/>
  <c r="M30" i="5"/>
  <c r="L30" i="5"/>
  <c r="K30" i="5"/>
  <c r="J30" i="5"/>
  <c r="I30" i="5"/>
  <c r="G30" i="5"/>
  <c r="N29" i="5"/>
  <c r="M29" i="5"/>
  <c r="L29" i="5"/>
  <c r="K29" i="5"/>
  <c r="J29" i="5"/>
  <c r="I29" i="5"/>
  <c r="G29" i="5"/>
  <c r="N28" i="5"/>
  <c r="M28" i="5"/>
  <c r="L28" i="5"/>
  <c r="K28" i="5"/>
  <c r="J28" i="5"/>
  <c r="I28" i="5"/>
  <c r="G28" i="5"/>
  <c r="N27" i="5"/>
  <c r="M27" i="5"/>
  <c r="L27" i="5"/>
  <c r="K27" i="5"/>
  <c r="J27" i="5"/>
  <c r="I27" i="5"/>
  <c r="G27" i="5"/>
  <c r="N26" i="5"/>
  <c r="M26" i="5"/>
  <c r="L26" i="5"/>
  <c r="K26" i="5"/>
  <c r="J26" i="5"/>
  <c r="I26" i="5"/>
  <c r="G26" i="5"/>
  <c r="N25" i="5"/>
  <c r="M25" i="5"/>
  <c r="L25" i="5"/>
  <c r="K25" i="5"/>
  <c r="J25" i="5"/>
  <c r="I25" i="5"/>
  <c r="G25" i="5"/>
  <c r="N24" i="5"/>
  <c r="M24" i="5"/>
  <c r="L24" i="5"/>
  <c r="K24" i="5"/>
  <c r="J24" i="5"/>
  <c r="I24" i="5"/>
  <c r="G24" i="5"/>
  <c r="N23" i="5"/>
  <c r="M23" i="5"/>
  <c r="L23" i="5"/>
  <c r="K23" i="5"/>
  <c r="J23" i="5"/>
  <c r="I23" i="5"/>
  <c r="G23" i="5"/>
  <c r="N22" i="5"/>
  <c r="M22" i="5"/>
  <c r="L22" i="5"/>
  <c r="K22" i="5"/>
  <c r="J22" i="5"/>
  <c r="I22" i="5"/>
  <c r="G22" i="5"/>
  <c r="N21" i="5"/>
  <c r="M21" i="5"/>
  <c r="L21" i="5"/>
  <c r="K21" i="5"/>
  <c r="J21" i="5"/>
  <c r="I21" i="5"/>
  <c r="G21" i="5"/>
  <c r="N20" i="5"/>
  <c r="M20" i="5"/>
  <c r="L20" i="5"/>
  <c r="K20" i="5"/>
  <c r="J20" i="5"/>
  <c r="I20" i="5"/>
  <c r="G20" i="5"/>
  <c r="N19" i="5"/>
  <c r="M19" i="5"/>
  <c r="L19" i="5"/>
  <c r="K19" i="5"/>
  <c r="J19" i="5"/>
  <c r="I19" i="5"/>
  <c r="G19" i="5"/>
  <c r="N18" i="5"/>
  <c r="M18" i="5"/>
  <c r="L18" i="5"/>
  <c r="K18" i="5"/>
  <c r="J18" i="5"/>
  <c r="I18" i="5"/>
  <c r="G18" i="5"/>
  <c r="N17" i="5"/>
  <c r="N72" i="5" s="1"/>
  <c r="M17" i="5"/>
  <c r="M72" i="5" s="1"/>
  <c r="L17" i="5"/>
  <c r="L72" i="5" s="1"/>
  <c r="K17" i="5"/>
  <c r="K72" i="5" s="1"/>
  <c r="J17" i="5"/>
  <c r="J72" i="5" s="1"/>
  <c r="I17" i="5"/>
  <c r="I72" i="5" s="1"/>
  <c r="G17" i="5"/>
  <c r="G72" i="5" s="1"/>
  <c r="N16" i="5"/>
  <c r="M16" i="5"/>
  <c r="L16" i="5"/>
  <c r="K16" i="5"/>
  <c r="I16" i="5"/>
  <c r="G16" i="5"/>
  <c r="N15" i="5"/>
  <c r="M15" i="5"/>
  <c r="L15" i="5"/>
  <c r="K15" i="5"/>
  <c r="J15" i="5"/>
  <c r="I15" i="5"/>
  <c r="G15" i="5"/>
  <c r="N14" i="5"/>
  <c r="M14" i="5"/>
  <c r="L14" i="5"/>
  <c r="K14" i="5"/>
  <c r="J14" i="5"/>
  <c r="I14" i="5"/>
  <c r="G14" i="5"/>
  <c r="N13" i="5"/>
  <c r="M13" i="5"/>
  <c r="L13" i="5"/>
  <c r="K13" i="5"/>
  <c r="J13" i="5"/>
  <c r="G13" i="5"/>
  <c r="N12" i="5"/>
  <c r="M12" i="5"/>
  <c r="L12" i="5"/>
  <c r="K12" i="5"/>
  <c r="J12" i="5"/>
  <c r="I12" i="5"/>
  <c r="G12" i="5"/>
  <c r="M11" i="5"/>
  <c r="L11" i="5"/>
  <c r="J11" i="5"/>
  <c r="I11" i="5"/>
  <c r="G11" i="5"/>
  <c r="K11" i="6" s="1"/>
  <c r="N10" i="5"/>
  <c r="M10" i="5"/>
  <c r="L10" i="5"/>
  <c r="K10" i="5"/>
  <c r="G10" i="6" s="1"/>
  <c r="J10" i="5"/>
  <c r="I10" i="5"/>
  <c r="N9" i="5"/>
  <c r="L9" i="5"/>
  <c r="I9" i="5"/>
  <c r="G9" i="5"/>
  <c r="N8" i="5"/>
  <c r="L8" i="5"/>
  <c r="K8" i="5"/>
  <c r="I8" i="5"/>
  <c r="G8" i="5"/>
  <c r="N7" i="5"/>
  <c r="L7" i="5"/>
  <c r="K7" i="5"/>
  <c r="I7" i="5"/>
  <c r="G7" i="5"/>
  <c r="N6" i="5"/>
  <c r="L6" i="5"/>
  <c r="K6" i="5"/>
  <c r="I6" i="5"/>
  <c r="G6" i="5"/>
  <c r="I5" i="5"/>
  <c r="I71" i="5" s="1"/>
  <c r="A28" i="4"/>
  <c r="A27" i="4"/>
  <c r="A26" i="4"/>
  <c r="A25" i="4"/>
  <c r="A24" i="4"/>
  <c r="A23" i="4"/>
  <c r="A22" i="4"/>
  <c r="A21" i="4"/>
  <c r="A20" i="4"/>
  <c r="A19" i="4"/>
  <c r="A18" i="4"/>
  <c r="A17" i="4"/>
  <c r="A16" i="4"/>
  <c r="A15" i="4"/>
  <c r="A14" i="4"/>
  <c r="A13" i="4"/>
  <c r="A12" i="4"/>
  <c r="A11" i="4"/>
  <c r="A10" i="4"/>
  <c r="A9" i="4"/>
  <c r="A8" i="4"/>
  <c r="A7" i="4"/>
  <c r="A6" i="4"/>
  <c r="A5" i="4"/>
  <c r="I24" i="11" l="1"/>
  <c r="I64" i="10"/>
  <c r="I65" i="10"/>
  <c r="J50" i="10"/>
  <c r="J52" i="10"/>
  <c r="J51" i="10"/>
  <c r="E11" i="8"/>
  <c r="E12" i="8"/>
  <c r="E13" i="8"/>
  <c r="E7" i="8"/>
  <c r="E8" i="8"/>
  <c r="E9" i="8"/>
  <c r="E10" i="8"/>
  <c r="L8" i="7"/>
  <c r="D8" i="8"/>
  <c r="D9" i="8"/>
  <c r="D10" i="8"/>
  <c r="L12" i="7"/>
  <c r="I13" i="8" s="1"/>
  <c r="D12" i="8"/>
  <c r="D13" i="8"/>
  <c r="D7" i="8"/>
  <c r="G27" i="8"/>
  <c r="G29" i="8"/>
  <c r="G31" i="8"/>
  <c r="G23" i="8"/>
  <c r="G36" i="8"/>
  <c r="G43" i="8"/>
  <c r="G14" i="8"/>
  <c r="G20" i="8"/>
  <c r="G45" i="8"/>
  <c r="G47" i="8"/>
  <c r="G49" i="8"/>
  <c r="G13" i="8"/>
  <c r="G64" i="7"/>
  <c r="G44" i="8"/>
  <c r="G73" i="7"/>
  <c r="G67" i="7"/>
  <c r="G7" i="8"/>
  <c r="G8" i="8"/>
  <c r="G9" i="8"/>
  <c r="G10" i="8"/>
  <c r="G11" i="8"/>
  <c r="G12" i="8"/>
  <c r="G22" i="8"/>
  <c r="G24" i="8"/>
  <c r="G35" i="8"/>
  <c r="G37" i="8"/>
  <c r="G42" i="8"/>
  <c r="G16" i="8"/>
  <c r="G17" i="8"/>
  <c r="G52" i="8"/>
  <c r="G68" i="7"/>
  <c r="G53" i="8"/>
  <c r="G26" i="8"/>
  <c r="G28" i="8"/>
  <c r="G30" i="8"/>
  <c r="G32" i="8"/>
  <c r="G46" i="8"/>
  <c r="G48" i="8"/>
  <c r="G50" i="8"/>
  <c r="G38" i="8"/>
  <c r="G39" i="8"/>
  <c r="G54" i="8"/>
  <c r="G55" i="8"/>
  <c r="G15" i="8"/>
  <c r="G21" i="8"/>
  <c r="G34" i="8"/>
  <c r="G41" i="8"/>
  <c r="G65" i="7"/>
  <c r="G25" i="8"/>
  <c r="G66" i="7"/>
  <c r="G33" i="8"/>
  <c r="G51" i="8"/>
  <c r="H12" i="8"/>
  <c r="H13" i="8"/>
  <c r="H7" i="8"/>
  <c r="H8" i="8"/>
  <c r="H9" i="8"/>
  <c r="H10" i="8"/>
  <c r="E12" i="6"/>
  <c r="G18" i="6"/>
  <c r="O5" i="5"/>
  <c r="O71" i="5" s="1"/>
  <c r="L13" i="6"/>
  <c r="G14" i="6"/>
  <c r="H15" i="6"/>
  <c r="I16" i="6"/>
  <c r="H19" i="6"/>
  <c r="L7" i="6"/>
  <c r="H64" i="10"/>
  <c r="G64" i="10"/>
  <c r="I55" i="10"/>
  <c r="G55" i="10"/>
  <c r="H55" i="10"/>
  <c r="G57" i="10"/>
  <c r="H57" i="10"/>
  <c r="G56" i="10"/>
  <c r="J44" i="10"/>
  <c r="E58" i="10"/>
  <c r="I12" i="6"/>
  <c r="F13" i="6"/>
  <c r="H39" i="6"/>
  <c r="H11" i="6"/>
  <c r="M67" i="5"/>
  <c r="M68" i="5"/>
  <c r="E8" i="5"/>
  <c r="G73" i="5"/>
  <c r="G67" i="5"/>
  <c r="L73" i="5"/>
  <c r="L67" i="5"/>
  <c r="G68" i="5"/>
  <c r="L68" i="5"/>
  <c r="G58" i="10"/>
  <c r="M65" i="5"/>
  <c r="M66" i="5"/>
  <c r="H59" i="10"/>
  <c r="G64" i="5"/>
  <c r="L64" i="5"/>
  <c r="K73" i="5"/>
  <c r="K67" i="5"/>
  <c r="K68" i="5"/>
  <c r="I58" i="10"/>
  <c r="N65" i="5"/>
  <c r="J9" i="5"/>
  <c r="G65" i="5"/>
  <c r="L65" i="5"/>
  <c r="G66" i="5"/>
  <c r="L66" i="5"/>
  <c r="N64" i="5"/>
  <c r="K64" i="5"/>
  <c r="N73" i="5"/>
  <c r="N67" i="5"/>
  <c r="N68" i="5"/>
  <c r="G59" i="10"/>
  <c r="H58" i="10"/>
  <c r="N66" i="5"/>
  <c r="K65" i="5"/>
  <c r="K66" i="5"/>
  <c r="I57" i="10"/>
  <c r="I59" i="10"/>
  <c r="I73" i="5"/>
  <c r="I67" i="5"/>
  <c r="I68" i="5"/>
  <c r="J65" i="5"/>
  <c r="J66" i="5"/>
  <c r="I64" i="5"/>
  <c r="I65" i="5"/>
  <c r="I66" i="5"/>
  <c r="E40" i="6"/>
  <c r="J67" i="5"/>
  <c r="J68" i="5"/>
  <c r="J49" i="10"/>
  <c r="J47" i="10"/>
  <c r="J48" i="10"/>
  <c r="J46" i="10"/>
  <c r="J45" i="10"/>
  <c r="J16" i="10"/>
  <c r="E10" i="6"/>
  <c r="I10" i="6"/>
  <c r="K7" i="6"/>
  <c r="E8" i="6"/>
  <c r="L11" i="6"/>
  <c r="E14" i="6"/>
  <c r="L15" i="6"/>
  <c r="G16" i="6"/>
  <c r="F19" i="6"/>
  <c r="L19" i="6"/>
  <c r="H21" i="6"/>
  <c r="E22" i="6"/>
  <c r="I22" i="6"/>
  <c r="F23" i="6"/>
  <c r="G24" i="6"/>
  <c r="K25" i="6"/>
  <c r="H25" i="6"/>
  <c r="E26" i="6"/>
  <c r="I26" i="6"/>
  <c r="F27" i="6"/>
  <c r="G28" i="6"/>
  <c r="K29" i="6"/>
  <c r="H29" i="6"/>
  <c r="E30" i="6"/>
  <c r="I30" i="6"/>
  <c r="F31" i="6"/>
  <c r="G32" i="6"/>
  <c r="K33" i="6"/>
  <c r="H33" i="6"/>
  <c r="I34" i="6"/>
  <c r="F35" i="6"/>
  <c r="G36" i="6"/>
  <c r="K37" i="6"/>
  <c r="H37" i="6"/>
  <c r="E38" i="6"/>
  <c r="I38" i="6"/>
  <c r="I40" i="6"/>
  <c r="F41" i="6"/>
  <c r="K45" i="6"/>
  <c r="H45" i="6"/>
  <c r="E46" i="6"/>
  <c r="I46" i="6"/>
  <c r="F47" i="6"/>
  <c r="H7" i="6"/>
  <c r="F11" i="6"/>
  <c r="K13" i="6"/>
  <c r="F15" i="6"/>
  <c r="I18" i="6"/>
  <c r="L9" i="6"/>
  <c r="H10" i="6"/>
  <c r="G42" i="6"/>
  <c r="G12" i="6"/>
  <c r="H13" i="6"/>
  <c r="I14" i="6"/>
  <c r="K17" i="6"/>
  <c r="E18" i="6"/>
  <c r="G20" i="6"/>
  <c r="F44" i="6"/>
  <c r="K16" i="6"/>
  <c r="E17" i="6"/>
  <c r="I17" i="6"/>
  <c r="P18" i="5"/>
  <c r="F18" i="6"/>
  <c r="K20" i="6"/>
  <c r="P22" i="5"/>
  <c r="F22" i="6"/>
  <c r="B8" i="25"/>
  <c r="L22" i="6"/>
  <c r="K24" i="6"/>
  <c r="B12" i="25"/>
  <c r="L26" i="6"/>
  <c r="P30" i="5"/>
  <c r="F30" i="6"/>
  <c r="B16" i="25"/>
  <c r="L30" i="6"/>
  <c r="B20" i="25"/>
  <c r="L34" i="6"/>
  <c r="F38" i="6"/>
  <c r="F39" i="6"/>
  <c r="B24" i="25"/>
  <c r="L38" i="6"/>
  <c r="B26" i="25"/>
  <c r="L40" i="6"/>
  <c r="I42" i="6"/>
  <c r="I43" i="6"/>
  <c r="H44" i="6"/>
  <c r="O45" i="5"/>
  <c r="E45" i="6"/>
  <c r="P46" i="5"/>
  <c r="F46" i="6"/>
  <c r="O49" i="5"/>
  <c r="E49" i="6"/>
  <c r="P50" i="5"/>
  <c r="F50" i="6"/>
  <c r="B36" i="25"/>
  <c r="L50" i="6"/>
  <c r="K52" i="6"/>
  <c r="H52" i="6"/>
  <c r="H53" i="6"/>
  <c r="B40" i="25"/>
  <c r="L54" i="6"/>
  <c r="E7" i="6"/>
  <c r="L8" i="6"/>
  <c r="H9" i="6"/>
  <c r="F10" i="6"/>
  <c r="L10" i="6"/>
  <c r="G11" i="6"/>
  <c r="K12" i="6"/>
  <c r="H12" i="6"/>
  <c r="E13" i="6"/>
  <c r="I13" i="6"/>
  <c r="F14" i="6"/>
  <c r="L14" i="6"/>
  <c r="G15" i="6"/>
  <c r="H16" i="6"/>
  <c r="L18" i="6"/>
  <c r="G19" i="6"/>
  <c r="H20" i="6"/>
  <c r="E21" i="6"/>
  <c r="I21" i="6"/>
  <c r="G23" i="6"/>
  <c r="H24" i="6"/>
  <c r="E25" i="6"/>
  <c r="I25" i="6"/>
  <c r="F26" i="6"/>
  <c r="G27" i="6"/>
  <c r="K28" i="6"/>
  <c r="H28" i="6"/>
  <c r="E29" i="6"/>
  <c r="I29" i="6"/>
  <c r="G31" i="6"/>
  <c r="K32" i="6"/>
  <c r="H32" i="6"/>
  <c r="E33" i="6"/>
  <c r="I33" i="6"/>
  <c r="F34" i="6"/>
  <c r="G35" i="6"/>
  <c r="K36" i="6"/>
  <c r="H36" i="6"/>
  <c r="E37" i="6"/>
  <c r="I37" i="6"/>
  <c r="I39" i="6"/>
  <c r="G41" i="6"/>
  <c r="E42" i="6"/>
  <c r="F43" i="6"/>
  <c r="K44" i="6"/>
  <c r="I45" i="6"/>
  <c r="G47" i="6"/>
  <c r="K48" i="6"/>
  <c r="H48" i="6"/>
  <c r="I49" i="6"/>
  <c r="G51" i="6"/>
  <c r="G53" i="6"/>
  <c r="H17" i="6"/>
  <c r="K21" i="6"/>
  <c r="B9" i="25"/>
  <c r="L23" i="6"/>
  <c r="B13" i="25"/>
  <c r="L27" i="6"/>
  <c r="B17" i="25"/>
  <c r="L31" i="6"/>
  <c r="E34" i="6"/>
  <c r="E35" i="6"/>
  <c r="B21" i="25"/>
  <c r="L35" i="6"/>
  <c r="O43" i="5"/>
  <c r="E43" i="6"/>
  <c r="B29" i="25"/>
  <c r="L43" i="6"/>
  <c r="B37" i="25"/>
  <c r="L51" i="6"/>
  <c r="G52" i="6"/>
  <c r="K53" i="6"/>
  <c r="K54" i="6"/>
  <c r="L55" i="6"/>
  <c r="L56" i="6"/>
  <c r="K42" i="6"/>
  <c r="G44" i="6"/>
  <c r="G48" i="6"/>
  <c r="K49" i="6"/>
  <c r="H49" i="6"/>
  <c r="E50" i="6"/>
  <c r="I50" i="6"/>
  <c r="F51" i="6"/>
  <c r="G54" i="6"/>
  <c r="K14" i="6"/>
  <c r="G17" i="6"/>
  <c r="O19" i="5"/>
  <c r="E19" i="6"/>
  <c r="P20" i="5"/>
  <c r="F20" i="6"/>
  <c r="K22" i="6"/>
  <c r="O23" i="5"/>
  <c r="E23" i="6"/>
  <c r="B10" i="25"/>
  <c r="L24" i="6"/>
  <c r="P28" i="5"/>
  <c r="F28" i="6"/>
  <c r="B14" i="25"/>
  <c r="L28" i="6"/>
  <c r="B18" i="25"/>
  <c r="B18" i="26" s="1"/>
  <c r="H17" i="26" s="1"/>
  <c r="L32" i="6"/>
  <c r="P36" i="5"/>
  <c r="F36" i="6"/>
  <c r="B22" i="25"/>
  <c r="L36" i="6"/>
  <c r="O39" i="5"/>
  <c r="E39" i="6"/>
  <c r="H40" i="6"/>
  <c r="H41" i="6"/>
  <c r="B27" i="25"/>
  <c r="L41" i="6"/>
  <c r="L44" i="6"/>
  <c r="P48" i="5"/>
  <c r="F48" i="6"/>
  <c r="B34" i="25"/>
  <c r="L48" i="6"/>
  <c r="O51" i="5"/>
  <c r="E51" i="6"/>
  <c r="F52" i="6"/>
  <c r="F53" i="6"/>
  <c r="L52" i="6"/>
  <c r="G55" i="6"/>
  <c r="G56" i="6"/>
  <c r="G7" i="6"/>
  <c r="K8" i="6"/>
  <c r="H8" i="6"/>
  <c r="E9" i="6"/>
  <c r="E11" i="6"/>
  <c r="I11" i="6"/>
  <c r="F12" i="6"/>
  <c r="L12" i="6"/>
  <c r="G13" i="6"/>
  <c r="H14" i="6"/>
  <c r="E15" i="6"/>
  <c r="I15" i="6"/>
  <c r="F16" i="6"/>
  <c r="L16" i="6"/>
  <c r="K18" i="6"/>
  <c r="H18" i="6"/>
  <c r="I19" i="6"/>
  <c r="L20" i="6"/>
  <c r="G21" i="6"/>
  <c r="H22" i="6"/>
  <c r="I23" i="6"/>
  <c r="F24" i="6"/>
  <c r="G25" i="6"/>
  <c r="K26" i="6"/>
  <c r="H26" i="6"/>
  <c r="E27" i="6"/>
  <c r="I27" i="6"/>
  <c r="G29" i="6"/>
  <c r="K30" i="6"/>
  <c r="H30" i="6"/>
  <c r="E31" i="6"/>
  <c r="I31" i="6"/>
  <c r="F32" i="6"/>
  <c r="G33" i="6"/>
  <c r="K34" i="6"/>
  <c r="H34" i="6"/>
  <c r="I35" i="6"/>
  <c r="G37" i="6"/>
  <c r="K38" i="6"/>
  <c r="H38" i="6"/>
  <c r="K40" i="6"/>
  <c r="E41" i="6"/>
  <c r="K43" i="6"/>
  <c r="H43" i="6"/>
  <c r="G45" i="6"/>
  <c r="K46" i="6"/>
  <c r="H46" i="6"/>
  <c r="E47" i="6"/>
  <c r="I47" i="6"/>
  <c r="G49" i="6"/>
  <c r="K50" i="6"/>
  <c r="H50" i="6"/>
  <c r="I51" i="6"/>
  <c r="G8" i="6"/>
  <c r="G9" i="6"/>
  <c r="K9" i="6"/>
  <c r="K10" i="6"/>
  <c r="K15" i="6"/>
  <c r="F17" i="6"/>
  <c r="L17" i="6"/>
  <c r="K19" i="6"/>
  <c r="B7" i="25"/>
  <c r="L21" i="6"/>
  <c r="K23" i="6"/>
  <c r="B11" i="25"/>
  <c r="L25" i="6"/>
  <c r="B15" i="25"/>
  <c r="L29" i="6"/>
  <c r="B19" i="25"/>
  <c r="L33" i="6"/>
  <c r="B23" i="25"/>
  <c r="L37" i="6"/>
  <c r="G38" i="6"/>
  <c r="G39" i="6"/>
  <c r="B25" i="25"/>
  <c r="L39" i="6"/>
  <c r="B28" i="25"/>
  <c r="L42" i="6"/>
  <c r="I44" i="6"/>
  <c r="B31" i="25"/>
  <c r="B31" i="26" s="1"/>
  <c r="H30" i="26" s="1"/>
  <c r="L45" i="6"/>
  <c r="L46" i="6"/>
  <c r="B35" i="25"/>
  <c r="L49" i="6"/>
  <c r="E52" i="6"/>
  <c r="E53" i="6"/>
  <c r="I52" i="6"/>
  <c r="I53" i="6"/>
  <c r="B39" i="25"/>
  <c r="L53" i="6"/>
  <c r="K55" i="6"/>
  <c r="K56" i="6"/>
  <c r="E16" i="6"/>
  <c r="E20" i="6"/>
  <c r="I20" i="6"/>
  <c r="F21" i="6"/>
  <c r="G22" i="6"/>
  <c r="H23" i="6"/>
  <c r="E24" i="6"/>
  <c r="I24" i="6"/>
  <c r="F25" i="6"/>
  <c r="G26" i="6"/>
  <c r="K27" i="6"/>
  <c r="H27" i="6"/>
  <c r="E28" i="6"/>
  <c r="I28" i="6"/>
  <c r="F29" i="6"/>
  <c r="G30" i="6"/>
  <c r="K31" i="6"/>
  <c r="H31" i="6"/>
  <c r="E32" i="6"/>
  <c r="I32" i="6"/>
  <c r="F33" i="6"/>
  <c r="G34" i="6"/>
  <c r="K35" i="6"/>
  <c r="H35" i="6"/>
  <c r="I36" i="6"/>
  <c r="F37" i="6"/>
  <c r="K39" i="6"/>
  <c r="K41" i="6"/>
  <c r="I41" i="6"/>
  <c r="F42" i="6"/>
  <c r="G43" i="6"/>
  <c r="E44" i="6"/>
  <c r="F45" i="6"/>
  <c r="G46" i="6"/>
  <c r="K47" i="6"/>
  <c r="H47" i="6"/>
  <c r="E48" i="6"/>
  <c r="I48" i="6"/>
  <c r="F49" i="6"/>
  <c r="G50" i="6"/>
  <c r="K51" i="6"/>
  <c r="H51" i="6"/>
  <c r="P44" i="5"/>
  <c r="P74" i="5" s="1"/>
  <c r="J38" i="10"/>
  <c r="J33" i="10"/>
  <c r="J20" i="10"/>
  <c r="J36" i="10"/>
  <c r="J29" i="10"/>
  <c r="J27" i="10"/>
  <c r="J25" i="10"/>
  <c r="J40" i="10"/>
  <c r="J31" i="10"/>
  <c r="J22" i="10"/>
  <c r="J41" i="10"/>
  <c r="J39" i="10"/>
  <c r="J5" i="10"/>
  <c r="J43" i="10"/>
  <c r="J37" i="10"/>
  <c r="J34" i="10"/>
  <c r="J32" i="10"/>
  <c r="J23" i="10"/>
  <c r="J21" i="10"/>
  <c r="J19" i="10"/>
  <c r="H56" i="11"/>
  <c r="J42" i="10"/>
  <c r="J24" i="10"/>
  <c r="J35" i="10"/>
  <c r="J30" i="10"/>
  <c r="J28" i="10"/>
  <c r="J26" i="10"/>
  <c r="J17" i="10"/>
  <c r="J18" i="10"/>
  <c r="I19" i="11"/>
  <c r="O52" i="5"/>
  <c r="O75" i="5" s="1"/>
  <c r="J38" i="24"/>
  <c r="B6" i="25"/>
  <c r="B55" i="25" s="1"/>
  <c r="B38" i="25"/>
  <c r="M5" i="7"/>
  <c r="E6" i="8"/>
  <c r="D6" i="8"/>
  <c r="H6" i="8"/>
  <c r="L7" i="7"/>
  <c r="I7" i="8" s="1"/>
  <c r="L9" i="7"/>
  <c r="L11" i="7"/>
  <c r="I11" i="8" s="1"/>
  <c r="G56" i="11"/>
  <c r="D39" i="11"/>
  <c r="D35" i="11"/>
  <c r="D29" i="11"/>
  <c r="L5" i="7"/>
  <c r="I6" i="8" s="1"/>
  <c r="M6" i="7"/>
  <c r="M7" i="7"/>
  <c r="M8" i="7"/>
  <c r="M9" i="7"/>
  <c r="J9" i="8" s="1"/>
  <c r="M10" i="7"/>
  <c r="M11" i="7"/>
  <c r="J11" i="8" s="1"/>
  <c r="M12" i="7"/>
  <c r="G6" i="8"/>
  <c r="B30" i="25"/>
  <c r="B57" i="25" s="1"/>
  <c r="G54" i="11"/>
  <c r="D45" i="11"/>
  <c r="D43" i="11"/>
  <c r="D37" i="11"/>
  <c r="D31" i="11"/>
  <c r="D27" i="11"/>
  <c r="O47" i="5"/>
  <c r="P21" i="5"/>
  <c r="N21" i="6" s="1"/>
  <c r="O48" i="5"/>
  <c r="B33" i="25"/>
  <c r="H44" i="11"/>
  <c r="H33" i="11"/>
  <c r="H38" i="11"/>
  <c r="H35" i="11"/>
  <c r="F47" i="19"/>
  <c r="J47" i="19" s="1"/>
  <c r="E47" i="19"/>
  <c r="I47" i="19" s="1"/>
  <c r="G52" i="11"/>
  <c r="E54" i="11"/>
  <c r="D49" i="11"/>
  <c r="D41" i="11"/>
  <c r="F37" i="15"/>
  <c r="D38" i="15"/>
  <c r="C38" i="15" s="1"/>
  <c r="B38" i="15" s="1"/>
  <c r="E34" i="14"/>
  <c r="B6" i="28"/>
  <c r="B8" i="28"/>
  <c r="H7" i="28" s="1"/>
  <c r="B10" i="28"/>
  <c r="H9" i="28" s="1"/>
  <c r="B12" i="28"/>
  <c r="H11" i="28" s="1"/>
  <c r="B14" i="28"/>
  <c r="H13" i="28" s="1"/>
  <c r="B16" i="28"/>
  <c r="H15" i="28" s="1"/>
  <c r="B20" i="28"/>
  <c r="H19" i="28" s="1"/>
  <c r="B22" i="28"/>
  <c r="H21" i="28" s="1"/>
  <c r="B24" i="28"/>
  <c r="H23" i="28" s="1"/>
  <c r="B28" i="28"/>
  <c r="H27" i="28" s="1"/>
  <c r="B32" i="28"/>
  <c r="H31" i="28" s="1"/>
  <c r="B34" i="28"/>
  <c r="H33" i="28" s="1"/>
  <c r="B36" i="28"/>
  <c r="H35" i="28" s="1"/>
  <c r="B38" i="28"/>
  <c r="B26" i="27"/>
  <c r="B30" i="27"/>
  <c r="B37" i="28"/>
  <c r="B7" i="28"/>
  <c r="H6" i="28" s="1"/>
  <c r="G6" i="28" s="1"/>
  <c r="B9" i="28"/>
  <c r="H8" i="28" s="1"/>
  <c r="B11" i="28"/>
  <c r="H10" i="28" s="1"/>
  <c r="B13" i="28"/>
  <c r="H12" i="28" s="1"/>
  <c r="B15" i="28"/>
  <c r="H14" i="28" s="1"/>
  <c r="B17" i="28"/>
  <c r="H16" i="28" s="1"/>
  <c r="B21" i="28"/>
  <c r="H20" i="28" s="1"/>
  <c r="B23" i="28"/>
  <c r="H22" i="28" s="1"/>
  <c r="B27" i="28"/>
  <c r="H26" i="28" s="1"/>
  <c r="B31" i="28"/>
  <c r="H30" i="28" s="1"/>
  <c r="B33" i="28"/>
  <c r="H32" i="28" s="1"/>
  <c r="B35" i="28"/>
  <c r="H34" i="28" s="1"/>
  <c r="B19" i="27"/>
  <c r="B50" i="27" s="1"/>
  <c r="L6" i="6"/>
  <c r="P31" i="5"/>
  <c r="P35" i="5"/>
  <c r="P39" i="5"/>
  <c r="P43" i="5"/>
  <c r="O46" i="5"/>
  <c r="M46" i="6" s="1"/>
  <c r="O50" i="5"/>
  <c r="O36" i="5"/>
  <c r="M36" i="6" s="1"/>
  <c r="P37" i="5"/>
  <c r="P41" i="5"/>
  <c r="I21" i="11"/>
  <c r="H43" i="11"/>
  <c r="P23" i="5"/>
  <c r="I46" i="11"/>
  <c r="I43" i="11"/>
  <c r="I36" i="11"/>
  <c r="I29" i="11"/>
  <c r="H50" i="11"/>
  <c r="H48" i="11"/>
  <c r="H41" i="11"/>
  <c r="H31" i="11"/>
  <c r="H28" i="11"/>
  <c r="H27" i="11"/>
  <c r="G6" i="6"/>
  <c r="P29" i="5"/>
  <c r="I41" i="11"/>
  <c r="I38" i="11"/>
  <c r="I34" i="11"/>
  <c r="I31" i="11"/>
  <c r="I27" i="11"/>
  <c r="G26" i="11"/>
  <c r="H34" i="11"/>
  <c r="H40" i="11"/>
  <c r="E6" i="6"/>
  <c r="H46" i="11"/>
  <c r="P19" i="5"/>
  <c r="P26" i="5"/>
  <c r="P27" i="5"/>
  <c r="P55" i="5"/>
  <c r="H39" i="11"/>
  <c r="H29" i="11"/>
  <c r="H42" i="11"/>
  <c r="K6" i="6"/>
  <c r="H6" i="6"/>
  <c r="P24" i="5"/>
  <c r="P25" i="5"/>
  <c r="P32" i="5"/>
  <c r="P33" i="5"/>
  <c r="P34" i="5"/>
  <c r="O37" i="5"/>
  <c r="P38" i="5"/>
  <c r="P40" i="5"/>
  <c r="O41" i="5"/>
  <c r="P42" i="5"/>
  <c r="O44" i="5"/>
  <c r="O74" i="5" s="1"/>
  <c r="G23" i="11"/>
  <c r="I15" i="11"/>
  <c r="H37" i="11"/>
  <c r="H36" i="11"/>
  <c r="O55" i="5"/>
  <c r="B41" i="25"/>
  <c r="B41" i="26" s="1"/>
  <c r="I55" i="11"/>
  <c r="B35" i="26"/>
  <c r="P9" i="5"/>
  <c r="P11" i="5"/>
  <c r="P13" i="5"/>
  <c r="P15" i="5"/>
  <c r="P17" i="5"/>
  <c r="P72" i="5" s="1"/>
  <c r="O18" i="5"/>
  <c r="O20" i="5"/>
  <c r="O21" i="5"/>
  <c r="O22" i="5"/>
  <c r="O24" i="5"/>
  <c r="O25" i="5"/>
  <c r="O26" i="5"/>
  <c r="O27" i="5"/>
  <c r="O28" i="5"/>
  <c r="O29" i="5"/>
  <c r="O30" i="5"/>
  <c r="O31" i="5"/>
  <c r="O32" i="5"/>
  <c r="O33" i="5"/>
  <c r="O66" i="5" s="1"/>
  <c r="P53" i="5"/>
  <c r="P54" i="5"/>
  <c r="O7" i="5"/>
  <c r="O9" i="5"/>
  <c r="P10" i="5"/>
  <c r="O11" i="5"/>
  <c r="P12" i="5"/>
  <c r="O13" i="5"/>
  <c r="P14" i="5"/>
  <c r="O15" i="5"/>
  <c r="P16" i="5"/>
  <c r="O17" i="5"/>
  <c r="O72" i="5" s="1"/>
  <c r="B15" i="26"/>
  <c r="H14" i="26" s="1"/>
  <c r="P45" i="5"/>
  <c r="N45" i="6" s="1"/>
  <c r="P47" i="5"/>
  <c r="P49" i="5"/>
  <c r="P51" i="5"/>
  <c r="P52" i="5"/>
  <c r="P75" i="5" s="1"/>
  <c r="O53" i="5"/>
  <c r="H32" i="11"/>
  <c r="I22" i="11"/>
  <c r="H30" i="11"/>
  <c r="I18" i="11"/>
  <c r="C52" i="11"/>
  <c r="D44" i="11"/>
  <c r="D40" i="11"/>
  <c r="E51" i="11"/>
  <c r="D56" i="11"/>
  <c r="E55" i="11"/>
  <c r="F48" i="19"/>
  <c r="J48" i="19" s="1"/>
  <c r="C22" i="11"/>
  <c r="D50" i="11"/>
  <c r="D48" i="11"/>
  <c r="D42" i="11"/>
  <c r="D32" i="11"/>
  <c r="D30" i="11"/>
  <c r="D28" i="11"/>
  <c r="D26" i="11"/>
  <c r="C53" i="11"/>
  <c r="E53" i="11"/>
  <c r="C51" i="11"/>
  <c r="D33" i="11"/>
  <c r="E48" i="19"/>
  <c r="I48" i="19" s="1"/>
  <c r="C55" i="11"/>
  <c r="E52" i="11"/>
  <c r="D25" i="11"/>
  <c r="J15" i="10"/>
  <c r="H53" i="11"/>
  <c r="G42" i="11"/>
  <c r="G32" i="11"/>
  <c r="G30" i="11"/>
  <c r="G28" i="11"/>
  <c r="D47" i="11"/>
  <c r="D38" i="11"/>
  <c r="D36" i="11"/>
  <c r="D34" i="11"/>
  <c r="D46" i="11"/>
  <c r="C23" i="11"/>
  <c r="I54" i="11"/>
  <c r="I44" i="11"/>
  <c r="G40" i="11"/>
  <c r="G33" i="11"/>
  <c r="I25" i="11"/>
  <c r="I52" i="11"/>
  <c r="G25" i="11"/>
  <c r="H52" i="11"/>
  <c r="G44" i="11"/>
  <c r="I40" i="11"/>
  <c r="I33" i="11"/>
  <c r="I17" i="11"/>
  <c r="G39" i="11"/>
  <c r="G37" i="11"/>
  <c r="G35" i="11"/>
  <c r="I53" i="11"/>
  <c r="I50" i="11"/>
  <c r="G50" i="11"/>
  <c r="I49" i="11"/>
  <c r="H49" i="11" s="1"/>
  <c r="G49" i="11" s="1"/>
  <c r="I48" i="11"/>
  <c r="G48" i="11"/>
  <c r="I47" i="11"/>
  <c r="H47" i="11" s="1"/>
  <c r="G47" i="11" s="1"/>
  <c r="G46" i="11"/>
  <c r="I45" i="11"/>
  <c r="H45" i="11" s="1"/>
  <c r="G45" i="11" s="1"/>
  <c r="I42" i="11"/>
  <c r="I39" i="11"/>
  <c r="G38" i="11"/>
  <c r="I37" i="11"/>
  <c r="G36" i="11"/>
  <c r="I35" i="11"/>
  <c r="G34" i="11"/>
  <c r="I32" i="11"/>
  <c r="I30" i="11"/>
  <c r="I28" i="11"/>
  <c r="I26" i="11"/>
  <c r="G43" i="11"/>
  <c r="G41" i="11"/>
  <c r="G31" i="11"/>
  <c r="G29" i="11"/>
  <c r="G27" i="11"/>
  <c r="I20" i="11"/>
  <c r="I16" i="11"/>
  <c r="H54" i="11"/>
  <c r="I51" i="11"/>
  <c r="H51" i="11" s="1"/>
  <c r="I23" i="11"/>
  <c r="J7" i="8" l="1"/>
  <c r="I9" i="8"/>
  <c r="B7" i="26"/>
  <c r="B10" i="26"/>
  <c r="J66" i="10"/>
  <c r="J65" i="10"/>
  <c r="J62" i="10"/>
  <c r="B52" i="27"/>
  <c r="B57" i="27"/>
  <c r="B50" i="25"/>
  <c r="I12" i="8"/>
  <c r="I8" i="8"/>
  <c r="J10" i="8"/>
  <c r="J12" i="8"/>
  <c r="J13" i="8"/>
  <c r="I10" i="8"/>
  <c r="J8" i="8"/>
  <c r="N47" i="6"/>
  <c r="N31" i="6"/>
  <c r="M24" i="6"/>
  <c r="B51" i="27"/>
  <c r="B56" i="27"/>
  <c r="J64" i="10"/>
  <c r="J57" i="10"/>
  <c r="E59" i="10"/>
  <c r="B52" i="25"/>
  <c r="P66" i="5"/>
  <c r="J59" i="10"/>
  <c r="E7" i="5"/>
  <c r="M8" i="5"/>
  <c r="J8" i="5"/>
  <c r="B26" i="26"/>
  <c r="H25" i="26" s="1"/>
  <c r="J58" i="10"/>
  <c r="B56" i="25"/>
  <c r="B51" i="25"/>
  <c r="P68" i="5"/>
  <c r="P67" i="5"/>
  <c r="O65" i="5"/>
  <c r="P65" i="5"/>
  <c r="M44" i="6"/>
  <c r="O73" i="5"/>
  <c r="O67" i="5"/>
  <c r="O68" i="5"/>
  <c r="O64" i="5"/>
  <c r="N24" i="6"/>
  <c r="J26" i="11"/>
  <c r="J35" i="11"/>
  <c r="B39" i="26"/>
  <c r="B22" i="26"/>
  <c r="H21" i="26" s="1"/>
  <c r="B28" i="26"/>
  <c r="H27" i="26" s="1"/>
  <c r="B17" i="26"/>
  <c r="H16" i="26" s="1"/>
  <c r="M53" i="6"/>
  <c r="B21" i="26"/>
  <c r="H20" i="26" s="1"/>
  <c r="B11" i="26"/>
  <c r="B9" i="26"/>
  <c r="B34" i="26"/>
  <c r="H33" i="26" s="1"/>
  <c r="B36" i="26"/>
  <c r="B20" i="26"/>
  <c r="H19" i="26" s="1"/>
  <c r="M32" i="6"/>
  <c r="M28" i="6"/>
  <c r="N40" i="6"/>
  <c r="B24" i="26"/>
  <c r="H23" i="26" s="1"/>
  <c r="M30" i="6"/>
  <c r="M26" i="6"/>
  <c r="M21" i="6"/>
  <c r="B23" i="26"/>
  <c r="H22" i="26" s="1"/>
  <c r="M37" i="6"/>
  <c r="M50" i="6"/>
  <c r="N32" i="6"/>
  <c r="N19" i="6"/>
  <c r="N23" i="6"/>
  <c r="B33" i="26"/>
  <c r="H32" i="26" s="1"/>
  <c r="B16" i="26"/>
  <c r="H15" i="26" s="1"/>
  <c r="B12" i="26"/>
  <c r="B8" i="26"/>
  <c r="N29" i="6"/>
  <c r="M51" i="6"/>
  <c r="N36" i="6"/>
  <c r="B14" i="26"/>
  <c r="M19" i="6"/>
  <c r="N50" i="6"/>
  <c r="N46" i="6"/>
  <c r="N53" i="6"/>
  <c r="N26" i="6"/>
  <c r="N43" i="6"/>
  <c r="M47" i="6"/>
  <c r="O10" i="5"/>
  <c r="M10" i="6" s="1"/>
  <c r="N10" i="6"/>
  <c r="N17" i="6"/>
  <c r="M52" i="6"/>
  <c r="N15" i="6"/>
  <c r="N48" i="6"/>
  <c r="N49" i="6"/>
  <c r="N54" i="6"/>
  <c r="M31" i="6"/>
  <c r="M27" i="6"/>
  <c r="M22" i="6"/>
  <c r="B25" i="26"/>
  <c r="H24" i="26" s="1"/>
  <c r="N33" i="6"/>
  <c r="N27" i="6"/>
  <c r="O38" i="5"/>
  <c r="M38" i="6" s="1"/>
  <c r="N38" i="6"/>
  <c r="O16" i="5"/>
  <c r="M16" i="6" s="1"/>
  <c r="N16" i="6"/>
  <c r="O12" i="5"/>
  <c r="M12" i="6" s="1"/>
  <c r="N12" i="6"/>
  <c r="O8" i="5"/>
  <c r="M8" i="6" s="1"/>
  <c r="O34" i="5"/>
  <c r="N34" i="6"/>
  <c r="N51" i="6"/>
  <c r="B13" i="26"/>
  <c r="B27" i="26"/>
  <c r="H26" i="26" s="1"/>
  <c r="M18" i="6"/>
  <c r="N11" i="6"/>
  <c r="B19" i="26"/>
  <c r="H18" i="26" s="1"/>
  <c r="N37" i="6"/>
  <c r="N35" i="6"/>
  <c r="M48" i="6"/>
  <c r="N44" i="6"/>
  <c r="N28" i="6"/>
  <c r="M23" i="6"/>
  <c r="N20" i="6"/>
  <c r="M49" i="6"/>
  <c r="M45" i="6"/>
  <c r="N30" i="6"/>
  <c r="N22" i="6"/>
  <c r="N18" i="6"/>
  <c r="O14" i="5"/>
  <c r="M14" i="6" s="1"/>
  <c r="N14" i="6"/>
  <c r="N52" i="6"/>
  <c r="M55" i="6"/>
  <c r="M56" i="6"/>
  <c r="O42" i="5"/>
  <c r="M42" i="6" s="1"/>
  <c r="N42" i="6"/>
  <c r="N55" i="6"/>
  <c r="N56" i="6"/>
  <c r="M33" i="6"/>
  <c r="M29" i="6"/>
  <c r="M25" i="6"/>
  <c r="M20" i="6"/>
  <c r="N13" i="6"/>
  <c r="N25" i="6"/>
  <c r="N41" i="6"/>
  <c r="N39" i="6"/>
  <c r="J51" i="11"/>
  <c r="M54" i="6"/>
  <c r="J30" i="11"/>
  <c r="J41" i="11"/>
  <c r="J53" i="11"/>
  <c r="J52" i="11"/>
  <c r="J32" i="11"/>
  <c r="J50" i="11"/>
  <c r="J42" i="11"/>
  <c r="J28" i="11"/>
  <c r="J43" i="11"/>
  <c r="J36" i="11"/>
  <c r="J46" i="11"/>
  <c r="J38" i="11"/>
  <c r="J37" i="11"/>
  <c r="J29" i="11"/>
  <c r="J47" i="11"/>
  <c r="J33" i="11"/>
  <c r="J34" i="11"/>
  <c r="J44" i="11"/>
  <c r="J45" i="11"/>
  <c r="J39" i="11"/>
  <c r="J40" i="11"/>
  <c r="J27" i="11"/>
  <c r="J31" i="11"/>
  <c r="J6" i="8"/>
  <c r="B30" i="26"/>
  <c r="H29" i="26" s="1"/>
  <c r="B37" i="26"/>
  <c r="H36" i="26" s="1"/>
  <c r="B38" i="26"/>
  <c r="C34" i="15"/>
  <c r="G53" i="11"/>
  <c r="B29" i="26"/>
  <c r="H28" i="26" s="1"/>
  <c r="B6" i="26"/>
  <c r="D54" i="11"/>
  <c r="B32" i="26"/>
  <c r="H31" i="26" s="1"/>
  <c r="H26" i="11"/>
  <c r="B30" i="28"/>
  <c r="H29" i="28" s="1"/>
  <c r="G51" i="11"/>
  <c r="D37" i="15"/>
  <c r="C37" i="15" s="1"/>
  <c r="B37" i="15" s="1"/>
  <c r="F36" i="15"/>
  <c r="E33" i="14"/>
  <c r="E89" i="14" s="1"/>
  <c r="E36" i="15"/>
  <c r="B34" i="15"/>
  <c r="B39" i="28"/>
  <c r="H38" i="28" s="1"/>
  <c r="B40" i="28"/>
  <c r="B25" i="28"/>
  <c r="H24" i="28" s="1"/>
  <c r="B18" i="28"/>
  <c r="H17" i="28" s="1"/>
  <c r="B29" i="28"/>
  <c r="H28" i="28" s="1"/>
  <c r="B26" i="28"/>
  <c r="B19" i="28"/>
  <c r="H18" i="28" s="1"/>
  <c r="O40" i="5"/>
  <c r="M40" i="6" s="1"/>
  <c r="B40" i="26"/>
  <c r="D52" i="11"/>
  <c r="C21" i="11"/>
  <c r="E23" i="11"/>
  <c r="J14" i="10"/>
  <c r="G55" i="11"/>
  <c r="H55" i="11"/>
  <c r="D55" i="11"/>
  <c r="E24" i="11"/>
  <c r="D53" i="11"/>
  <c r="D51" i="11"/>
  <c r="H25" i="11"/>
  <c r="M17" i="6" l="1"/>
  <c r="E81" i="14"/>
  <c r="I9" i="6"/>
  <c r="F9" i="6"/>
  <c r="P8" i="5"/>
  <c r="E6" i="5"/>
  <c r="J7" i="5"/>
  <c r="M7" i="5"/>
  <c r="M43" i="6"/>
  <c r="M9" i="6"/>
  <c r="M13" i="6"/>
  <c r="M15" i="6"/>
  <c r="M11" i="6"/>
  <c r="M34" i="6"/>
  <c r="M35" i="6"/>
  <c r="M41" i="6"/>
  <c r="M39" i="6"/>
  <c r="E35" i="15"/>
  <c r="D36" i="15"/>
  <c r="C36" i="15" s="1"/>
  <c r="B36" i="15" s="1"/>
  <c r="E32" i="14"/>
  <c r="H24" i="11"/>
  <c r="G24" i="11" s="1"/>
  <c r="D23" i="11"/>
  <c r="J13" i="10"/>
  <c r="C20" i="11"/>
  <c r="G22" i="11"/>
  <c r="D24" i="11"/>
  <c r="P7" i="5" l="1"/>
  <c r="N8" i="6" s="1"/>
  <c r="N9" i="6"/>
  <c r="F8" i="6"/>
  <c r="I8" i="6"/>
  <c r="E5" i="5"/>
  <c r="E71" i="5" s="1"/>
  <c r="J6" i="5"/>
  <c r="F7" i="6" s="1"/>
  <c r="M6" i="5"/>
  <c r="E49" i="19"/>
  <c r="I49" i="19" s="1"/>
  <c r="F49" i="19"/>
  <c r="J49" i="19" s="1"/>
  <c r="D22" i="11"/>
  <c r="D35" i="15"/>
  <c r="C35" i="15" s="1"/>
  <c r="B35" i="15" s="1"/>
  <c r="E31" i="14"/>
  <c r="E33" i="15" s="1"/>
  <c r="E34" i="15"/>
  <c r="C19" i="11"/>
  <c r="J12" i="10"/>
  <c r="G21" i="11"/>
  <c r="E22" i="11"/>
  <c r="H23" i="11"/>
  <c r="E73" i="5" l="1"/>
  <c r="E64" i="5"/>
  <c r="M5" i="5"/>
  <c r="J5" i="5"/>
  <c r="J71" i="5" s="1"/>
  <c r="I7" i="6"/>
  <c r="P6" i="5"/>
  <c r="N7" i="6" s="1"/>
  <c r="E21" i="11"/>
  <c r="F35" i="15"/>
  <c r="D34" i="15"/>
  <c r="F34" i="15"/>
  <c r="D33" i="15"/>
  <c r="C33" i="15" s="1"/>
  <c r="B33" i="15" s="1"/>
  <c r="E30" i="14"/>
  <c r="G20" i="11"/>
  <c r="D21" i="11"/>
  <c r="J11" i="10"/>
  <c r="H22" i="11"/>
  <c r="I6" i="6" l="1"/>
  <c r="M71" i="5"/>
  <c r="F6" i="6"/>
  <c r="P5" i="5"/>
  <c r="P71" i="5" s="1"/>
  <c r="O6" i="5"/>
  <c r="J64" i="5"/>
  <c r="J73" i="5"/>
  <c r="M64" i="5"/>
  <c r="M73" i="5"/>
  <c r="H21" i="11"/>
  <c r="C18" i="11"/>
  <c r="F33" i="15"/>
  <c r="F32" i="15"/>
  <c r="E32" i="15"/>
  <c r="E29" i="14"/>
  <c r="J10" i="10"/>
  <c r="D20" i="11"/>
  <c r="E20" i="11"/>
  <c r="G19" i="11"/>
  <c r="M7" i="6" l="1"/>
  <c r="M6" i="6"/>
  <c r="P64" i="5"/>
  <c r="P73" i="5"/>
  <c r="N6" i="6"/>
  <c r="H20" i="11"/>
  <c r="G18" i="11"/>
  <c r="D32" i="15"/>
  <c r="C32" i="15" s="1"/>
  <c r="B32" i="15" s="1"/>
  <c r="F31" i="15"/>
  <c r="E28" i="14"/>
  <c r="E31" i="15"/>
  <c r="G17" i="11"/>
  <c r="J9" i="10"/>
  <c r="E19" i="11"/>
  <c r="C17" i="11"/>
  <c r="H56" i="10" l="1"/>
  <c r="J8" i="10"/>
  <c r="J63" i="10" s="1"/>
  <c r="A15" i="11"/>
  <c r="F30" i="15"/>
  <c r="D31" i="15"/>
  <c r="C31" i="15" s="1"/>
  <c r="B31" i="15" s="1"/>
  <c r="E27" i="14"/>
  <c r="E29" i="15" s="1"/>
  <c r="E30" i="15"/>
  <c r="D19" i="11"/>
  <c r="E18" i="11"/>
  <c r="H19" i="11"/>
  <c r="C16" i="11"/>
  <c r="J55" i="10" l="1"/>
  <c r="E56" i="10"/>
  <c r="J56" i="10"/>
  <c r="A16" i="11"/>
  <c r="H18" i="11"/>
  <c r="D30" i="15"/>
  <c r="C30" i="15" s="1"/>
  <c r="B30" i="15" s="1"/>
  <c r="E26" i="14"/>
  <c r="E28" i="15" s="1"/>
  <c r="D17" i="11"/>
  <c r="J7" i="10"/>
  <c r="G15" i="11"/>
  <c r="E17" i="11"/>
  <c r="D18" i="11"/>
  <c r="C15" i="11"/>
  <c r="A17" i="11" l="1"/>
  <c r="H17" i="11"/>
  <c r="F28" i="15"/>
  <c r="F29" i="15"/>
  <c r="D29" i="15"/>
  <c r="C29" i="15" s="1"/>
  <c r="B29" i="15" s="1"/>
  <c r="E25" i="14"/>
  <c r="E27" i="15" s="1"/>
  <c r="J6" i="10"/>
  <c r="E16" i="11"/>
  <c r="A18" i="11" l="1"/>
  <c r="D28" i="15"/>
  <c r="C28" i="15" s="1"/>
  <c r="B28" i="15" s="1"/>
  <c r="F27" i="15"/>
  <c r="E24" i="14"/>
  <c r="E26" i="15" s="1"/>
  <c r="H16" i="11"/>
  <c r="G16" i="11" s="1"/>
  <c r="D15" i="11"/>
  <c r="E15" i="11"/>
  <c r="D16" i="11"/>
  <c r="A19" i="11" l="1"/>
  <c r="D27" i="15"/>
  <c r="C27" i="15" s="1"/>
  <c r="B27" i="15" s="1"/>
  <c r="F26" i="15"/>
  <c r="E23" i="14"/>
  <c r="E25" i="15" s="1"/>
  <c r="H15" i="11"/>
  <c r="A20" i="11" l="1"/>
  <c r="D26" i="15"/>
  <c r="C26" i="15" s="1"/>
  <c r="B26" i="15" s="1"/>
  <c r="F25" i="15"/>
  <c r="E22" i="14"/>
  <c r="A21" i="11" l="1"/>
  <c r="D25" i="15"/>
  <c r="C25" i="15" s="1"/>
  <c r="B25" i="15" s="1"/>
  <c r="F24" i="15"/>
  <c r="E24" i="15"/>
  <c r="E21" i="14"/>
  <c r="A22" i="11" l="1"/>
  <c r="D24" i="15"/>
  <c r="C24" i="15" s="1"/>
  <c r="B24" i="15" s="1"/>
  <c r="E20" i="14"/>
  <c r="E23" i="15"/>
  <c r="A23" i="11" l="1"/>
  <c r="D23" i="15"/>
  <c r="C23" i="15" s="1"/>
  <c r="B23" i="15" s="1"/>
  <c r="E19" i="14"/>
  <c r="E21" i="15" s="1"/>
  <c r="E22" i="15"/>
  <c r="A24" i="11" l="1"/>
  <c r="F22" i="15"/>
  <c r="F23" i="15"/>
  <c r="D22" i="15"/>
  <c r="C22" i="15" s="1"/>
  <c r="B22" i="15" s="1"/>
  <c r="F21" i="15"/>
  <c r="C19" i="15"/>
  <c r="E20" i="15"/>
  <c r="E17" i="14"/>
  <c r="A25" i="11" l="1"/>
  <c r="D20" i="15"/>
  <c r="C20" i="15" s="1"/>
  <c r="B20" i="15" s="1"/>
  <c r="D21" i="15"/>
  <c r="C21" i="15" s="1"/>
  <c r="B21" i="15" s="1"/>
  <c r="C18" i="15"/>
  <c r="E19" i="15"/>
  <c r="B19" i="15"/>
  <c r="A26" i="11" l="1"/>
  <c r="D19" i="15"/>
  <c r="B18" i="15"/>
  <c r="E16" i="14"/>
  <c r="C17" i="15"/>
  <c r="A27" i="11" l="1"/>
  <c r="F20" i="15"/>
  <c r="D18" i="15"/>
  <c r="F19" i="15"/>
  <c r="E15" i="14"/>
  <c r="E17" i="15" s="1"/>
  <c r="E18" i="15"/>
  <c r="B17" i="15"/>
  <c r="A28" i="11" l="1"/>
  <c r="E14" i="14"/>
  <c r="C15" i="15"/>
  <c r="A29" i="11" l="1"/>
  <c r="F17" i="15"/>
  <c r="B15" i="15"/>
  <c r="F18" i="15"/>
  <c r="D17" i="15"/>
  <c r="E13" i="14"/>
  <c r="E15" i="15" s="1"/>
  <c r="E16" i="15"/>
  <c r="A30" i="11" l="1"/>
  <c r="F16" i="15"/>
  <c r="D16" i="15"/>
  <c r="C16" i="15" s="1"/>
  <c r="B16" i="15" s="1"/>
  <c r="C13" i="15"/>
  <c r="E12" i="14"/>
  <c r="E14" i="15" s="1"/>
  <c r="B14" i="15"/>
  <c r="A31" i="11" l="1"/>
  <c r="B13" i="15"/>
  <c r="D15" i="15"/>
  <c r="F15" i="15"/>
  <c r="C12" i="15"/>
  <c r="E11" i="14"/>
  <c r="E13" i="15" s="1"/>
  <c r="A32" i="11" l="1"/>
  <c r="B12" i="15"/>
  <c r="D14" i="15"/>
  <c r="C14" i="15" s="1"/>
  <c r="E10" i="14"/>
  <c r="E12" i="15" s="1"/>
  <c r="A33" i="11" l="1"/>
  <c r="F13" i="15"/>
  <c r="D13" i="15"/>
  <c r="F14" i="15"/>
  <c r="D12" i="15"/>
  <c r="C10" i="15"/>
  <c r="E9" i="14"/>
  <c r="B11" i="15"/>
  <c r="A34" i="11" l="1"/>
  <c r="B10" i="15"/>
  <c r="F12" i="15"/>
  <c r="E11" i="15"/>
  <c r="E8" i="14"/>
  <c r="A35" i="11" l="1"/>
  <c r="C9" i="15"/>
  <c r="B9" i="15" s="1"/>
  <c r="B8" i="20"/>
  <c r="D10" i="15"/>
  <c r="D11" i="15"/>
  <c r="C11" i="15" s="1"/>
  <c r="E7" i="14"/>
  <c r="E87" i="14" s="1"/>
  <c r="C8" i="15"/>
  <c r="B8" i="15" s="1"/>
  <c r="E10" i="15"/>
  <c r="E90" i="14" l="1"/>
  <c r="E88" i="14"/>
  <c r="E80" i="14"/>
  <c r="A36" i="11"/>
  <c r="F11" i="15"/>
  <c r="E8" i="15"/>
  <c r="E9" i="15"/>
  <c r="A37" i="11" l="1"/>
  <c r="D8" i="15"/>
  <c r="D9" i="15"/>
  <c r="F10" i="15"/>
  <c r="A38" i="11" l="1"/>
  <c r="B6" i="20"/>
  <c r="F8" i="15"/>
  <c r="F9" i="15"/>
  <c r="A39" i="11" l="1"/>
  <c r="A40" i="11" l="1"/>
  <c r="A41" i="11" l="1"/>
  <c r="A42" i="11" l="1"/>
  <c r="A43" i="11" l="1"/>
  <c r="A44" i="11" l="1"/>
  <c r="A45" i="11" l="1"/>
  <c r="A46" i="11" l="1"/>
  <c r="A47" i="11" l="1"/>
  <c r="A48" i="11" l="1"/>
  <c r="A49" i="11" l="1"/>
  <c r="J48" i="11" l="1"/>
  <c r="A50" i="11"/>
  <c r="J49" i="11" s="1"/>
  <c r="H14" i="9" l="1"/>
  <c r="P14" i="9" s="1"/>
  <c r="I14" i="9"/>
  <c r="H21" i="9"/>
  <c r="P21" i="9" s="1"/>
  <c r="I21" i="9"/>
  <c r="I16" i="9"/>
  <c r="H16" i="9"/>
  <c r="P16" i="9" s="1"/>
  <c r="H22" i="9"/>
  <c r="P22" i="9" s="1"/>
  <c r="I22" i="9"/>
  <c r="I15" i="9"/>
  <c r="H15" i="9"/>
  <c r="P15" i="9" s="1"/>
  <c r="I11" i="9"/>
  <c r="H11" i="9"/>
  <c r="P11" i="9" s="1"/>
  <c r="H19" i="9"/>
  <c r="P19" i="9" s="1"/>
  <c r="I19" i="9"/>
  <c r="I20" i="9"/>
  <c r="H20" i="9"/>
  <c r="P20" i="9" s="1"/>
  <c r="H12" i="9"/>
  <c r="P12" i="9" s="1"/>
  <c r="I12" i="9"/>
  <c r="I9" i="9"/>
  <c r="H9" i="9"/>
  <c r="P9" i="9" s="1"/>
  <c r="I24" i="9"/>
  <c r="H24" i="9"/>
  <c r="P24" i="9" s="1"/>
  <c r="H10" i="9"/>
  <c r="P10" i="9" s="1"/>
  <c r="I10" i="9"/>
  <c r="I23" i="9"/>
  <c r="H23" i="9"/>
  <c r="P23" i="9" s="1"/>
  <c r="I13" i="9"/>
  <c r="H13" i="9"/>
  <c r="P13" i="9" s="1"/>
  <c r="H18" i="9"/>
  <c r="P18" i="9" s="1"/>
  <c r="I18" i="9"/>
  <c r="I7" i="9"/>
  <c r="H7" i="9"/>
  <c r="P7" i="9" s="1"/>
  <c r="I17" i="9"/>
  <c r="H17" i="9"/>
  <c r="P17" i="9" s="1"/>
  <c r="H25" i="9"/>
  <c r="P25" i="9" s="1"/>
  <c r="I25" i="9"/>
  <c r="H8" i="9"/>
  <c r="P8" i="9" s="1"/>
  <c r="I8" i="9"/>
  <c r="Q11" i="9" l="1"/>
  <c r="J11" i="9"/>
  <c r="J16" i="9"/>
  <c r="Q16" i="9"/>
  <c r="Q8" i="9"/>
  <c r="J8" i="9"/>
  <c r="Q21" i="9"/>
  <c r="J21" i="9"/>
  <c r="Q7" i="9"/>
  <c r="J7" i="9"/>
  <c r="Q24" i="9"/>
  <c r="J24" i="9"/>
  <c r="Q20" i="9"/>
  <c r="J20" i="9"/>
  <c r="Q15" i="9"/>
  <c r="J15" i="9"/>
  <c r="Q17" i="9"/>
  <c r="J17" i="9"/>
  <c r="Q13" i="9"/>
  <c r="J13" i="9"/>
  <c r="Q23" i="9"/>
  <c r="J23" i="9"/>
  <c r="Q9" i="9"/>
  <c r="J9" i="9"/>
  <c r="Q19" i="9"/>
  <c r="J19" i="9"/>
  <c r="Q25" i="9"/>
  <c r="J25" i="9"/>
  <c r="Q18" i="9"/>
  <c r="J18" i="9"/>
  <c r="Q10" i="9"/>
  <c r="J10" i="9"/>
  <c r="Q12" i="9"/>
  <c r="J12" i="9"/>
  <c r="Q22" i="9"/>
  <c r="J22" i="9"/>
  <c r="Q14" i="9"/>
  <c r="J14" i="9"/>
  <c r="E45" i="19"/>
  <c r="I45" i="19" s="1"/>
  <c r="F46" i="19"/>
  <c r="J46" i="19" s="1"/>
  <c r="F44" i="19"/>
  <c r="J44" i="19" s="1"/>
  <c r="B60" i="20"/>
  <c r="C60" i="20"/>
  <c r="B58" i="20"/>
  <c r="C58" i="20"/>
  <c r="B62" i="20"/>
  <c r="C62" i="20"/>
  <c r="B64" i="20"/>
  <c r="C64" i="20"/>
  <c r="B66" i="20"/>
  <c r="C66" i="20"/>
  <c r="B68" i="20"/>
  <c r="C68" i="20"/>
  <c r="B59" i="20"/>
  <c r="C59" i="20"/>
  <c r="B57" i="20"/>
  <c r="C57" i="20"/>
  <c r="B56" i="20"/>
  <c r="C56" i="20"/>
  <c r="B55" i="20"/>
  <c r="C55" i="20"/>
  <c r="B54" i="20"/>
  <c r="C54" i="20"/>
  <c r="B53" i="20"/>
  <c r="C53" i="20"/>
  <c r="B52" i="20"/>
  <c r="C52" i="20"/>
  <c r="B51" i="20"/>
  <c r="C51" i="20"/>
  <c r="B50" i="20"/>
  <c r="C50" i="20"/>
  <c r="B49" i="20"/>
  <c r="C49" i="20"/>
  <c r="B48" i="20"/>
  <c r="C48" i="20"/>
  <c r="B47" i="20"/>
  <c r="C47" i="20"/>
  <c r="B46" i="20"/>
  <c r="C46" i="20"/>
  <c r="B45" i="20"/>
  <c r="C45" i="20"/>
  <c r="B44" i="20"/>
  <c r="C44" i="20"/>
  <c r="B43" i="20"/>
  <c r="C43" i="20"/>
  <c r="B42" i="20"/>
  <c r="C42" i="20"/>
  <c r="B41" i="20"/>
  <c r="C41" i="20"/>
  <c r="B40" i="20"/>
  <c r="C40" i="20"/>
  <c r="B39" i="20"/>
  <c r="C39" i="20"/>
  <c r="B38" i="20"/>
  <c r="C38" i="20"/>
  <c r="B37" i="20"/>
  <c r="C37" i="20"/>
  <c r="B36" i="20"/>
  <c r="C36" i="20"/>
  <c r="B35" i="20"/>
  <c r="C35" i="20"/>
  <c r="B34" i="20"/>
  <c r="C34" i="20"/>
  <c r="B33" i="20"/>
  <c r="C33" i="20"/>
  <c r="B32" i="20"/>
  <c r="C32" i="20"/>
  <c r="B31" i="20"/>
  <c r="C31" i="20"/>
  <c r="B30" i="20"/>
  <c r="C30" i="20"/>
  <c r="B29" i="20"/>
  <c r="C29" i="20"/>
  <c r="B28" i="20"/>
  <c r="C28" i="20"/>
  <c r="B27" i="20"/>
  <c r="C27" i="20"/>
  <c r="B26" i="20"/>
  <c r="C26" i="20"/>
  <c r="B25" i="20"/>
  <c r="C25" i="20"/>
  <c r="B24" i="20"/>
  <c r="C24" i="20"/>
  <c r="B23" i="20"/>
  <c r="C23" i="20"/>
  <c r="B22" i="20"/>
  <c r="C22" i="20"/>
  <c r="B21" i="20"/>
  <c r="C21" i="20"/>
  <c r="B20" i="20"/>
  <c r="C20" i="20"/>
  <c r="B19" i="20"/>
  <c r="C19" i="20"/>
  <c r="B18" i="20"/>
  <c r="C18" i="20"/>
  <c r="B17" i="20"/>
  <c r="C17" i="20"/>
  <c r="B16" i="20"/>
  <c r="C16" i="20"/>
  <c r="B15" i="20"/>
  <c r="C15" i="20"/>
  <c r="B14" i="20"/>
  <c r="C14" i="20"/>
  <c r="B13" i="20"/>
  <c r="C13" i="20"/>
  <c r="B12" i="20"/>
  <c r="C12" i="20"/>
  <c r="B11" i="20"/>
  <c r="C11" i="20"/>
  <c r="B10" i="20"/>
  <c r="C10" i="20"/>
  <c r="B9" i="20"/>
  <c r="C9" i="20"/>
  <c r="C8" i="20"/>
  <c r="B7" i="20"/>
  <c r="C7" i="20"/>
  <c r="C6" i="20"/>
  <c r="B61" i="20"/>
  <c r="C61" i="20"/>
  <c r="B63" i="20"/>
  <c r="C63" i="20"/>
  <c r="B65" i="20"/>
  <c r="C65" i="20"/>
  <c r="B67" i="20"/>
  <c r="C67" i="20"/>
  <c r="B69" i="20"/>
  <c r="C69" i="20"/>
  <c r="D63" i="20" l="1"/>
  <c r="D15" i="20"/>
  <c r="E37" i="19"/>
  <c r="I37" i="19" s="1"/>
  <c r="E22" i="19"/>
  <c r="I22" i="19" s="1"/>
  <c r="F25" i="19"/>
  <c r="J25" i="19" s="1"/>
  <c r="F21" i="19"/>
  <c r="J21" i="19" s="1"/>
  <c r="D12" i="20"/>
  <c r="D60" i="20"/>
  <c r="D69" i="20"/>
  <c r="E24" i="19"/>
  <c r="I24" i="19" s="1"/>
  <c r="F26" i="19"/>
  <c r="J26" i="19" s="1"/>
  <c r="E31" i="19"/>
  <c r="I31" i="19" s="1"/>
  <c r="F36" i="19"/>
  <c r="J36" i="19" s="1"/>
  <c r="F18" i="19"/>
  <c r="J18" i="19" s="1"/>
  <c r="F33" i="19"/>
  <c r="J33" i="19" s="1"/>
  <c r="F41" i="19"/>
  <c r="J41" i="19" s="1"/>
  <c r="F38" i="19"/>
  <c r="J38" i="19" s="1"/>
  <c r="F34" i="19"/>
  <c r="J34" i="19" s="1"/>
  <c r="F42" i="19"/>
  <c r="J42" i="19" s="1"/>
  <c r="F23" i="19"/>
  <c r="J23" i="19" s="1"/>
  <c r="F43" i="19"/>
  <c r="J43" i="19" s="1"/>
  <c r="D18" i="20"/>
  <c r="E29" i="19"/>
  <c r="I29" i="19" s="1"/>
  <c r="F29" i="19"/>
  <c r="J29" i="19" s="1"/>
  <c r="F35" i="19"/>
  <c r="J35" i="19" s="1"/>
  <c r="F19" i="19"/>
  <c r="J19" i="19" s="1"/>
  <c r="F32" i="19"/>
  <c r="J32" i="19" s="1"/>
  <c r="F40" i="19"/>
  <c r="J40" i="19" s="1"/>
  <c r="F27" i="19"/>
  <c r="J27" i="19" s="1"/>
  <c r="E33" i="19"/>
  <c r="I33" i="19" s="1"/>
  <c r="F37" i="19"/>
  <c r="J37" i="19" s="1"/>
  <c r="E35" i="19"/>
  <c r="I35" i="19" s="1"/>
  <c r="D65" i="20"/>
  <c r="D61" i="20"/>
  <c r="D7" i="20"/>
  <c r="D9" i="20"/>
  <c r="D11" i="20"/>
  <c r="D66" i="20"/>
  <c r="D62" i="20"/>
  <c r="D8" i="20"/>
  <c r="D10" i="20"/>
  <c r="D64" i="20"/>
  <c r="D58" i="20"/>
  <c r="D6" i="20"/>
  <c r="E6" i="20" s="1"/>
  <c r="E34" i="19"/>
  <c r="I34" i="19" s="1"/>
  <c r="E42" i="19"/>
  <c r="I42" i="19" s="1"/>
  <c r="E38" i="19"/>
  <c r="I38" i="19" s="1"/>
  <c r="E21" i="19"/>
  <c r="I21" i="19" s="1"/>
  <c r="E28" i="19"/>
  <c r="I28" i="19" s="1"/>
  <c r="E20" i="19"/>
  <c r="I20" i="19" s="1"/>
  <c r="E39" i="19"/>
  <c r="I39" i="19" s="1"/>
  <c r="F39" i="19"/>
  <c r="J39" i="19" s="1"/>
  <c r="F20" i="19"/>
  <c r="J20" i="19" s="1"/>
  <c r="F45" i="19"/>
  <c r="J45" i="19" s="1"/>
  <c r="D67" i="20"/>
  <c r="D30" i="20"/>
  <c r="D38" i="20"/>
  <c r="D42" i="20"/>
  <c r="D44" i="20"/>
  <c r="D45" i="20"/>
  <c r="D46" i="20"/>
  <c r="D48" i="20"/>
  <c r="D49" i="20"/>
  <c r="D50" i="20"/>
  <c r="D52" i="20"/>
  <c r="D54" i="20"/>
  <c r="D59" i="20"/>
  <c r="E30" i="19"/>
  <c r="I30" i="19" s="1"/>
  <c r="D20" i="20"/>
  <c r="D24" i="20"/>
  <c r="D26" i="20"/>
  <c r="D29" i="20"/>
  <c r="D56" i="20"/>
  <c r="D57" i="20"/>
  <c r="E43" i="19"/>
  <c r="I43" i="19" s="1"/>
  <c r="F28" i="19"/>
  <c r="J28" i="19" s="1"/>
  <c r="D16" i="20"/>
  <c r="D19" i="20"/>
  <c r="D34" i="20"/>
  <c r="D36" i="20"/>
  <c r="D37" i="20"/>
  <c r="D53" i="20"/>
  <c r="D14" i="20"/>
  <c r="D22" i="20"/>
  <c r="D23" i="20"/>
  <c r="D32" i="20"/>
  <c r="D33" i="20"/>
  <c r="D40" i="20"/>
  <c r="D41" i="20"/>
  <c r="D68" i="20"/>
  <c r="D13" i="20"/>
  <c r="D17" i="20"/>
  <c r="D21" i="20"/>
  <c r="D25" i="20"/>
  <c r="D31" i="20"/>
  <c r="D35" i="20"/>
  <c r="D39" i="20"/>
  <c r="D43" i="20"/>
  <c r="D47" i="20"/>
  <c r="D51" i="20"/>
  <c r="D55" i="20"/>
  <c r="F31" i="19"/>
  <c r="J31" i="19" s="1"/>
  <c r="E19" i="19"/>
  <c r="I19" i="19" s="1"/>
  <c r="F30" i="19"/>
  <c r="J30" i="19" s="1"/>
  <c r="F22" i="19"/>
  <c r="J22" i="19" s="1"/>
  <c r="F24" i="19"/>
  <c r="J24" i="19" s="1"/>
  <c r="E23" i="19"/>
  <c r="I23" i="19" s="1"/>
  <c r="E32" i="19"/>
  <c r="I32" i="19" s="1"/>
  <c r="E36" i="19"/>
  <c r="I36" i="19" s="1"/>
  <c r="E40" i="19"/>
  <c r="I40" i="19" s="1"/>
  <c r="E18" i="19"/>
  <c r="I18" i="19" s="1"/>
  <c r="E25" i="19"/>
  <c r="I25" i="19" s="1"/>
  <c r="E27" i="19"/>
  <c r="I27" i="19" s="1"/>
  <c r="E41" i="19"/>
  <c r="I41" i="19" s="1"/>
  <c r="E26" i="19"/>
  <c r="I26" i="19" s="1"/>
  <c r="D27" i="20"/>
  <c r="D28" i="20"/>
  <c r="E44" i="19"/>
  <c r="I44" i="19" s="1"/>
  <c r="E46" i="19"/>
  <c r="I46" i="19" s="1"/>
  <c r="E74" i="20" l="1"/>
  <c r="E76" i="20"/>
  <c r="E75" i="20"/>
  <c r="E69" i="20"/>
  <c r="E72" i="20"/>
  <c r="E73" i="20"/>
  <c r="E70" i="20"/>
  <c r="E71" i="20"/>
  <c r="E60" i="20"/>
  <c r="E47" i="20"/>
  <c r="E31" i="20"/>
  <c r="E13" i="20"/>
  <c r="E33" i="20"/>
  <c r="E15" i="20"/>
  <c r="E36" i="20"/>
  <c r="E12" i="20"/>
  <c r="E18" i="20"/>
  <c r="E16" i="20"/>
  <c r="E56" i="20"/>
  <c r="E20" i="20"/>
  <c r="E52" i="20"/>
  <c r="E46" i="20"/>
  <c r="E38" i="20"/>
  <c r="E66" i="20"/>
  <c r="E63" i="20"/>
  <c r="E64" i="20"/>
  <c r="E51" i="20"/>
  <c r="E40" i="20"/>
  <c r="E37" i="20"/>
  <c r="E57" i="20"/>
  <c r="E54" i="20"/>
  <c r="E42" i="20"/>
  <c r="E8" i="20"/>
  <c r="E58" i="20"/>
  <c r="E28" i="20"/>
  <c r="E55" i="20"/>
  <c r="E39" i="20"/>
  <c r="E21" i="20"/>
  <c r="E41" i="20"/>
  <c r="E23" i="20"/>
  <c r="E53" i="20"/>
  <c r="E19" i="20"/>
  <c r="E26" i="20"/>
  <c r="E59" i="20"/>
  <c r="E49" i="20"/>
  <c r="E44" i="20"/>
  <c r="E67" i="20"/>
  <c r="E7" i="20"/>
  <c r="E10" i="20"/>
  <c r="E61" i="20"/>
  <c r="E27" i="20"/>
  <c r="E35" i="20"/>
  <c r="E17" i="20"/>
  <c r="E22" i="20"/>
  <c r="E24" i="20"/>
  <c r="E48" i="20"/>
  <c r="E65" i="20"/>
  <c r="E62" i="20"/>
  <c r="E43" i="20"/>
  <c r="E25" i="20"/>
  <c r="E68" i="20"/>
  <c r="E32" i="20"/>
  <c r="E14" i="20"/>
  <c r="E34" i="20"/>
  <c r="E29" i="20"/>
  <c r="E50" i="20"/>
  <c r="E45" i="20"/>
  <c r="E30" i="20"/>
  <c r="E11" i="20"/>
  <c r="E9" i="20"/>
  <c r="H13" i="13"/>
  <c r="H6" i="12"/>
  <c r="I44" i="12"/>
  <c r="I32" i="12"/>
  <c r="I36" i="12"/>
  <c r="I41" i="12"/>
  <c r="I22" i="12"/>
  <c r="I26" i="12"/>
  <c r="I43" i="12"/>
  <c r="I66" i="12" s="1"/>
  <c r="I46" i="12"/>
  <c r="I57" i="13" s="1"/>
  <c r="F55" i="13"/>
  <c r="I15" i="12"/>
  <c r="I16" i="12"/>
  <c r="F41" i="13"/>
  <c r="I24" i="12"/>
  <c r="I10" i="12"/>
  <c r="I20" i="12"/>
  <c r="F52" i="13"/>
  <c r="F35" i="13"/>
  <c r="F47" i="13"/>
  <c r="I45" i="12"/>
  <c r="F12" i="13"/>
  <c r="F39" i="13"/>
  <c r="I39" i="12"/>
  <c r="F43" i="13"/>
  <c r="F37" i="13"/>
  <c r="I40" i="12"/>
  <c r="F17" i="13"/>
  <c r="F24" i="13"/>
  <c r="I57" i="12" l="1"/>
  <c r="I50" i="13"/>
  <c r="F19" i="13"/>
  <c r="I42" i="12"/>
  <c r="I53" i="13" s="1"/>
  <c r="I7" i="12"/>
  <c r="I17" i="13" s="1"/>
  <c r="F23" i="13"/>
  <c r="I31" i="12"/>
  <c r="I55" i="13"/>
  <c r="F33" i="13"/>
  <c r="I33" i="12"/>
  <c r="I43" i="13" s="1"/>
  <c r="F38" i="13"/>
  <c r="I23" i="12"/>
  <c r="I34" i="13" s="1"/>
  <c r="F31" i="13"/>
  <c r="F27" i="13"/>
  <c r="F22" i="13"/>
  <c r="F10" i="13"/>
  <c r="F16" i="13"/>
  <c r="F26" i="13"/>
  <c r="I5" i="12"/>
  <c r="I62" i="12" s="1"/>
  <c r="I27" i="12"/>
  <c r="I37" i="13" s="1"/>
  <c r="I21" i="12"/>
  <c r="I31" i="13" s="1"/>
  <c r="I12" i="12"/>
  <c r="F7" i="13"/>
  <c r="I10" i="13"/>
  <c r="I28" i="12"/>
  <c r="I37" i="12"/>
  <c r="I47" i="13" s="1"/>
  <c r="I13" i="12"/>
  <c r="F29" i="13"/>
  <c r="F21" i="13"/>
  <c r="F32" i="13"/>
  <c r="F42" i="13"/>
  <c r="F28" i="13"/>
  <c r="F11" i="13"/>
  <c r="F13" i="13"/>
  <c r="F34" i="13"/>
  <c r="F44" i="13"/>
  <c r="F40" i="13"/>
  <c r="F54" i="13"/>
  <c r="F56" i="13"/>
  <c r="H17" i="13"/>
  <c r="H16" i="13"/>
  <c r="I42" i="13"/>
  <c r="I54" i="13"/>
  <c r="H7" i="13"/>
  <c r="I51" i="13"/>
  <c r="I9" i="13"/>
  <c r="I26" i="13"/>
  <c r="F50" i="13"/>
  <c r="F8" i="13"/>
  <c r="F9" i="13"/>
  <c r="I56" i="13"/>
  <c r="F36" i="13"/>
  <c r="F30" i="13"/>
  <c r="F20" i="13"/>
  <c r="F18" i="13"/>
  <c r="F51" i="13"/>
  <c r="F49" i="13"/>
  <c r="F25" i="13"/>
  <c r="F48" i="13"/>
  <c r="F46" i="13"/>
  <c r="I34" i="12"/>
  <c r="I30" i="12"/>
  <c r="I41" i="13" s="1"/>
  <c r="I14" i="12"/>
  <c r="I17" i="12"/>
  <c r="I27" i="13" s="1"/>
  <c r="I9" i="12"/>
  <c r="I29" i="12"/>
  <c r="I7" i="13"/>
  <c r="I18" i="12"/>
  <c r="I25" i="12"/>
  <c r="I35" i="13" s="1"/>
  <c r="I38" i="12"/>
  <c r="I19" i="12"/>
  <c r="I8" i="12"/>
  <c r="I63" i="12" s="1"/>
  <c r="I11" i="12"/>
  <c r="I21" i="13" s="1"/>
  <c r="I35" i="12"/>
  <c r="I65" i="12" s="1"/>
  <c r="F45" i="13"/>
  <c r="F53" i="13"/>
  <c r="I55" i="12" l="1"/>
  <c r="I59" i="12"/>
  <c r="I64" i="12"/>
  <c r="I29" i="13"/>
  <c r="I56" i="12"/>
  <c r="I58" i="12"/>
  <c r="I32" i="13"/>
  <c r="I52" i="13"/>
  <c r="I39" i="13"/>
  <c r="I33" i="13"/>
  <c r="I38" i="13"/>
  <c r="I11" i="13"/>
  <c r="I44" i="13"/>
  <c r="I23" i="13"/>
  <c r="I24" i="13"/>
  <c r="I16" i="13"/>
  <c r="I30" i="13"/>
  <c r="I25" i="13"/>
  <c r="I12" i="13"/>
  <c r="I45" i="13"/>
  <c r="I18" i="13"/>
  <c r="I48" i="13"/>
  <c r="I49" i="13"/>
  <c r="I28" i="13"/>
  <c r="I19" i="13"/>
  <c r="I40" i="13"/>
  <c r="I22" i="13"/>
  <c r="I46" i="13"/>
  <c r="I36" i="13"/>
  <c r="I20" i="13"/>
  <c r="I13" i="13"/>
  <c r="I8" i="13"/>
  <c r="G16" i="9"/>
  <c r="O16" i="9" s="1"/>
  <c r="E17" i="19"/>
  <c r="I17" i="19" s="1"/>
  <c r="G12" i="9" l="1"/>
  <c r="O12" i="9" s="1"/>
  <c r="F17" i="19"/>
  <c r="J17" i="19" s="1"/>
  <c r="E13" i="19" l="1"/>
  <c r="I13" i="19" s="1"/>
  <c r="G10" i="9"/>
  <c r="O10" i="9" s="1"/>
  <c r="G9" i="9"/>
  <c r="O9" i="9" s="1"/>
  <c r="G14" i="9"/>
  <c r="O14" i="9" s="1"/>
  <c r="G11" i="9"/>
  <c r="O11" i="9" s="1"/>
  <c r="G15" i="9"/>
  <c r="O15" i="9" s="1"/>
  <c r="G7" i="9"/>
  <c r="O7" i="9" s="1"/>
  <c r="G8" i="9"/>
  <c r="O8" i="9" s="1"/>
  <c r="G13" i="9"/>
  <c r="O13" i="9" s="1"/>
  <c r="F13" i="19" l="1"/>
  <c r="J13" i="19" s="1"/>
  <c r="F9" i="19"/>
  <c r="J9" i="19" s="1"/>
  <c r="E9" i="19"/>
  <c r="I9" i="19" s="1"/>
  <c r="E11" i="19"/>
  <c r="I11" i="19" s="1"/>
  <c r="F11" i="19"/>
  <c r="J11" i="19" s="1"/>
  <c r="I7" i="19"/>
  <c r="E8" i="19"/>
  <c r="I8" i="19" s="1"/>
  <c r="F8" i="19"/>
  <c r="J8" i="19" s="1"/>
  <c r="E12" i="19"/>
  <c r="I12" i="19" s="1"/>
  <c r="F12" i="19"/>
  <c r="J12" i="19" s="1"/>
  <c r="E15" i="19"/>
  <c r="I15" i="19" s="1"/>
  <c r="F15" i="19"/>
  <c r="J15" i="19" s="1"/>
  <c r="E10" i="19"/>
  <c r="I10" i="19" s="1"/>
  <c r="F10" i="19"/>
  <c r="J10" i="19" s="1"/>
  <c r="F14" i="19"/>
  <c r="J14" i="19" s="1"/>
  <c r="E14" i="19"/>
  <c r="I14" i="19" s="1"/>
  <c r="F16" i="19"/>
  <c r="J16" i="19" s="1"/>
  <c r="E16" i="19"/>
  <c r="I16" i="19" s="1"/>
  <c r="F59" i="13"/>
  <c r="F60" i="13"/>
  <c r="I49" i="12"/>
  <c r="I60" i="13" s="1"/>
  <c r="I59" i="13" l="1"/>
</calcChain>
</file>

<file path=xl/sharedStrings.xml><?xml version="1.0" encoding="utf-8"?>
<sst xmlns="http://schemas.openxmlformats.org/spreadsheetml/2006/main" count="1394" uniqueCount="526">
  <si>
    <t>Aggregate Income and Productivity Trends, Canada vs. United States</t>
  </si>
  <si>
    <t>List of Tables</t>
  </si>
  <si>
    <t>List of Charts</t>
  </si>
  <si>
    <t>Chart 1: Relative Aggregate Income Trends in Canada, 1961-2010 (Canada as % of the United States)</t>
  </si>
  <si>
    <t>Chart 1a: Relative Aggregate Income Trends in Canada, 1989-2010 (Canada as % of the United States)</t>
  </si>
  <si>
    <t>Chart 2: Personal Disposable Income as Share of Personal Income in Canada and the United States, 1961-2010</t>
  </si>
  <si>
    <t>Chart 3: Relative Labour Productivity Levels in the Total Economy in Canada, 1961-2010</t>
  </si>
  <si>
    <t>(Canada as % of the United States)</t>
  </si>
  <si>
    <t>Chart 3a: Relative Labour Productivity Levels in the Business Sector in Canada, 1947-2010</t>
  </si>
  <si>
    <t>Chart 4: Working Age Population in Canada and the United States, 1989-2010</t>
  </si>
  <si>
    <t>Chart 5: Labour Force in Canada and the United States, 1989-2010</t>
  </si>
  <si>
    <t>Chart 6: Employment in Canada and the United States, 1989-2010</t>
  </si>
  <si>
    <t>Chart 7: Unemployment in Canada and the United States, 1989-2010</t>
  </si>
  <si>
    <t>Chart 7a: Canada-United States Unemployment Rate Gaps, 1976-2010</t>
  </si>
  <si>
    <t>Chart 7b: Unemployment Rate in Canada and the United States,  US  Definition, 1989-2010</t>
  </si>
  <si>
    <t>Chart 8: Real GDP in Canada and the United States, 1989-2010</t>
  </si>
  <si>
    <t>Chart 9: Labour Productivity (Real GDP per worker) in Canada and the United States, 1989-2010</t>
  </si>
  <si>
    <t>Chart 10: Ouput per Hour in the Business Sector, Canada and the United States, 1989-2010</t>
  </si>
  <si>
    <t>Chart 11: Labour Force Participation Rate in Canada and the United States, 1976-2010</t>
  </si>
  <si>
    <t>Chart 12: Employment to Working Age Population Ratio in Canada and the United States, 1976-2010</t>
  </si>
  <si>
    <t>Last Updated: August 2011</t>
  </si>
  <si>
    <t>Year</t>
  </si>
  <si>
    <t>A</t>
  </si>
  <si>
    <t>B</t>
  </si>
  <si>
    <t>C</t>
  </si>
  <si>
    <t>D</t>
  </si>
  <si>
    <t>E</t>
  </si>
  <si>
    <t>F=B/G*100</t>
  </si>
  <si>
    <t>G</t>
  </si>
  <si>
    <t xml:space="preserve"> H=C/E*100</t>
  </si>
  <si>
    <t>I=D/E*100</t>
  </si>
  <si>
    <t>J=B/A*1,000,000</t>
  </si>
  <si>
    <t>K=C/A*1,000,000</t>
  </si>
  <si>
    <t>L=D/A*1,000,000</t>
  </si>
  <si>
    <t>M=G/A*1,000,000</t>
  </si>
  <si>
    <t>N=H/A*1,000,000</t>
  </si>
  <si>
    <t>O=I/A*1,000,000</t>
  </si>
  <si>
    <t>61-73</t>
  </si>
  <si>
    <t>73-81</t>
  </si>
  <si>
    <t>81-89</t>
  </si>
  <si>
    <t>89-00</t>
  </si>
  <si>
    <t>00-08</t>
  </si>
  <si>
    <t>Population, annual average of mid-quarter estimates, annual % change</t>
  </si>
  <si>
    <t>Nominal GDP at market prices,  annual % change</t>
  </si>
  <si>
    <t>PI,  million 2002$ annual % change</t>
  </si>
  <si>
    <t>PDI,  million 2002$ annual % change</t>
  </si>
  <si>
    <t>GDP per capita, current $ annual % change</t>
  </si>
  <si>
    <t>PI per capita, current $ annual % change</t>
  </si>
  <si>
    <t>PDI per capita, current $ annual % change</t>
  </si>
  <si>
    <t>CPI, 2002=100 annual % change</t>
  </si>
  <si>
    <t>GDP per capita annual % change</t>
  </si>
  <si>
    <t>PI per capita annual % change</t>
  </si>
  <si>
    <t>PDI per capita annual % change</t>
  </si>
  <si>
    <t>F</t>
  </si>
  <si>
    <t>H</t>
  </si>
  <si>
    <t>I</t>
  </si>
  <si>
    <t>Source: Table 1.</t>
  </si>
  <si>
    <t>Population, annual average of mid-quarter estimates, thousands</t>
  </si>
  <si>
    <t>F = B / G * 100</t>
  </si>
  <si>
    <t>H = C / E * 100</t>
  </si>
  <si>
    <t>I = D/ E * 100</t>
  </si>
  <si>
    <t>J = G / A * 1,000,000</t>
  </si>
  <si>
    <t>K = I / A * 1,000,000</t>
  </si>
  <si>
    <t>L = I / A * 1,000,000</t>
  </si>
  <si>
    <t xml:space="preserve">Source:  </t>
  </si>
  <si>
    <t>Source: Table 2.</t>
  </si>
  <si>
    <t>Canada</t>
  </si>
  <si>
    <t>United States</t>
  </si>
  <si>
    <t>Canada as % of US</t>
  </si>
  <si>
    <t>GDP per capita, current CAD$</t>
  </si>
  <si>
    <t>PI per capita, current CAD$</t>
  </si>
  <si>
    <t>PDI per capita, current CAD$</t>
  </si>
  <si>
    <t>GDP PPP exchange rate, US$/CAD$</t>
  </si>
  <si>
    <t>Individual Consumption PPP exchange rate, US$/CAD$</t>
  </si>
  <si>
    <t>GDP per capita, current US$</t>
  </si>
  <si>
    <t>PI per capita, current US$</t>
  </si>
  <si>
    <t>PDI per capita, current US$</t>
  </si>
  <si>
    <t>PDI/PI ratio, %</t>
  </si>
  <si>
    <t>GDP per capita</t>
  </si>
  <si>
    <t>PI per capita</t>
  </si>
  <si>
    <t>PDI per capita</t>
  </si>
  <si>
    <t>F=A*D</t>
  </si>
  <si>
    <t>G=B*E</t>
  </si>
  <si>
    <t>H=C*E</t>
  </si>
  <si>
    <t>I=H/G*100</t>
  </si>
  <si>
    <t>J</t>
  </si>
  <si>
    <t>K</t>
  </si>
  <si>
    <t>L</t>
  </si>
  <si>
    <t>M=L/K*100</t>
  </si>
  <si>
    <t>N=F/J*100</t>
  </si>
  <si>
    <t>O=G/K*100</t>
  </si>
  <si>
    <t>P=H/L*100</t>
  </si>
  <si>
    <t>Source: Tables 1 and 2.</t>
  </si>
  <si>
    <t>61-00</t>
  </si>
  <si>
    <t>Number of Jobs, thous.</t>
  </si>
  <si>
    <t>Total hours actually worked, mill.</t>
  </si>
  <si>
    <t>Actual hours per week per job</t>
  </si>
  <si>
    <t>GDP per hour, Index, 2002=100</t>
  </si>
  <si>
    <t>F=A/B*1000</t>
  </si>
  <si>
    <t>G=A/C</t>
  </si>
  <si>
    <t>H=A/D</t>
  </si>
  <si>
    <t>na</t>
  </si>
  <si>
    <t>n.a</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</si>
  <si>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</si>
  <si>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</si>
  <si>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</si>
  <si>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</si>
  <si>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</si>
  <si>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</si>
  <si>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</si>
  <si>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</si>
  <si>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</si>
  <si>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</si>
  <si>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</si>
  <si>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</si>
  <si>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</si>
  <si>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</si>
  <si>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</si>
  <si>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</si>
  <si>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</si>
  <si>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</si>
  <si>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</si>
  <si>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</si>
  <si>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</si>
  <si>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</si>
  <si>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</si>
  <si>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</si>
  <si>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</si>
  <si>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</si>
  <si>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</si>
  <si>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</si>
  <si>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</si>
  <si>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</si>
  <si>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</si>
  <si>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</si>
  <si>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</si>
  <si>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</si>
  <si>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</si>
  <si>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</si>
  <si>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</si>
  <si>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</si>
  <si>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</si>
  <si>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</si>
  <si>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</si>
  <si>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</si>
  <si>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</si>
  <si>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</si>
  <si>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</si>
  <si>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</si>
  <si>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</si>
  <si>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</si>
  <si>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</si>
  <si>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</si>
  <si>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</si>
  <si>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</si>
  <si>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</si>
  <si>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</si>
  <si>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</si>
  <si>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</si>
  <si>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</si>
  <si>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</si>
  <si>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</si>
  <si>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</si>
  <si>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</si>
  <si>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</si>
  <si>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</si>
  <si>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</si>
  <si>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</si>
  <si>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</si>
  <si>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</si>
  <si>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</si>
  <si>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</si>
  <si>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</si>
  <si>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</si>
  <si>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</si>
  <si>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</si>
  <si>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</si>
  <si>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</si>
  <si>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</si>
  <si>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</si>
  <si>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</si>
  <si>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</si>
  <si>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</si>
  <si>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</si>
  <si>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</si>
  <si>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</si>
  <si>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</si>
  <si>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</si>
  <si>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</si>
  <si>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</si>
  <si>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</si>
  <si>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</si>
  <si>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Source: Table 4.</t>
  </si>
  <si>
    <t>Number of Jobs, mill.</t>
  </si>
  <si>
    <t xml:space="preserve">Total hours actually worked, bill. </t>
  </si>
  <si>
    <t>A/B*1000</t>
  </si>
  <si>
    <t>A/D</t>
  </si>
  <si>
    <t xml:space="preserve">Sources: </t>
  </si>
  <si>
    <t xml:space="preserve">Table 5A: Productivity in the Total Economy, United States, </t>
  </si>
  <si>
    <t>Source: Table 5.</t>
  </si>
  <si>
    <t>Output</t>
  </si>
  <si>
    <t>Employment</t>
  </si>
  <si>
    <t>Hours Worked</t>
  </si>
  <si>
    <t>Output per Worker</t>
  </si>
  <si>
    <t>Output per Hour</t>
  </si>
  <si>
    <t>D=A/B</t>
  </si>
  <si>
    <t>47-73</t>
  </si>
  <si>
    <t xml:space="preserve">Source: </t>
  </si>
  <si>
    <t>Table 6A: Annual Productivity in the Business Sector in Canada and the United States,</t>
  </si>
  <si>
    <t>Source: Table 6.</t>
  </si>
  <si>
    <t>don't just continue formula</t>
  </si>
  <si>
    <t>Quarter</t>
  </si>
  <si>
    <t>2009Q2</t>
  </si>
  <si>
    <t>2009Q3</t>
  </si>
  <si>
    <t>2009Q4</t>
  </si>
  <si>
    <t>2010Q1</t>
  </si>
  <si>
    <t>2010Q2</t>
  </si>
  <si>
    <t>2010Q3</t>
  </si>
  <si>
    <t>2010Q4</t>
  </si>
  <si>
    <t>2011Q1</t>
  </si>
  <si>
    <t>Note: series do not directly coincide with those published by Statistics Canada and the BLS due to re-indexing and rounding.</t>
  </si>
  <si>
    <t>2011Q2</t>
  </si>
  <si>
    <t>Source: Table 6B.</t>
  </si>
  <si>
    <t xml:space="preserve">Note: growth rates do not directly coincide with those reported by BLS because BLS calculates growth rates from source data rather </t>
  </si>
  <si>
    <t>than index numbers.</t>
  </si>
  <si>
    <t>Table 6D: Quarterly Productivity in the Business Sector in Canada and the United States,</t>
  </si>
  <si>
    <t xml:space="preserve">Table 7: Relative Productivity Levels in the Total Economy, </t>
  </si>
  <si>
    <t>GDP per hour, current CAD$</t>
  </si>
  <si>
    <t>GDP per worker, current US$</t>
  </si>
  <si>
    <t>GDP per hour, current US$</t>
  </si>
  <si>
    <t>GDP per worker</t>
  </si>
  <si>
    <t>GDP per hour</t>
  </si>
  <si>
    <t>D=A*C</t>
  </si>
  <si>
    <t>E=B*C</t>
  </si>
  <si>
    <t>Source: Tables 1, 2, 3, 4 and 5.  PPP exchange rates from Table 3.</t>
  </si>
  <si>
    <t>Table 7a: Relative Productivity Levels in the Business Sector,</t>
  </si>
  <si>
    <t>GDP per Hour, %</t>
  </si>
  <si>
    <t>C=A/B*100</t>
  </si>
  <si>
    <t>D=C/ C[1999]*84.2</t>
  </si>
  <si>
    <t>Source: Table 6.  1999 benchmark for the business sector of Canada's output per hour at 84.2 per cent that of the United States from Statistics Canada (2008) "Relative Multifactor Productivity Levels in Canada and the United States: A Sectoral Analysis," Catalogue no. 15-206-X, no. 019, July, p.32.</t>
  </si>
  <si>
    <t>Total Population      '000</t>
  </si>
  <si>
    <t>Working Age Population (15+)                    '000</t>
  </si>
  <si>
    <t>Working Age Population      (15-64)                    '000</t>
  </si>
  <si>
    <t>Labour Force  '000</t>
  </si>
  <si>
    <t>Employment  '000</t>
  </si>
  <si>
    <t>Unemployment  '000</t>
  </si>
  <si>
    <t>Working Age Population (15+) to Total Population Ratio, %</t>
  </si>
  <si>
    <t>Employment to Working Age Population (15+) Ratio, %</t>
  </si>
  <si>
    <t>Labour Force Participation Rate, %</t>
  </si>
  <si>
    <t>Unemployment Rate, %</t>
  </si>
  <si>
    <t>Unemployment Rate, United States Definition, %</t>
  </si>
  <si>
    <t>G = B / A</t>
  </si>
  <si>
    <t>H= E / B</t>
  </si>
  <si>
    <t>I = D / B</t>
  </si>
  <si>
    <t>J = F/ D</t>
  </si>
  <si>
    <t>Note: Employment data in this table are not consistent with the number of jobs in Table 4 due to different definitions and sources.</t>
  </si>
  <si>
    <t>For example, the data in Table 4 count multiple jobholders more than once, while employment data in this table count an individual as</t>
  </si>
  <si>
    <t>employed regardless of the number of jobs held.  Data in Table 4 are primarily based on the Labour Force Survey data shown here, but</t>
  </si>
  <si>
    <t>are supplemented to account for individuals not covered by the LFS, most notably those working in the territories.</t>
  </si>
  <si>
    <t xml:space="preserve">Population    </t>
  </si>
  <si>
    <t>Working Age Population (15+)</t>
  </si>
  <si>
    <t xml:space="preserve">Labour Force  </t>
  </si>
  <si>
    <t xml:space="preserve">Employment </t>
  </si>
  <si>
    <t xml:space="preserve">Unemployment </t>
  </si>
  <si>
    <t>Working Age Population (15+) to Total Population Ratio</t>
  </si>
  <si>
    <t>Employment to Working Age Population (15+) Ratio</t>
  </si>
  <si>
    <t>Labour Force Participation Rate</t>
  </si>
  <si>
    <t>Unemployment Rate (% point change)</t>
  </si>
  <si>
    <t>Source: Table 8.</t>
  </si>
  <si>
    <t>Working Age Population            (16-64)                        '000</t>
  </si>
  <si>
    <t>Working Age Population (16+) to Total Population Ratio, %</t>
  </si>
  <si>
    <t>Employment to Working Age Population (16+) Ratio, %</t>
  </si>
  <si>
    <t xml:space="preserve">F </t>
  </si>
  <si>
    <t>J= F/ D</t>
  </si>
  <si>
    <t>All data (except for total population) refer to the civilian population aged 16 and over.</t>
  </si>
  <si>
    <t>Note: Employment data in this table are not consistent with the number of jobs in Table 5 due to different definitions and sources.</t>
  </si>
  <si>
    <t>The data in Table 5 count multiple jobholders more than once, while employment data in this table count an individual as</t>
  </si>
  <si>
    <t>employed regardless of the number of jobs held.  Data in Table 5 are primarily based on the Current Employment Statistics establishment</t>
  </si>
  <si>
    <t>survey, but are supplemented to account for individuals not covered by the CES with data from the household-based Current Population</t>
  </si>
  <si>
    <t>Survey shown here, most notably the self-employed and agricultural, public administration and managerial workers.</t>
  </si>
  <si>
    <t>Working Age Population (16+) to Total Population Ratio</t>
  </si>
  <si>
    <t>Employment to Working Age Population (16+) Ratio</t>
  </si>
  <si>
    <t>Source: Table 9.</t>
  </si>
  <si>
    <t>Note: Working Age Population, Labour Force, Employment and Unemployment growth rates in 2000 and 2003 are affected by new population</t>
  </si>
  <si>
    <t>benchmarks and are not strictly comparable with growth rates for other years.</t>
  </si>
  <si>
    <t xml:space="preserve">Table 10: GDP per Capita Decomposition into Productivity and Labour </t>
  </si>
  <si>
    <t>Employment / Population                       %</t>
  </si>
  <si>
    <t>WAP/ Population                       %</t>
  </si>
  <si>
    <t>Employment / WAP                       %</t>
  </si>
  <si>
    <t>Labour Force / WAP %</t>
  </si>
  <si>
    <t>Unemployment / WAP                       %</t>
  </si>
  <si>
    <t>A=(B*C)/100</t>
  </si>
  <si>
    <t>C=(D*E)/100</t>
  </si>
  <si>
    <t>E=F-G</t>
  </si>
  <si>
    <t>Source: Tables 1 and 8.</t>
  </si>
  <si>
    <t>1. (GDP / Population) = (GDP / Employment) * ( Employment / Population)</t>
  </si>
  <si>
    <t>2. (Employment / Population) = (WAP / Population) * (Employment / WAP)</t>
  </si>
  <si>
    <t>3. (Employment / WAP) = (Labour Force / WAP) - (Unemployment / WAP)</t>
  </si>
  <si>
    <t>All data (except for population) refer to population aged 15 and over.</t>
  </si>
  <si>
    <t>GDP per worker data in this table do not correspond to the GDP per job data in Table 4 due to a different</t>
  </si>
  <si>
    <t>definition and source for employment.  See the notes to Tables 4 and 8.</t>
  </si>
  <si>
    <t xml:space="preserve">Table 10A: GDP per Capita Decomposition into Productivity and Labour </t>
  </si>
  <si>
    <t>WAP/ Population %</t>
  </si>
  <si>
    <t>A=B+C</t>
  </si>
  <si>
    <t>C=D+E</t>
  </si>
  <si>
    <t>Source: Table 10</t>
  </si>
  <si>
    <t xml:space="preserve">Table 11: GDP per Capita Decomposition into Productivity and Labour, </t>
  </si>
  <si>
    <t>Source: Tables 2 and 9.</t>
  </si>
  <si>
    <t>All data (except for population) refer to the civilian population aged 16 and over.</t>
  </si>
  <si>
    <t>GDP per worker data in this table do not correspond to the GDP per job data in Table 5 due to a different</t>
  </si>
  <si>
    <t>definition and source for employment.  See the notes to Tables 5 and 9.</t>
  </si>
  <si>
    <t xml:space="preserve">Growth rates of columns B and D are affected by breaks in the employment and working age </t>
  </si>
  <si>
    <t>population series in 2000 and 2003.  See Table 9.</t>
  </si>
  <si>
    <t>Table 11A: GDP per Capita Decomposition into Productivity and Labour,</t>
  </si>
  <si>
    <t>WAP / Population                       %</t>
  </si>
  <si>
    <t>Labour Force / WAP  %</t>
  </si>
  <si>
    <t>Source: Table 11.</t>
  </si>
  <si>
    <t xml:space="preserve">Note: Growth rates of columns B and D are affected by breaks in the employment and working age </t>
  </si>
  <si>
    <t>2011Q3</t>
  </si>
  <si>
    <t>2011Q4</t>
  </si>
  <si>
    <t>PI per capita 2002$ annual % change</t>
  </si>
  <si>
    <t>PDI per capita 2002$ annual % change</t>
  </si>
  <si>
    <t>2012Q1</t>
  </si>
  <si>
    <t>Source: Column A - Table 2; Columns B-F are from  BLS, Current Population Survey series [B]LNU00000000, [C] LNU00000097, [D] LNU01000000, [E] LNU02000000, [F] LNU03000000</t>
  </si>
  <si>
    <t xml:space="preserve">Working Age Population (16+) </t>
  </si>
  <si>
    <t>Working Age Population (16+)                     '000</t>
  </si>
  <si>
    <t>n.a.</t>
  </si>
  <si>
    <t>Peak to peak periods, average annual rates of growth (%)</t>
  </si>
  <si>
    <t>Other periods, average annual rates of growth (%)</t>
  </si>
  <si>
    <t>Peak-to-peak periods, average annual rates of growth (%)</t>
  </si>
  <si>
    <t>47-00</t>
  </si>
  <si>
    <t>Peak-to-peak periods, average annual growth rates (%)</t>
  </si>
  <si>
    <t>Other periods, average annual growth rates (%)</t>
  </si>
  <si>
    <t>76-00</t>
  </si>
  <si>
    <t>Peak-to-peak, average annual rate of growth (%)</t>
  </si>
  <si>
    <t>Nominal GDP at market prices,  billions current US$</t>
  </si>
  <si>
    <t>Personal Income,  billions current US$</t>
  </si>
  <si>
    <t>Personal Disposible Income,  billions current US$</t>
  </si>
  <si>
    <t>End-Year Net Capital Stock, bill. 2005 US$</t>
  </si>
  <si>
    <t>GDP per unit of Capital Stock</t>
  </si>
  <si>
    <t>Geom. End-Year Net Capital Stock, millions 2007 Chained CAD$</t>
  </si>
  <si>
    <t>2012Q2</t>
  </si>
  <si>
    <t>2012Q3</t>
  </si>
  <si>
    <t>2012Q4</t>
  </si>
  <si>
    <t>2013Q1</t>
  </si>
  <si>
    <t xml:space="preserve">GDP,  billions 2009 US$ </t>
  </si>
  <si>
    <t>GDP per capita, 2009 US$</t>
  </si>
  <si>
    <t>GDP defl, 2009=100</t>
  </si>
  <si>
    <t>Total number of jobs</t>
  </si>
  <si>
    <t>Labour productivity</t>
  </si>
  <si>
    <t>GDP deflator, 2007=100</t>
  </si>
  <si>
    <t>GDP per capita, 2007 CAD$</t>
  </si>
  <si>
    <t>GDP per Job, 2007 CAD$</t>
  </si>
  <si>
    <t>GDP per hour, 2007 CAD$</t>
  </si>
  <si>
    <t>GDP at market prices, millions 2007 CAD$</t>
  </si>
  <si>
    <t>Geom. End-Year Net Capital Stock, mil 2007 CAD$</t>
  </si>
  <si>
    <t>GDP / Population                      2007 CAD$</t>
  </si>
  <si>
    <t>GDP / Employment                      2007 CAD$</t>
  </si>
  <si>
    <t>GDP / Population                      2007 $CAD</t>
  </si>
  <si>
    <t>PI,  billion 2009 US$</t>
  </si>
  <si>
    <t>PDI,  billion 2009 US$</t>
  </si>
  <si>
    <t>PI per capita, 2009 US$</t>
  </si>
  <si>
    <t>PDI per capita, 2009 US$</t>
  </si>
  <si>
    <t>CPI, 2009=100</t>
  </si>
  <si>
    <t>GDP,  billion 2009$ annual % change</t>
  </si>
  <si>
    <t>PI,  billion 2009$ annual % change</t>
  </si>
  <si>
    <t>PDI,  billion 2009$ annual % change</t>
  </si>
  <si>
    <t>CPI, 2009=100 annual % change</t>
  </si>
  <si>
    <t>GDP defl., 2009=100 annual % change</t>
  </si>
  <si>
    <t>GDP per hour, Index, 2007=100</t>
  </si>
  <si>
    <t>GDP at market prices, billions 2009 US$</t>
  </si>
  <si>
    <t>End-Year Net Capital Stock, bill. 2009 US$</t>
  </si>
  <si>
    <t>GDP per Job, 2009 US$</t>
  </si>
  <si>
    <t>GDP per hour, 2009 US$</t>
  </si>
  <si>
    <t>GDP,  million 2007$ annual % change</t>
  </si>
  <si>
    <t>GDP defl, 2007=100 annual % change</t>
  </si>
  <si>
    <t>GDP per capita 2007$ annual % change</t>
  </si>
  <si>
    <t>69-73</t>
  </si>
  <si>
    <t>H=D/F*100</t>
  </si>
  <si>
    <t>I=E/G*100</t>
  </si>
  <si>
    <t>GDP / Population                      2009 US$</t>
  </si>
  <si>
    <t>GDP / Employment                      2009 US$</t>
  </si>
  <si>
    <t>GDP / Employment                      2009$</t>
  </si>
  <si>
    <t>GDP / Population                      2009 $</t>
  </si>
  <si>
    <t>69-00</t>
  </si>
  <si>
    <t>Note: Real GDP is expressed in 2009 chained dollars, PI and PDI are deflated using the CPI.</t>
  </si>
  <si>
    <t>GDP per Job, US 2009$</t>
  </si>
  <si>
    <t>GDP per hour, US 2009$</t>
  </si>
  <si>
    <t>2013Q2</t>
  </si>
  <si>
    <t>2013Q3</t>
  </si>
  <si>
    <t>2013Q4</t>
  </si>
  <si>
    <t>2014Q1</t>
  </si>
  <si>
    <t>Q1</t>
  </si>
  <si>
    <t>Q2</t>
  </si>
  <si>
    <t>Q3</t>
  </si>
  <si>
    <t>Q4</t>
  </si>
  <si>
    <t>I = F/G</t>
  </si>
  <si>
    <t>2014Q2</t>
  </si>
  <si>
    <t>2014Q3</t>
  </si>
  <si>
    <t>2014Q4</t>
  </si>
  <si>
    <t>A/E</t>
  </si>
  <si>
    <t xml:space="preserve">Total hours actually worked, billions </t>
  </si>
  <si>
    <t>CANSIM 031-0003 for column E.</t>
  </si>
  <si>
    <t>[A]: Bureau of Economic Analysis, see Table 2</t>
  </si>
  <si>
    <t>Fixed assets</t>
  </si>
  <si>
    <t>Source: NIPA Table 1.1 (2009 value only)</t>
  </si>
  <si>
    <t>Index of fixed assets</t>
  </si>
  <si>
    <t>Column A, B, C, and E for 1981 to 2014 use CANSIM 383-0008. It must be rebased to 2009. For 1947 to 1981, see below which used CANSIM 383-0005.</t>
  </si>
  <si>
    <t>Real value added</t>
  </si>
  <si>
    <t>Hours worked for all jobs</t>
  </si>
  <si>
    <t>Index (1992=100)</t>
  </si>
  <si>
    <t>All series re-indexed to 2009Q1=100.  Average annual growth rates refer to the four-quarter averages for the respective years.</t>
  </si>
  <si>
    <t>Source: Column A - Table 1; Columns B through F - Statistics Canada, Labour Force Survey, from CANSIM 282-0087. Column K  is CANSIM 282-0085</t>
  </si>
  <si>
    <t>CANSIM 380-0017</t>
  </si>
  <si>
    <t>CANSIM 380-0050</t>
  </si>
  <si>
    <t>[A]: BEA, Table 2.1 in the NIPA tables</t>
  </si>
  <si>
    <t>[B]: Bureau of Economic Analysis NIPA Tables 1.1.5</t>
  </si>
  <si>
    <t>[C]-[D]: PI and PDI in current dollars, BEA, Table 2.1 in NIPA Tables</t>
  </si>
  <si>
    <t>[E]: Bureau of Labour Statistics series CUUR0000SA0, calculated annual data by using monthly data average and reindexed to 2009=100</t>
  </si>
  <si>
    <t>[G]:  BEA Table 1.1.6.</t>
  </si>
  <si>
    <t>2015Q1</t>
  </si>
  <si>
    <t>2015Q2</t>
  </si>
  <si>
    <t>2015Q3</t>
  </si>
  <si>
    <t>2015Q4</t>
  </si>
  <si>
    <t>Working Age Population (15+)                    Index (1976=100)</t>
  </si>
  <si>
    <t>Working Age Population      (15-64)                    Index (1976=100)</t>
  </si>
  <si>
    <t>Labour Force  Index (1976=100)</t>
  </si>
  <si>
    <t>Employment  Index (1976=100)</t>
  </si>
  <si>
    <t>GDP at market prices Index 1989=100</t>
  </si>
  <si>
    <t>GDP at market prices, Index (1989=100)</t>
  </si>
  <si>
    <t>CPI, 2007=100</t>
  </si>
  <si>
    <t>PI per capita, 2007 CAD$</t>
  </si>
  <si>
    <t>PDI per capita, 2007 CAD$</t>
  </si>
  <si>
    <t>Note: The CPI is rebased to 2007.</t>
  </si>
  <si>
    <t>GDP per Hour, 2009=100</t>
  </si>
  <si>
    <t>Population, annual average of mid-quarter estimates (thousands)</t>
  </si>
  <si>
    <t>Nominal GDP at market prices,  billions of current CAD$</t>
  </si>
  <si>
    <t>Personal Income,  billions of current CAD$</t>
  </si>
  <si>
    <t>Personal Disposable Income,  billions of current CAD$</t>
  </si>
  <si>
    <t>GDP,  billion 2007 CAD$</t>
  </si>
  <si>
    <t>PI,  billion 2007 CAD$</t>
  </si>
  <si>
    <t>PDI,  billion 2007 CAD$</t>
  </si>
  <si>
    <t>Source: Statistics Canada: [A], CANSIM Table 051-0005; [B]: CANSIM Table 380-0064 for 1981-2015 linked to CANSIM Table 380-0017 for 1961-1981; [C] CANSIM Table 380-0073 for 1981-2015 linked to CANSIM Table 380-0050 for 1961-1981; [D] CANSIM 380-0072 linked to 380-0050 for 1961-1980 [E] CANSIM 326-0021; [G] CANSIM Table 380-0064 for 1981-2015 linked to 380-0017 for 1961-1981.</t>
  </si>
  <si>
    <t>Annual average hours per worker</t>
  </si>
  <si>
    <t>GDP at market prices, billions 2007 CAD</t>
  </si>
  <si>
    <t>Note: values in red and italics are estimates based on the five year average annual growth rate</t>
  </si>
  <si>
    <t>Employment, Persons, Thousands</t>
  </si>
  <si>
    <t>Column D is from OECD.Stat/Labour/Hours worked/Average annual hours actually worked per worker</t>
  </si>
  <si>
    <t>Employment is from OECD.Stat/National Accounts/Annual National Accounts/Main Aggregates/Population and Employment by Main Activity</t>
  </si>
  <si>
    <t>70-73</t>
  </si>
  <si>
    <t>70-00</t>
  </si>
  <si>
    <t>Sources: Column A - Statistics Canada, GDP Data, see Table 1; Columns B from OECD.Stat/National Accounts/Annual National Accounts/Main Aggregates/Population and Employment by Main Activity</t>
  </si>
  <si>
    <t>[B]- OECD.Stat/National Accounts/Annual National Accounts/Main Aggregates/Population and Employment by Main Activity</t>
  </si>
  <si>
    <t>[C]: OECD.Stat/Labour/Hours worked/Average annual hours actually worked per worker</t>
  </si>
  <si>
    <t>GDP per job, current CAD$</t>
  </si>
  <si>
    <t>61-17</t>
  </si>
  <si>
    <t>73-17</t>
  </si>
  <si>
    <t>00-17</t>
  </si>
  <si>
    <t>08-17</t>
  </si>
  <si>
    <t>Current as of March 27, 2018.</t>
  </si>
  <si>
    <t>69-17</t>
  </si>
  <si>
    <t>1970-2016 from OECD Stat Individual Consumption PPP: https://stats.oecd.org/Index.aspx?DataSetCode=SNA_TABLE4#</t>
  </si>
  <si>
    <t>1961-2017 from OECD Stat for GDP PPPs: https://stats.oecd.org/Index.aspx?DataSetCode=SNA_TABLE4#</t>
  </si>
  <si>
    <t>Current as of March 27, 2016.</t>
  </si>
  <si>
    <t>70-17</t>
  </si>
  <si>
    <t>Current as of March 27, 2018</t>
  </si>
  <si>
    <t>47-17</t>
  </si>
  <si>
    <t>2016Q1</t>
  </si>
  <si>
    <t>2016Q2</t>
  </si>
  <si>
    <t>2016Q3</t>
  </si>
  <si>
    <t>2016Q4</t>
  </si>
  <si>
    <t>2017Q1</t>
  </si>
  <si>
    <t>2017Q2</t>
  </si>
  <si>
    <t>2017Q3</t>
  </si>
  <si>
    <t>2017Q4</t>
  </si>
  <si>
    <t>87-17</t>
  </si>
  <si>
    <t>76-17</t>
  </si>
  <si>
    <t>Table 1: Aggregate Income Trends in Canada, 1961-2017</t>
  </si>
  <si>
    <t>Table 1A: Aggregate Income Trends in Canada- Annual % Change, 1962-2017</t>
  </si>
  <si>
    <t>Table 2A: Aggregate Income Trends in the United States- Annual % Change, 1962-2017</t>
  </si>
  <si>
    <t>Table 3: Relative Aggregate Income Levels in Canada and the United States, 1970-2017</t>
  </si>
  <si>
    <t>Annual % Change, 1971-2017</t>
  </si>
  <si>
    <t>Table 5: Productivity in the Total Economy, United States, 1970-2017</t>
  </si>
  <si>
    <t>Table 4A: Productivity in the Total Economy, Canada- Annual % Change, 1971-2017</t>
  </si>
  <si>
    <t>Table 4: Productivity in the Total Economy, Canada, 1970-2017</t>
  </si>
  <si>
    <t>Table 2: Aggregate Income Trends in the United States, 1961-2017</t>
  </si>
  <si>
    <t>Table 6: Annual Indexes of  Productivity in the Business Sector in Canada and the United States, 2009=100, 1946-2017</t>
  </si>
  <si>
    <t xml:space="preserve"> Annual % Change, 1947-2017</t>
  </si>
  <si>
    <t>Table 6B: Quarterly Indexes of Productivity in the Business Sector in Canada and the United States, 2009Q1=100, 1987Q1-2017Q4</t>
  </si>
  <si>
    <t>Table 6C: Quarterly Productivity in the Business Sector in Canada and the United States, Year-over-Year % Change, 1988Q1-2017Q4</t>
  </si>
  <si>
    <t>Quarter-to-Quarter Compound Annualized Growth Rates, 1987Q2-2017Q4</t>
  </si>
  <si>
    <t>Canada and the United States, 1970-2017</t>
  </si>
  <si>
    <t>Canada and the United States, 1947-2017</t>
  </si>
  <si>
    <t>Table 8: Main Labour Market Variables, Canada, 1976-2017</t>
  </si>
  <si>
    <t>Table 8A: Main Labour Market Variables, Annual Rate of Change, Canada, 1977-2017</t>
  </si>
  <si>
    <t>Table 9: Main Labour Market Variables, United States, 1976-2017</t>
  </si>
  <si>
    <t>Table 9A: Main Labour Market Variables, Annual Rate of Change, United States, 1977-2017</t>
  </si>
  <si>
    <t>Market Components, Canada, 1976-2017</t>
  </si>
  <si>
    <r>
      <t>Market Components, Canada, Annual Rate of Change</t>
    </r>
    <r>
      <rPr>
        <b/>
        <sz val="12"/>
        <rFont val="Times New Roman"/>
        <family val="1"/>
      </rPr>
      <t>, 1977-2017</t>
    </r>
  </si>
  <si>
    <t>Market Components, United States, 1976-2017</t>
  </si>
  <si>
    <t>Market Components, United States, Annual Rate of Change, 1977-2017</t>
  </si>
  <si>
    <t xml:space="preserve">Chart 1a: Relative Aggregate Income Levels in Canada, 2001-2017
(Canada as % of the United States)
</t>
  </si>
  <si>
    <t>Chart 2: Personal Disposable Income as Share of Personal Income in Canada and the United States, 1961-2017</t>
  </si>
  <si>
    <t>Chart 3: Relative Labour Productivity Levels in the Total Economy in Canada, 1961-2017 (Canada as % of the United States)</t>
  </si>
  <si>
    <t>Chart 3a: Relative Labour Productivity Levels (GDP per hour) in the Business Sector in Canada, 1961-2017 (Canada as % of the United States)</t>
  </si>
  <si>
    <t>Chart 4: Working Age Population in Canada and the United States, 1989-2017, 1989 = 100</t>
  </si>
  <si>
    <t xml:space="preserve">Chart 4a: Annual % Change in Working Age Population in Canada and the United States, 1989-2017
</t>
  </si>
  <si>
    <t xml:space="preserve">Chart 5: Labour Force in Canada and the United States, 1989-2017, 1989=100
</t>
  </si>
  <si>
    <t xml:space="preserve">Chart 5a: Annual % Change in Labour Force in Canada and the United States, 1989-2017
</t>
  </si>
  <si>
    <t>Chart 6: Employment in Canada and the United States, 1989-2017, 1989 =100</t>
  </si>
  <si>
    <t xml:space="preserve">Chart 7: Official Unemployment Rate in Canada and the United States, 1989-2017
</t>
  </si>
  <si>
    <t xml:space="preserve">Chart 8: Real GDP in Canada and the United States, 1989-2017, 1989=100
</t>
  </si>
  <si>
    <t>Chart 11: Labour Force Participation Rate, Canada and the United States, 1976-2017</t>
  </si>
  <si>
    <t xml:space="preserve">Chart 12: Employment to Working Age Population Ratio, Canada and the United States, 1976-2017
</t>
  </si>
  <si>
    <t>Note: Individual consumption PPP in 2017 is not available so it is extrapoltaed using the 5-year annual compounding rate (italicized).</t>
  </si>
  <si>
    <t>[E]:  Bureau of Economic Analysis - Table 1.1: Current-Cost Net Stock of Fixed Assets and Consumer Durable Goods for 2009 base year,Table 1.2. Chain-Type Quantity Indexes for Net Stock of Fixed Assets and Consumer Durable Goods for 1969-2008, 2010-2013. Current as of March 27, 2018</t>
  </si>
  <si>
    <t>Data for US from BLS series PRS84006043, PRS84006013, PRS84006033, PRS84006163 and  PRS84006093.  Current as of March 27, 2018</t>
  </si>
  <si>
    <t>Source: data for Canada from CANSIM 3830008. March 27, 2018</t>
  </si>
  <si>
    <t xml:space="preserve"> (Column C subtracts LNU00000097 from LNU00000000). Current as of March 27, 2018</t>
  </si>
  <si>
    <t>Chart 1: Relative Aggregate Income Levels in Canada, 1969-2017 (Canada as % of the United States)</t>
  </si>
  <si>
    <t xml:space="preserve">Chart 6a: Annual % Change in Employment in Canada and the United States, 1989-2017
</t>
  </si>
  <si>
    <t xml:space="preserve">Chart 8a: Annual % Change in Real GDP in Canada and the United States, 1989-2017
</t>
  </si>
  <si>
    <t xml:space="preserve">Chart 9: Labour Productivity (Real GDP per worker) in Canada and the United States, 
1989-2017, 2009 =100
</t>
  </si>
  <si>
    <t xml:space="preserve">Chart 9a: Annual % Change in Labour Productivity (Real GDP per worker) in Canada and the United States, 1989-2017
</t>
  </si>
  <si>
    <t>Chart 10: Output per Hour in the Business Sector, Canada and the United States, 1989-2017, 2009 =100</t>
  </si>
  <si>
    <t xml:space="preserve">Chart 10a: Annual % Change in Output per Hour in the Business Sector, Canada and the United States, 1989-2017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</si>
</sst>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00_);_(* \(#,##0.00\);_(* &quot;-&quot;??_);_(@_)"/>
    <numFmt numFmtId="165" formatCode="0.0"/>
    <numFmt numFmtId="166" formatCode="#,##0.0"/>
    <numFmt numFmtId="167" formatCode="#,##0_ ;\-#,##0\ "/>
    <numFmt numFmtId="168" formatCode="_(* #,##0_);_(* \(#,##0\);_(* &quot;-&quot;??_);_(@_)"/>
    <numFmt numFmtId="169" formatCode="_-* #,##0_-;\-* #,##0_-;_-* &quot;-&quot;??_-;_-@_-"/>
    <numFmt numFmtId="170" formatCode="_(* #,##0.0_);_(* \(#,##0.0\);_(* &quot;-&quot;??_);_(@_)"/>
    <numFmt numFmtId="171" formatCode="#,##0.0;\-#,##0.0"/>
    <numFmt numFmtId="172" formatCode="#,##0.0_);\(#,##0.0\)"/>
    <numFmt numFmtId="173" formatCode="0.000000"/>
    <numFmt numFmtId="174" formatCode="0.000"/>
    <numFmt numFmtId="175" formatCode="#,##0.00_ ;\-#,##0.00\ "/>
    <numFmt numFmtId="176" formatCode="0.000_)"/>
    <numFmt numFmtId="177" formatCode="#0.000"/>
    <numFmt numFmtId="178" formatCode="_-* #,##0.0_-;\-* #,##0.0_-;_-* &quot;-&quot;??_-;_-@_-"/>
    <numFmt numFmtId="179" formatCode="0.0000"/>
    <numFmt numFmtId="180" formatCode="#0.0"/>
    <numFmt numFmtId="181" formatCode="0.0%"/>
    <numFmt numFmtId="182" formatCode="#,##0.0_ ;\-#,##0.0\ "/>
  </numFmts>
  <fonts count="43">
    <font>
      <sz val="11"/>
      <color theme="1"/>
      <name val="Calibri"/>
      <family val="2"/>
      <scheme val="minor"/>
    </font>
    <font>
      <sz val="11"/>
      <color theme="1"/>
      <name val="Calibri"/>
      <family val="2"/>
      <scheme val="minor"/>
    </font>
    <font>
      <sz val="10"/>
      <name val="Arial"/>
      <family val="2"/>
    </font>
    <font>
      <sz val="14"/>
      <name val="Times New Roman"/>
      <family val="1"/>
    </font>
    <font>
      <sz val="12"/>
      <name val="Times New Roman"/>
      <family val="1"/>
    </font>
    <font>
      <sz val="10"/>
      <name val="Times New Roman"/>
      <family val="1"/>
    </font>
    <font>
      <b/>
      <sz val="12"/>
      <name val="Times New Roman"/>
      <family val="1"/>
    </font>
    <font>
      <sz val="10"/>
      <color theme="1"/>
      <name val="Times New Roman"/>
      <family val="1"/>
    </font>
    <font>
      <sz val="10"/>
      <name val="Arial"/>
      <family val="2"/>
    </font>
    <font>
      <sz val="12"/>
      <name val="Arial"/>
      <family val="2"/>
    </font>
    <font>
      <b/>
      <sz val="10"/>
      <name val="Times New Roman"/>
      <family val="1"/>
    </font>
    <font>
      <sz val="9"/>
      <name val="Times New Roman"/>
      <family val="1"/>
    </font>
    <font>
      <sz val="8"/>
      <color indexed="8"/>
      <name val="Verdana"/>
      <family val="2"/>
    </font>
    <font>
      <sz val="10"/>
      <name val="Courier"/>
      <family val="3"/>
    </font>
    <font>
      <sz val="10"/>
      <color indexed="8"/>
      <name val="Verdana"/>
      <family val="2"/>
    </font>
    <font>
      <sz val="11"/>
      <name val="Calibri"/>
      <family val="2"/>
      <scheme val="minor"/>
    </font>
    <font>
      <sz val="11"/>
      <color indexed="8"/>
      <name val="Calibri"/>
      <family val="2"/>
      <scheme val="minor"/>
    </font>
    <font>
      <sz val="10"/>
      <color theme="1"/>
      <name val="Arial Unicode MS"/>
      <family val="2"/>
    </font>
    <font>
      <i/>
      <sz val="10"/>
      <name val="Times New Roman"/>
      <family val="1"/>
    </font>
    <font>
      <b/>
      <sz val="11"/>
      <name val="Times New Roman"/>
      <family val="1"/>
    </font>
    <font>
      <b/>
      <sz val="14"/>
      <name val="Times New Roman"/>
      <family val="1"/>
    </font>
    <font>
      <b/>
      <sz val="10"/>
      <color indexed="8"/>
      <name val="Arial"/>
      <family val="2"/>
    </font>
    <font>
      <sz val="10"/>
      <color indexed="8"/>
      <name val="Arial"/>
      <family val="2"/>
    </font>
    <font>
      <sz val="10"/>
      <color rgb="FFFF0000"/>
      <name val="Times New Roman"/>
      <family val="1"/>
    </font>
    <font>
      <sz val="10"/>
      <color indexed="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rgb="FFFF0000"/>
      <name val="Times New Roman"/>
      <family val="1"/>
    </font>
    <font>
      <b/>
      <sz val="10"/>
      <color theme="1"/>
      <name val="Times New Roman"/>
      <family val="1"/>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11">
    <xf numFmtId="0" fontId="0" fillId="0" borderId="0"/>
    <xf numFmtId="0" fontId="2" fillId="0" borderId="0"/>
    <xf numFmtId="164" fontId="8"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0" borderId="0"/>
    <xf numFmtId="0" fontId="9" fillId="0" borderId="0"/>
    <xf numFmtId="0" fontId="1" fillId="0" borderId="0"/>
    <xf numFmtId="164" fontId="8" fillId="0" borderId="0" applyFont="0" applyFill="0" applyBorder="0" applyAlignment="0" applyProtection="0"/>
    <xf numFmtId="0" fontId="1" fillId="0" borderId="0"/>
    <xf numFmtId="0" fontId="1" fillId="0" borderId="0"/>
    <xf numFmtId="0" fontId="8"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5" fillId="0" borderId="0" applyNumberFormat="0" applyFill="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19" applyNumberFormat="0" applyAlignment="0" applyProtection="0"/>
    <xf numFmtId="0" fontId="33" fillId="8" borderId="20" applyNumberFormat="0" applyAlignment="0" applyProtection="0"/>
    <xf numFmtId="0" fontId="34" fillId="8" borderId="19" applyNumberFormat="0" applyAlignment="0" applyProtection="0"/>
    <xf numFmtId="0" fontId="35" fillId="0" borderId="21" applyNumberFormat="0" applyFill="0" applyAlignment="0" applyProtection="0"/>
    <xf numFmtId="0" fontId="36" fillId="9" borderId="22" applyNumberFormat="0" applyAlignment="0" applyProtection="0"/>
    <xf numFmtId="0" fontId="37" fillId="0" borderId="0" applyNumberFormat="0" applyFill="0" applyBorder="0" applyAlignment="0" applyProtection="0"/>
    <xf numFmtId="0" fontId="1" fillId="10" borderId="23" applyNumberFormat="0" applyFont="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4" borderId="0" applyNumberFormat="0" applyBorder="0" applyAlignment="0" applyProtection="0"/>
  </cellStyleXfs>
  <cellXfs count="713">
    <xf numFmtId="0" fontId="0" fillId="0" borderId="0" xfId="0"/>
    <xf numFmtId="0" fontId="4" fillId="0" borderId="0" xfId="1" applyFont="1"/>
    <xf numFmtId="0" fontId="5" fillId="0" borderId="0" xfId="1" applyFont="1"/>
    <xf numFmtId="0" fontId="6" fillId="0" borderId="0" xfId="1" applyFont="1" applyBorder="1"/>
    <xf numFmtId="0" fontId="5" fillId="0" borderId="0" xfId="1" applyFont="1" applyAlignment="1">
      <alignment horizontal="center"/>
    </xf>
    <xf numFmtId="165" fontId="5" fillId="0" borderId="0" xfId="1" applyNumberFormat="1" applyFont="1"/>
    <xf numFmtId="1" fontId="5" fillId="0" borderId="4" xfId="1" applyNumberFormat="1" applyFont="1" applyBorder="1" applyAlignment="1">
      <alignment horizontal="center" vertical="top" wrapText="1"/>
    </xf>
    <xf numFmtId="1" fontId="5" fillId="0" borderId="0" xfId="1" applyNumberFormat="1" applyFont="1" applyBorder="1" applyAlignment="1">
      <alignment horizontal="center" vertical="top" wrapText="1"/>
    </xf>
    <xf numFmtId="0" fontId="5" fillId="0" borderId="0" xfId="1" applyFont="1" applyAlignment="1">
      <alignment horizontal="center" vertical="top" wrapText="1"/>
    </xf>
    <xf numFmtId="1" fontId="5" fillId="0" borderId="0" xfId="1" applyNumberFormat="1" applyFont="1" applyAlignment="1">
      <alignment horizontal="center" vertical="top" wrapText="1"/>
    </xf>
    <xf numFmtId="1" fontId="5" fillId="0" borderId="5" xfId="1" applyNumberFormat="1" applyFont="1" applyFill="1" applyBorder="1" applyAlignment="1">
      <alignment horizontal="center" vertical="top" wrapText="1"/>
    </xf>
    <xf numFmtId="1" fontId="5" fillId="0" borderId="6" xfId="1" applyNumberFormat="1" applyFont="1" applyFill="1" applyBorder="1" applyAlignment="1">
      <alignment horizontal="center" vertical="top" wrapText="1"/>
    </xf>
    <xf numFmtId="0" fontId="5" fillId="0" borderId="6" xfId="1" applyFont="1" applyFill="1" applyBorder="1" applyAlignment="1">
      <alignment horizontal="center" vertical="top" wrapText="1"/>
    </xf>
    <xf numFmtId="165" fontId="5" fillId="0" borderId="5" xfId="1" applyNumberFormat="1" applyFont="1" applyFill="1" applyBorder="1" applyAlignment="1">
      <alignment horizontal="center" vertical="top" wrapText="1"/>
    </xf>
    <xf numFmtId="1" fontId="5" fillId="0" borderId="7" xfId="1" applyNumberFormat="1" applyFont="1" applyFill="1" applyBorder="1" applyAlignment="1">
      <alignment horizontal="center" vertical="top" wrapText="1"/>
    </xf>
    <xf numFmtId="1" fontId="5" fillId="0" borderId="0" xfId="1" applyNumberFormat="1" applyFont="1" applyFill="1" applyBorder="1" applyAlignment="1">
      <alignment horizontal="center" vertical="top" wrapText="1"/>
    </xf>
    <xf numFmtId="0" fontId="5" fillId="0" borderId="0" xfId="1" applyFont="1" applyFill="1" applyAlignment="1">
      <alignment horizontal="center" vertical="top" wrapText="1"/>
    </xf>
    <xf numFmtId="1" fontId="5" fillId="0" borderId="0" xfId="1" applyNumberFormat="1" applyFont="1" applyFill="1" applyAlignment="1">
      <alignment horizontal="center" vertical="top" wrapText="1"/>
    </xf>
    <xf numFmtId="3" fontId="7" fillId="0" borderId="9" xfId="1" applyNumberFormat="1" applyFont="1" applyBorder="1" applyAlignment="1">
      <alignment horizontal="center"/>
    </xf>
    <xf numFmtId="166" fontId="7" fillId="0" borderId="9" xfId="1" applyNumberFormat="1" applyFont="1" applyBorder="1" applyAlignment="1">
      <alignment horizontal="center"/>
    </xf>
    <xf numFmtId="165" fontId="5" fillId="0" borderId="8" xfId="2" applyNumberFormat="1" applyFont="1" applyBorder="1" applyAlignment="1">
      <alignment horizontal="center"/>
    </xf>
    <xf numFmtId="3" fontId="5" fillId="0" borderId="8" xfId="2" applyNumberFormat="1" applyFont="1" applyBorder="1" applyAlignment="1">
      <alignment horizontal="center"/>
    </xf>
    <xf numFmtId="167" fontId="5" fillId="0" borderId="0" xfId="2" applyNumberFormat="1" applyFont="1"/>
    <xf numFmtId="168" fontId="5" fillId="0" borderId="0" xfId="2" applyNumberFormat="1" applyFont="1"/>
    <xf numFmtId="1" fontId="5" fillId="0" borderId="0" xfId="1" applyNumberFormat="1" applyFont="1"/>
    <xf numFmtId="3" fontId="7" fillId="0" borderId="8" xfId="1" applyNumberFormat="1" applyFont="1" applyBorder="1" applyAlignment="1">
      <alignment horizontal="center"/>
    </xf>
    <xf numFmtId="166" fontId="7" fillId="0" borderId="8" xfId="1" applyNumberFormat="1" applyFont="1" applyBorder="1" applyAlignment="1">
      <alignment horizontal="center"/>
    </xf>
    <xf numFmtId="169" fontId="5" fillId="0" borderId="0" xfId="4" applyNumberFormat="1" applyFont="1" applyBorder="1"/>
    <xf numFmtId="43" fontId="5" fillId="0" borderId="0" xfId="3" applyNumberFormat="1" applyFont="1" applyBorder="1"/>
    <xf numFmtId="43" fontId="5" fillId="0" borderId="0" xfId="3" applyNumberFormat="1" applyFont="1" applyBorder="1" applyAlignment="1">
      <alignment horizontal="center"/>
    </xf>
    <xf numFmtId="0" fontId="5" fillId="0" borderId="0" xfId="3" applyFont="1" applyBorder="1"/>
    <xf numFmtId="0" fontId="5" fillId="0" borderId="0" xfId="3" applyFont="1" applyFill="1" applyBorder="1" applyAlignment="1">
      <alignment horizontal="center"/>
    </xf>
    <xf numFmtId="3" fontId="5" fillId="0" borderId="0" xfId="2" applyNumberFormat="1" applyFont="1" applyBorder="1" applyAlignment="1">
      <alignment horizontal="center"/>
    </xf>
    <xf numFmtId="0" fontId="5" fillId="0" borderId="0" xfId="3" applyFont="1" applyBorder="1" applyAlignment="1">
      <alignment horizontal="center"/>
    </xf>
    <xf numFmtId="2" fontId="5" fillId="0" borderId="0" xfId="3" applyNumberFormat="1" applyFont="1" applyBorder="1" applyAlignment="1">
      <alignment horizontal="center"/>
    </xf>
    <xf numFmtId="2" fontId="5" fillId="0" borderId="0" xfId="3" applyNumberFormat="1" applyFont="1" applyBorder="1"/>
    <xf numFmtId="0" fontId="5" fillId="0" borderId="0" xfId="1" applyFont="1" applyBorder="1"/>
    <xf numFmtId="2" fontId="5" fillId="0" borderId="0" xfId="3" applyNumberFormat="1" applyFont="1" applyFill="1" applyBorder="1" applyAlignment="1">
      <alignment horizontal="center"/>
    </xf>
    <xf numFmtId="0" fontId="5" fillId="0" borderId="0" xfId="1" applyFont="1" applyFill="1" applyBorder="1"/>
    <xf numFmtId="2" fontId="5" fillId="0" borderId="0" xfId="3" applyNumberFormat="1" applyFont="1" applyFill="1" applyBorder="1"/>
    <xf numFmtId="0" fontId="5" fillId="0" borderId="0" xfId="3" applyFont="1" applyFill="1" applyBorder="1"/>
    <xf numFmtId="0" fontId="5" fillId="0" borderId="0" xfId="10" applyFont="1" applyAlignment="1">
      <alignment horizontal="center" wrapText="1"/>
    </xf>
    <xf numFmtId="0" fontId="5" fillId="0" borderId="0" xfId="10" applyFont="1"/>
    <xf numFmtId="0" fontId="5" fillId="0" borderId="0" xfId="10" applyFont="1" applyAlignment="1">
      <alignment horizontal="center"/>
    </xf>
    <xf numFmtId="0" fontId="8" fillId="0" borderId="0" xfId="10" applyAlignment="1">
      <alignment horizontal="center"/>
    </xf>
    <xf numFmtId="0" fontId="8" fillId="0" borderId="0" xfId="10" applyAlignment="1"/>
    <xf numFmtId="0" fontId="6" fillId="0" borderId="0" xfId="1" applyFont="1"/>
    <xf numFmtId="0" fontId="2" fillId="0" borderId="0" xfId="1"/>
    <xf numFmtId="1" fontId="5" fillId="0" borderId="6" xfId="1" applyNumberFormat="1" applyFont="1" applyBorder="1" applyAlignment="1">
      <alignment horizontal="center" vertical="top" wrapText="1"/>
    </xf>
    <xf numFmtId="1" fontId="5" fillId="0" borderId="5" xfId="1" applyNumberFormat="1" applyFont="1" applyBorder="1" applyAlignment="1">
      <alignment horizontal="center" vertical="top" wrapText="1"/>
    </xf>
    <xf numFmtId="0" fontId="5" fillId="0" borderId="6" xfId="1" applyFont="1" applyBorder="1" applyAlignment="1">
      <alignment horizontal="center" vertical="top" wrapText="1"/>
    </xf>
    <xf numFmtId="165" fontId="5" fillId="0" borderId="11" xfId="1" applyNumberFormat="1" applyFont="1" applyBorder="1" applyAlignment="1">
      <alignment horizontal="center" vertical="top" wrapText="1"/>
    </xf>
    <xf numFmtId="0" fontId="2" fillId="0" borderId="0" xfId="1" applyBorder="1"/>
    <xf numFmtId="0" fontId="5" fillId="0" borderId="4" xfId="1" applyFont="1" applyBorder="1"/>
    <xf numFmtId="0" fontId="5" fillId="0" borderId="8" xfId="1" applyFont="1" applyBorder="1"/>
    <xf numFmtId="0" fontId="5" fillId="0" borderId="10" xfId="1" applyFont="1" applyBorder="1"/>
    <xf numFmtId="2" fontId="5" fillId="0" borderId="4" xfId="2" applyNumberFormat="1" applyFont="1" applyBorder="1" applyAlignment="1">
      <alignment horizontal="center"/>
    </xf>
    <xf numFmtId="2" fontId="5" fillId="0" borderId="8" xfId="2" applyNumberFormat="1" applyFont="1" applyBorder="1" applyAlignment="1">
      <alignment horizontal="center"/>
    </xf>
    <xf numFmtId="2" fontId="5" fillId="0" borderId="0" xfId="2" applyNumberFormat="1" applyFont="1" applyBorder="1" applyAlignment="1">
      <alignment horizontal="center"/>
    </xf>
    <xf numFmtId="2" fontId="5" fillId="0" borderId="10" xfId="2" applyNumberFormat="1" applyFont="1" applyBorder="1" applyAlignment="1">
      <alignment horizontal="center"/>
    </xf>
    <xf numFmtId="0" fontId="2" fillId="0" borderId="0" xfId="1" applyFill="1"/>
    <xf numFmtId="0" fontId="5" fillId="0" borderId="0" xfId="1" applyFont="1" applyFill="1"/>
    <xf numFmtId="1" fontId="5" fillId="0" borderId="7" xfId="1" applyNumberFormat="1" applyFont="1" applyBorder="1" applyAlignment="1">
      <alignment horizontal="center" vertical="top" wrapText="1"/>
    </xf>
    <xf numFmtId="165" fontId="5" fillId="0" borderId="6" xfId="1" applyNumberFormat="1" applyFont="1" applyFill="1" applyBorder="1" applyAlignment="1">
      <alignment horizontal="center" vertical="top" wrapText="1"/>
    </xf>
    <xf numFmtId="3" fontId="7" fillId="0" borderId="12" xfId="1" applyNumberFormat="1" applyFont="1" applyBorder="1" applyAlignment="1">
      <alignment horizontal="center"/>
    </xf>
    <xf numFmtId="171" fontId="5" fillId="0" borderId="8" xfId="11" applyNumberFormat="1" applyFont="1" applyFill="1" applyBorder="1" applyAlignment="1" applyProtection="1">
      <alignment horizontal="center"/>
    </xf>
    <xf numFmtId="37" fontId="5" fillId="0" borderId="0" xfId="11" applyNumberFormat="1" applyFont="1" applyFill="1" applyBorder="1" applyAlignment="1" applyProtection="1">
      <alignment horizontal="center"/>
    </xf>
    <xf numFmtId="37" fontId="5" fillId="0" borderId="8" xfId="11" applyNumberFormat="1" applyFont="1" applyFill="1" applyBorder="1" applyAlignment="1" applyProtection="1">
      <alignment horizontal="center"/>
    </xf>
    <xf numFmtId="3" fontId="5" fillId="0" borderId="0" xfId="2" applyNumberFormat="1" applyFont="1" applyFill="1" applyBorder="1" applyAlignment="1">
      <alignment horizontal="center"/>
    </xf>
    <xf numFmtId="3" fontId="7" fillId="0" borderId="10" xfId="1" applyNumberFormat="1" applyFont="1" applyBorder="1" applyAlignment="1">
      <alignment horizontal="center"/>
    </xf>
    <xf numFmtId="3" fontId="7" fillId="0" borderId="0" xfId="1" applyNumberFormat="1" applyFont="1" applyBorder="1" applyAlignment="1">
      <alignment horizontal="center"/>
    </xf>
    <xf numFmtId="3" fontId="7" fillId="0" borderId="0" xfId="1" applyNumberFormat="1" applyFont="1" applyFill="1" applyBorder="1" applyAlignment="1">
      <alignment horizontal="center"/>
    </xf>
    <xf numFmtId="0" fontId="5" fillId="0" borderId="0" xfId="3" applyFont="1" applyBorder="1" applyAlignment="1">
      <alignment horizontal="center" vertical="center"/>
    </xf>
    <xf numFmtId="169" fontId="5" fillId="0" borderId="0" xfId="4" applyNumberFormat="1" applyFont="1" applyFill="1" applyBorder="1" applyProtection="1"/>
    <xf numFmtId="169" fontId="5" fillId="0" borderId="0" xfId="4" applyNumberFormat="1" applyFont="1" applyFill="1" applyBorder="1"/>
    <xf numFmtId="172" fontId="5" fillId="0" borderId="0" xfId="11" applyNumberFormat="1" applyFont="1" applyProtection="1"/>
    <xf numFmtId="39" fontId="5" fillId="0" borderId="0" xfId="11" applyNumberFormat="1" applyFont="1" applyFill="1" applyProtection="1"/>
    <xf numFmtId="0" fontId="5" fillId="0" borderId="0" xfId="10" applyFont="1" applyFill="1"/>
    <xf numFmtId="39" fontId="5" fillId="0" borderId="0" xfId="10" applyNumberFormat="1" applyFont="1" applyFill="1"/>
    <xf numFmtId="165" fontId="5" fillId="0" borderId="7" xfId="1" applyNumberFormat="1" applyFont="1" applyFill="1" applyBorder="1" applyAlignment="1">
      <alignment horizontal="center" vertical="top" wrapText="1"/>
    </xf>
    <xf numFmtId="2" fontId="5" fillId="0" borderId="10" xfId="2" applyNumberFormat="1" applyFont="1" applyFill="1" applyBorder="1" applyAlignment="1">
      <alignment horizontal="center"/>
    </xf>
    <xf numFmtId="2" fontId="5" fillId="0" borderId="8" xfId="2" applyNumberFormat="1" applyFont="1" applyFill="1" applyBorder="1" applyAlignment="1">
      <alignment horizontal="center"/>
    </xf>
    <xf numFmtId="2" fontId="5" fillId="0" borderId="0" xfId="2" applyNumberFormat="1" applyFont="1" applyFill="1" applyBorder="1" applyAlignment="1">
      <alignment horizontal="center"/>
    </xf>
    <xf numFmtId="0" fontId="6" fillId="0" borderId="0" xfId="10" applyFont="1" applyBorder="1"/>
    <xf numFmtId="0" fontId="5" fillId="0" borderId="0" xfId="10" applyFont="1" applyBorder="1"/>
    <xf numFmtId="4" fontId="5" fillId="0" borderId="0" xfId="10" applyNumberFormat="1" applyFont="1" applyBorder="1"/>
    <xf numFmtId="173" fontId="5" fillId="0" borderId="0" xfId="10" applyNumberFormat="1" applyFont="1" applyBorder="1"/>
    <xf numFmtId="165" fontId="5" fillId="0" borderId="0" xfId="10" applyNumberFormat="1" applyFont="1" applyBorder="1"/>
    <xf numFmtId="0" fontId="6" fillId="0" borderId="2" xfId="10" applyFont="1" applyBorder="1"/>
    <xf numFmtId="1" fontId="5" fillId="0" borderId="11" xfId="10" applyNumberFormat="1" applyFont="1" applyBorder="1" applyAlignment="1">
      <alignment horizontal="center" vertical="center" wrapText="1"/>
    </xf>
    <xf numFmtId="0" fontId="5" fillId="0" borderId="5" xfId="10" applyFont="1" applyBorder="1" applyAlignment="1">
      <alignment horizontal="center" vertical="center" wrapText="1"/>
    </xf>
    <xf numFmtId="1" fontId="5" fillId="0" borderId="0" xfId="10" applyNumberFormat="1" applyFont="1" applyBorder="1" applyAlignment="1">
      <alignment horizontal="center" vertical="top" wrapText="1"/>
    </xf>
    <xf numFmtId="0" fontId="5" fillId="0" borderId="0" xfId="10" applyFont="1" applyBorder="1" applyAlignment="1">
      <alignment horizontal="center" vertical="top" wrapText="1"/>
    </xf>
    <xf numFmtId="165" fontId="5" fillId="0" borderId="0" xfId="10" applyNumberFormat="1" applyFont="1" applyBorder="1" applyAlignment="1">
      <alignment horizontal="center" vertical="top" wrapText="1"/>
    </xf>
    <xf numFmtId="1" fontId="5" fillId="0" borderId="1" xfId="10" applyNumberFormat="1" applyFont="1" applyBorder="1" applyAlignment="1">
      <alignment horizontal="center" vertical="top" wrapText="1"/>
    </xf>
    <xf numFmtId="0" fontId="5" fillId="0" borderId="1" xfId="10" applyFont="1" applyBorder="1" applyAlignment="1">
      <alignment horizontal="center" vertical="top" wrapText="1"/>
    </xf>
    <xf numFmtId="1" fontId="5" fillId="0" borderId="14" xfId="10" applyNumberFormat="1" applyFont="1" applyBorder="1" applyAlignment="1">
      <alignment horizontal="center" vertical="top" wrapText="1"/>
    </xf>
    <xf numFmtId="0" fontId="5" fillId="0" borderId="2" xfId="10" applyFont="1" applyBorder="1" applyAlignment="1">
      <alignment horizontal="center" vertical="top" wrapText="1"/>
    </xf>
    <xf numFmtId="3" fontId="5" fillId="0" borderId="0" xfId="10" applyNumberFormat="1" applyFont="1" applyBorder="1" applyAlignment="1">
      <alignment horizontal="center"/>
    </xf>
    <xf numFmtId="174" fontId="5" fillId="0" borderId="4" xfId="10" applyNumberFormat="1" applyFont="1" applyBorder="1" applyAlignment="1">
      <alignment horizontal="center"/>
    </xf>
    <xf numFmtId="3" fontId="5" fillId="0" borderId="4" xfId="13" applyNumberFormat="1" applyFont="1" applyBorder="1" applyAlignment="1">
      <alignment horizontal="center"/>
    </xf>
    <xf numFmtId="3" fontId="5" fillId="0" borderId="0" xfId="13" applyNumberFormat="1" applyFont="1" applyBorder="1" applyAlignment="1">
      <alignment horizontal="center"/>
    </xf>
    <xf numFmtId="2" fontId="5" fillId="0" borderId="0" xfId="13" applyNumberFormat="1" applyFont="1" applyBorder="1" applyAlignment="1">
      <alignment horizontal="center"/>
    </xf>
    <xf numFmtId="168" fontId="5" fillId="0" borderId="0" xfId="13" applyNumberFormat="1" applyFont="1" applyBorder="1"/>
    <xf numFmtId="3" fontId="5" fillId="0" borderId="0" xfId="13" applyNumberFormat="1" applyFont="1" applyBorder="1"/>
    <xf numFmtId="170" fontId="5" fillId="0" borderId="0" xfId="13" applyNumberFormat="1" applyFont="1" applyBorder="1"/>
    <xf numFmtId="164" fontId="5" fillId="0" borderId="0" xfId="10" applyNumberFormat="1" applyFont="1" applyBorder="1"/>
    <xf numFmtId="2" fontId="5" fillId="0" borderId="10" xfId="13" applyNumberFormat="1" applyFont="1" applyBorder="1" applyAlignment="1">
      <alignment horizontal="center"/>
    </xf>
    <xf numFmtId="2" fontId="5" fillId="0" borderId="0" xfId="13" applyNumberFormat="1" applyFont="1" applyBorder="1"/>
    <xf numFmtId="174" fontId="5" fillId="0" borderId="8" xfId="10" applyNumberFormat="1" applyFont="1" applyBorder="1" applyAlignment="1">
      <alignment horizontal="center"/>
    </xf>
    <xf numFmtId="0" fontId="5" fillId="0" borderId="0" xfId="10" applyFont="1" applyFill="1" applyBorder="1"/>
    <xf numFmtId="168" fontId="5" fillId="0" borderId="0" xfId="13" applyNumberFormat="1" applyFont="1" applyFill="1" applyBorder="1"/>
    <xf numFmtId="3" fontId="5" fillId="0" borderId="0" xfId="13" applyNumberFormat="1" applyFont="1" applyFill="1" applyBorder="1"/>
    <xf numFmtId="170" fontId="5" fillId="0" borderId="0" xfId="13" applyNumberFormat="1" applyFont="1" applyFill="1" applyBorder="1"/>
    <xf numFmtId="164" fontId="5" fillId="0" borderId="0" xfId="10" applyNumberFormat="1" applyFont="1" applyFill="1" applyBorder="1"/>
    <xf numFmtId="2" fontId="5" fillId="0" borderId="0" xfId="10" applyNumberFormat="1" applyFont="1" applyBorder="1"/>
    <xf numFmtId="2" fontId="5" fillId="0" borderId="0" xfId="10" applyNumberFormat="1" applyFont="1" applyFill="1" applyBorder="1"/>
    <xf numFmtId="0" fontId="6" fillId="0" borderId="0" xfId="3" applyFont="1" applyBorder="1"/>
    <xf numFmtId="0" fontId="5" fillId="0" borderId="7" xfId="3" applyFont="1" applyBorder="1" applyAlignment="1">
      <alignment horizontal="center" vertical="center" wrapText="1"/>
    </xf>
    <xf numFmtId="0" fontId="5" fillId="0" borderId="6" xfId="3" applyFont="1" applyBorder="1" applyAlignment="1">
      <alignment horizontal="center" vertical="center" wrapText="1"/>
    </xf>
    <xf numFmtId="0" fontId="5" fillId="0" borderId="6"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0" xfId="3" applyFont="1" applyBorder="1" applyAlignment="1">
      <alignment horizontal="center" vertical="top" wrapText="1"/>
    </xf>
    <xf numFmtId="0" fontId="5" fillId="0" borderId="7" xfId="3" applyFont="1" applyBorder="1" applyAlignment="1">
      <alignment horizontal="center" vertical="top" wrapText="1"/>
    </xf>
    <xf numFmtId="0" fontId="11" fillId="0" borderId="6" xfId="3" applyFont="1" applyBorder="1" applyAlignment="1">
      <alignment horizontal="center" vertical="top" wrapText="1"/>
    </xf>
    <xf numFmtId="0" fontId="11" fillId="0" borderId="7" xfId="3" applyFont="1" applyBorder="1" applyAlignment="1">
      <alignment horizontal="center" vertical="top" wrapText="1"/>
    </xf>
    <xf numFmtId="3" fontId="11" fillId="0" borderId="6" xfId="3" applyNumberFormat="1" applyFont="1" applyBorder="1" applyAlignment="1">
      <alignment horizontal="center" vertical="top" wrapText="1"/>
    </xf>
    <xf numFmtId="0" fontId="11" fillId="0" borderId="0" xfId="3" applyFont="1" applyBorder="1" applyAlignment="1">
      <alignment horizontal="center" vertical="top" wrapText="1"/>
    </xf>
    <xf numFmtId="3" fontId="5" fillId="0" borderId="0" xfId="4" applyNumberFormat="1" applyFont="1" applyFill="1" applyBorder="1" applyAlignment="1">
      <alignment horizontal="center"/>
    </xf>
    <xf numFmtId="3" fontId="5" fillId="0" borderId="0" xfId="4" applyNumberFormat="1" applyFont="1" applyBorder="1" applyAlignment="1">
      <alignment horizontal="center"/>
    </xf>
    <xf numFmtId="174" fontId="5" fillId="0" borderId="0" xfId="3" applyNumberFormat="1" applyFont="1" applyBorder="1" applyAlignment="1">
      <alignment horizontal="center"/>
    </xf>
    <xf numFmtId="166" fontId="5" fillId="0" borderId="0" xfId="2" applyNumberFormat="1" applyFont="1" applyBorder="1" applyAlignment="1">
      <alignment horizontal="center"/>
    </xf>
    <xf numFmtId="3" fontId="5" fillId="0" borderId="0" xfId="1" applyNumberFormat="1" applyFont="1" applyAlignment="1">
      <alignment horizontal="center"/>
    </xf>
    <xf numFmtId="2" fontId="5" fillId="0" borderId="0" xfId="4" applyNumberFormat="1" applyFont="1" applyFill="1" applyBorder="1" applyAlignment="1">
      <alignment horizontal="center"/>
    </xf>
    <xf numFmtId="3" fontId="5" fillId="0" borderId="0" xfId="4" applyNumberFormat="1" applyFont="1" applyFill="1" applyBorder="1" applyAlignment="1" applyProtection="1">
      <alignment horizontal="center"/>
    </xf>
    <xf numFmtId="174" fontId="5" fillId="0" borderId="0" xfId="3" applyNumberFormat="1" applyFont="1" applyFill="1" applyBorder="1" applyAlignment="1">
      <alignment horizontal="center"/>
    </xf>
    <xf numFmtId="3" fontId="5" fillId="0" borderId="0" xfId="1" applyNumberFormat="1" applyFont="1" applyFill="1" applyAlignment="1">
      <alignment horizontal="center"/>
    </xf>
    <xf numFmtId="0" fontId="8" fillId="0" borderId="0" xfId="1" applyFont="1"/>
    <xf numFmtId="165" fontId="5" fillId="0" borderId="0" xfId="3" applyNumberFormat="1" applyFont="1" applyBorder="1"/>
    <xf numFmtId="0" fontId="6" fillId="0" borderId="0" xfId="3" applyFont="1" applyBorder="1" applyAlignment="1">
      <alignment horizontal="left"/>
    </xf>
    <xf numFmtId="0" fontId="10" fillId="0" borderId="0" xfId="3" applyFont="1" applyBorder="1" applyAlignment="1">
      <alignment horizontal="left"/>
    </xf>
    <xf numFmtId="0" fontId="10" fillId="0" borderId="1" xfId="3" applyFont="1" applyBorder="1"/>
    <xf numFmtId="0" fontId="5" fillId="0" borderId="1" xfId="3" applyFont="1" applyBorder="1"/>
    <xf numFmtId="0" fontId="5" fillId="0" borderId="0"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9" xfId="3" applyFont="1" applyBorder="1" applyAlignment="1">
      <alignment horizontal="center" vertical="center" wrapText="1"/>
    </xf>
    <xf numFmtId="0" fontId="5" fillId="0" borderId="13" xfId="3" applyFont="1" applyBorder="1" applyAlignment="1">
      <alignment horizontal="center" vertical="top" wrapText="1"/>
    </xf>
    <xf numFmtId="0" fontId="5" fillId="0" borderId="9" xfId="3" applyFont="1" applyBorder="1" applyAlignment="1">
      <alignment horizontal="center" vertical="top" wrapText="1"/>
    </xf>
    <xf numFmtId="0" fontId="5" fillId="0" borderId="6" xfId="3" applyFont="1" applyBorder="1" applyAlignment="1">
      <alignment horizontal="center" vertical="top" wrapText="1"/>
    </xf>
    <xf numFmtId="2" fontId="5" fillId="0" borderId="0" xfId="2" applyNumberFormat="1" applyFont="1" applyBorder="1"/>
    <xf numFmtId="2" fontId="5" fillId="0" borderId="0" xfId="4" applyNumberFormat="1" applyFont="1" applyFill="1" applyBorder="1"/>
    <xf numFmtId="2" fontId="5" fillId="0" borderId="8" xfId="2" applyNumberFormat="1" applyFont="1" applyBorder="1"/>
    <xf numFmtId="2" fontId="5" fillId="0" borderId="0" xfId="4" applyNumberFormat="1" applyFont="1" applyBorder="1"/>
    <xf numFmtId="2" fontId="5" fillId="0" borderId="13" xfId="3" applyNumberFormat="1" applyFont="1" applyBorder="1"/>
    <xf numFmtId="2" fontId="5" fillId="0" borderId="13" xfId="4" applyNumberFormat="1" applyFont="1" applyBorder="1"/>
    <xf numFmtId="2" fontId="5" fillId="0" borderId="13" xfId="4" applyNumberFormat="1" applyFont="1" applyFill="1" applyBorder="1"/>
    <xf numFmtId="2" fontId="5" fillId="0" borderId="0" xfId="4" applyNumberFormat="1" applyFont="1" applyBorder="1" applyAlignment="1">
      <alignment horizontal="center"/>
    </xf>
    <xf numFmtId="2" fontId="5" fillId="0" borderId="8" xfId="4" applyNumberFormat="1" applyFont="1" applyBorder="1" applyAlignment="1">
      <alignment horizontal="center"/>
    </xf>
    <xf numFmtId="0" fontId="2" fillId="0" borderId="0" xfId="1" applyFill="1" applyBorder="1"/>
    <xf numFmtId="0" fontId="5" fillId="0" borderId="0" xfId="1" applyFont="1" applyAlignment="1">
      <alignment horizontal="left"/>
    </xf>
    <xf numFmtId="0" fontId="2" fillId="0" borderId="0" xfId="1" applyAlignment="1">
      <alignment horizontal="left"/>
    </xf>
    <xf numFmtId="175" fontId="5" fillId="0" borderId="0" xfId="3" applyNumberFormat="1" applyFont="1" applyBorder="1" applyAlignment="1">
      <alignment horizontal="center"/>
    </xf>
    <xf numFmtId="1" fontId="5" fillId="0" borderId="0" xfId="3" applyNumberFormat="1" applyFont="1" applyBorder="1" applyAlignment="1">
      <alignment horizontal="center"/>
    </xf>
    <xf numFmtId="2" fontId="5" fillId="0" borderId="0" xfId="1" applyNumberFormat="1" applyFont="1" applyBorder="1" applyAlignment="1">
      <alignment horizontal="center"/>
    </xf>
    <xf numFmtId="165" fontId="5" fillId="0" borderId="0" xfId="4" applyNumberFormat="1" applyFont="1" applyBorder="1" applyAlignment="1">
      <alignment horizontal="center"/>
    </xf>
    <xf numFmtId="3" fontId="5" fillId="0" borderId="4" xfId="2" applyNumberFormat="1" applyFont="1" applyBorder="1" applyAlignment="1">
      <alignment horizontal="center"/>
    </xf>
    <xf numFmtId="3" fontId="5" fillId="0" borderId="4" xfId="2" applyNumberFormat="1" applyFont="1" applyFill="1" applyBorder="1" applyAlignment="1">
      <alignment horizontal="center"/>
    </xf>
    <xf numFmtId="3" fontId="5" fillId="0" borderId="8" xfId="2" applyNumberFormat="1" applyFont="1" applyFill="1" applyBorder="1" applyAlignment="1">
      <alignment horizontal="center"/>
    </xf>
    <xf numFmtId="0" fontId="6" fillId="0" borderId="0" xfId="3" applyFont="1" applyBorder="1" applyAlignment="1"/>
    <xf numFmtId="0" fontId="6" fillId="0" borderId="0" xfId="3" applyFont="1" applyBorder="1" applyAlignment="1">
      <alignment wrapText="1"/>
    </xf>
    <xf numFmtId="0" fontId="5" fillId="0" borderId="2" xfId="3" applyFont="1" applyBorder="1"/>
    <xf numFmtId="0" fontId="5" fillId="0" borderId="1" xfId="3" applyFont="1" applyBorder="1" applyAlignment="1">
      <alignment horizontal="left"/>
    </xf>
    <xf numFmtId="2" fontId="5" fillId="0" borderId="13" xfId="2" applyNumberFormat="1" applyFont="1" applyBorder="1"/>
    <xf numFmtId="2" fontId="5" fillId="0" borderId="9" xfId="2" applyNumberFormat="1" applyFont="1" applyBorder="1"/>
    <xf numFmtId="2" fontId="5" fillId="0" borderId="8" xfId="3" applyNumberFormat="1" applyFont="1" applyBorder="1" applyAlignment="1">
      <alignment horizontal="center"/>
    </xf>
    <xf numFmtId="2" fontId="5" fillId="0" borderId="8" xfId="3" applyNumberFormat="1" applyFont="1" applyFill="1" applyBorder="1" applyAlignment="1">
      <alignment horizontal="center"/>
    </xf>
    <xf numFmtId="0" fontId="10" fillId="0" borderId="0" xfId="3" applyFont="1" applyBorder="1"/>
    <xf numFmtId="0" fontId="5" fillId="0" borderId="4" xfId="3" applyFont="1" applyBorder="1" applyAlignment="1">
      <alignment horizontal="center" vertical="top" wrapText="1"/>
    </xf>
    <xf numFmtId="2" fontId="5" fillId="0" borderId="0" xfId="4" applyNumberFormat="1" applyFont="1" applyFill="1" applyBorder="1" applyAlignment="1" applyProtection="1">
      <alignment horizontal="center"/>
    </xf>
    <xf numFmtId="165" fontId="5" fillId="0" borderId="0" xfId="3" applyNumberFormat="1" applyFont="1" applyFill="1" applyBorder="1" applyAlignment="1" applyProtection="1">
      <alignment horizontal="center"/>
    </xf>
    <xf numFmtId="165" fontId="5" fillId="0" borderId="9" xfId="3" applyNumberFormat="1" applyFont="1" applyFill="1" applyBorder="1" applyAlignment="1" applyProtection="1">
      <alignment horizontal="center"/>
    </xf>
    <xf numFmtId="2" fontId="5" fillId="0" borderId="0" xfId="3" applyNumberFormat="1" applyFont="1" applyFill="1" applyBorder="1" applyAlignment="1" applyProtection="1">
      <alignment horizontal="center"/>
    </xf>
    <xf numFmtId="2" fontId="5" fillId="0" borderId="4" xfId="2" applyNumberFormat="1" applyFont="1" applyFill="1" applyBorder="1" applyAlignment="1">
      <alignment horizontal="center"/>
    </xf>
    <xf numFmtId="2" fontId="5" fillId="0" borderId="8" xfId="4" applyNumberFormat="1" applyFont="1" applyFill="1" applyBorder="1" applyAlignment="1">
      <alignment horizontal="center"/>
    </xf>
    <xf numFmtId="2" fontId="5" fillId="0" borderId="0" xfId="2" applyNumberFormat="1" applyFont="1" applyFill="1" applyBorder="1"/>
    <xf numFmtId="176" fontId="5" fillId="0" borderId="0" xfId="20" applyNumberFormat="1" applyFont="1" applyProtection="1"/>
    <xf numFmtId="0" fontId="14" fillId="0" borderId="0" xfId="1" applyFont="1"/>
    <xf numFmtId="0" fontId="15" fillId="0" borderId="0" xfId="3" applyFont="1" applyBorder="1"/>
    <xf numFmtId="0" fontId="16" fillId="0" borderId="0" xfId="1" applyFont="1"/>
    <xf numFmtId="0" fontId="17" fillId="0" borderId="0" xfId="18" applyFont="1"/>
    <xf numFmtId="0" fontId="1" fillId="0" borderId="0" xfId="18" applyFont="1"/>
    <xf numFmtId="177" fontId="16" fillId="0" borderId="0" xfId="1" applyNumberFormat="1" applyFont="1" applyAlignment="1">
      <alignment horizontal="right"/>
    </xf>
    <xf numFmtId="2" fontId="5" fillId="0" borderId="0" xfId="4" applyNumberFormat="1" applyFont="1" applyFill="1" applyBorder="1" applyProtection="1"/>
    <xf numFmtId="2" fontId="5" fillId="0" borderId="8" xfId="2" applyNumberFormat="1" applyFont="1" applyBorder="1" applyAlignment="1">
      <alignment horizontal="right"/>
    </xf>
    <xf numFmtId="2" fontId="5" fillId="0" borderId="8" xfId="3" applyNumberFormat="1" applyFont="1" applyBorder="1"/>
    <xf numFmtId="165" fontId="5" fillId="0" borderId="0" xfId="3" applyNumberFormat="1" applyFont="1" applyFill="1" applyBorder="1" applyAlignment="1" applyProtection="1">
      <alignment horizontal="right"/>
    </xf>
    <xf numFmtId="165" fontId="5" fillId="0" borderId="0" xfId="4" applyNumberFormat="1" applyFont="1" applyBorder="1"/>
    <xf numFmtId="165" fontId="5" fillId="0" borderId="8" xfId="4" applyNumberFormat="1" applyFont="1" applyBorder="1" applyAlignment="1">
      <alignment horizontal="right"/>
    </xf>
    <xf numFmtId="2" fontId="5" fillId="0" borderId="4" xfId="4" applyNumberFormat="1" applyFont="1" applyBorder="1"/>
    <xf numFmtId="165" fontId="5" fillId="0" borderId="8" xfId="4" applyNumberFormat="1" applyFont="1" applyBorder="1" applyAlignment="1">
      <alignment horizontal="center"/>
    </xf>
    <xf numFmtId="2" fontId="5" fillId="0" borderId="4" xfId="4" applyNumberFormat="1" applyFont="1" applyBorder="1" applyAlignment="1">
      <alignment horizontal="center"/>
    </xf>
    <xf numFmtId="2" fontId="5" fillId="0" borderId="4" xfId="4" applyNumberFormat="1" applyFont="1" applyFill="1" applyBorder="1" applyAlignment="1">
      <alignment horizontal="center"/>
    </xf>
    <xf numFmtId="0" fontId="5" fillId="0" borderId="11" xfId="3" applyFont="1" applyBorder="1" applyAlignment="1">
      <alignment horizontal="center" vertical="center" wrapText="1"/>
    </xf>
    <xf numFmtId="0" fontId="5" fillId="0" borderId="11" xfId="3" applyFont="1" applyBorder="1" applyAlignment="1">
      <alignment horizontal="center" vertical="top" wrapText="1"/>
    </xf>
    <xf numFmtId="0" fontId="7" fillId="0" borderId="0" xfId="21" applyNumberFormat="1" applyFont="1" applyFill="1" applyAlignment="1">
      <alignment horizontal="center"/>
    </xf>
    <xf numFmtId="0" fontId="5" fillId="0" borderId="0" xfId="3" applyFont="1" applyFill="1" applyBorder="1" applyAlignment="1">
      <alignment horizontal="left"/>
    </xf>
    <xf numFmtId="2" fontId="5" fillId="0" borderId="0" xfId="3" applyNumberFormat="1" applyFont="1" applyFill="1" applyBorder="1" applyAlignment="1" applyProtection="1">
      <alignment horizontal="right"/>
    </xf>
    <xf numFmtId="2" fontId="5" fillId="0" borderId="8" xfId="4" applyNumberFormat="1" applyFont="1" applyBorder="1" applyAlignment="1">
      <alignment horizontal="right"/>
    </xf>
    <xf numFmtId="1" fontId="5" fillId="0" borderId="14" xfId="10" applyNumberFormat="1" applyFont="1" applyBorder="1" applyAlignment="1">
      <alignment horizontal="center" vertical="center" wrapText="1"/>
    </xf>
    <xf numFmtId="1" fontId="5" fillId="0" borderId="7" xfId="10" applyNumberFormat="1" applyFont="1" applyBorder="1" applyAlignment="1">
      <alignment horizontal="center" vertical="top" wrapText="1"/>
    </xf>
    <xf numFmtId="1" fontId="5" fillId="0" borderId="6" xfId="10" applyNumberFormat="1" applyFont="1" applyBorder="1" applyAlignment="1">
      <alignment horizontal="center" vertical="top" wrapText="1"/>
    </xf>
    <xf numFmtId="1" fontId="5" fillId="0" borderId="11" xfId="10" applyNumberFormat="1" applyFont="1" applyBorder="1" applyAlignment="1">
      <alignment horizontal="center" vertical="top" wrapText="1"/>
    </xf>
    <xf numFmtId="4" fontId="5" fillId="0" borderId="0" xfId="10" applyNumberFormat="1" applyFont="1" applyBorder="1" applyAlignment="1">
      <alignment horizontal="center"/>
    </xf>
    <xf numFmtId="4" fontId="5" fillId="0" borderId="0" xfId="13" applyNumberFormat="1" applyFont="1" applyBorder="1" applyAlignment="1">
      <alignment horizontal="center"/>
    </xf>
    <xf numFmtId="2" fontId="5" fillId="0" borderId="4" xfId="13" applyNumberFormat="1" applyFont="1" applyBorder="1" applyAlignment="1">
      <alignment horizontal="center"/>
    </xf>
    <xf numFmtId="173" fontId="5" fillId="0" borderId="0" xfId="10" applyNumberFormat="1" applyFont="1" applyFill="1" applyBorder="1"/>
    <xf numFmtId="165" fontId="5" fillId="0" borderId="0" xfId="10" applyNumberFormat="1" applyFont="1" applyFill="1" applyBorder="1"/>
    <xf numFmtId="1" fontId="5" fillId="0" borderId="11" xfId="10" applyNumberFormat="1" applyFont="1" applyBorder="1" applyAlignment="1">
      <alignment horizontal="center" wrapText="1"/>
    </xf>
    <xf numFmtId="166" fontId="5" fillId="0" borderId="4" xfId="13" applyNumberFormat="1" applyFont="1" applyBorder="1" applyAlignment="1">
      <alignment horizontal="center"/>
    </xf>
    <xf numFmtId="165" fontId="5" fillId="0" borderId="4" xfId="13" applyNumberFormat="1" applyFont="1" applyBorder="1" applyAlignment="1">
      <alignment horizontal="center"/>
    </xf>
    <xf numFmtId="0" fontId="2" fillId="0" borderId="0" xfId="1" applyAlignment="1"/>
    <xf numFmtId="0" fontId="18" fillId="0" borderId="0" xfId="1" applyFont="1"/>
    <xf numFmtId="0" fontId="5" fillId="0" borderId="1" xfId="1" applyFont="1" applyBorder="1" applyAlignment="1">
      <alignment vertical="center" wrapText="1"/>
    </xf>
    <xf numFmtId="0" fontId="5" fillId="0" borderId="7" xfId="1" applyFont="1" applyBorder="1" applyAlignment="1">
      <alignment horizontal="center"/>
    </xf>
    <xf numFmtId="0" fontId="5" fillId="0" borderId="5" xfId="1" applyFont="1" applyBorder="1" applyAlignment="1">
      <alignment horizontal="center"/>
    </xf>
    <xf numFmtId="0" fontId="5" fillId="0" borderId="0" xfId="1" applyFont="1" applyBorder="1" applyAlignment="1">
      <alignment horizontal="center"/>
    </xf>
    <xf numFmtId="166" fontId="5" fillId="0" borderId="8" xfId="1" applyNumberFormat="1" applyFont="1" applyBorder="1" applyAlignment="1">
      <alignment horizontal="center"/>
    </xf>
    <xf numFmtId="39" fontId="5" fillId="0" borderId="10" xfId="23" applyNumberFormat="1" applyFont="1" applyBorder="1" applyAlignment="1" applyProtection="1">
      <alignment horizontal="center"/>
    </xf>
    <xf numFmtId="39" fontId="5" fillId="0" borderId="8" xfId="23" applyNumberFormat="1" applyFont="1" applyBorder="1" applyAlignment="1" applyProtection="1">
      <alignment horizontal="center"/>
    </xf>
    <xf numFmtId="2" fontId="5" fillId="0" borderId="0" xfId="1" applyNumberFormat="1" applyFont="1" applyFill="1" applyBorder="1"/>
    <xf numFmtId="0" fontId="5" fillId="0" borderId="0" xfId="1" applyFont="1" applyFill="1" applyBorder="1" applyAlignment="1">
      <alignment horizontal="center"/>
    </xf>
    <xf numFmtId="39" fontId="5" fillId="0" borderId="10" xfId="23" applyNumberFormat="1" applyFont="1" applyFill="1" applyBorder="1" applyAlignment="1" applyProtection="1">
      <alignment horizontal="center"/>
    </xf>
    <xf numFmtId="0" fontId="10" fillId="0" borderId="0" xfId="3" applyFont="1" applyBorder="1" applyAlignment="1"/>
    <xf numFmtId="164" fontId="5" fillId="0" borderId="0" xfId="2" applyNumberFormat="1" applyFont="1" applyBorder="1"/>
    <xf numFmtId="170" fontId="5" fillId="0" borderId="0" xfId="2" applyNumberFormat="1" applyFont="1" applyBorder="1"/>
    <xf numFmtId="39" fontId="5" fillId="0" borderId="0" xfId="23" applyNumberFormat="1" applyFont="1" applyBorder="1" applyProtection="1"/>
    <xf numFmtId="168" fontId="5" fillId="0" borderId="0" xfId="2" applyNumberFormat="1" applyFont="1" applyBorder="1"/>
    <xf numFmtId="170" fontId="5" fillId="0" borderId="0" xfId="1" applyNumberFormat="1" applyFont="1"/>
    <xf numFmtId="0" fontId="5" fillId="0" borderId="2" xfId="1" applyFont="1" applyBorder="1" applyAlignment="1">
      <alignment vertical="top" wrapText="1"/>
    </xf>
    <xf numFmtId="178" fontId="5" fillId="0" borderId="7" xfId="1" applyNumberFormat="1" applyFont="1" applyBorder="1" applyAlignment="1">
      <alignment horizontal="center" vertical="center"/>
    </xf>
    <xf numFmtId="170" fontId="5" fillId="0" borderId="7" xfId="2" applyNumberFormat="1" applyFont="1" applyBorder="1" applyAlignment="1">
      <alignment horizontal="center"/>
    </xf>
    <xf numFmtId="39" fontId="5" fillId="0" borderId="5" xfId="23" applyNumberFormat="1" applyFont="1" applyBorder="1" applyAlignment="1" applyProtection="1">
      <alignment horizontal="center"/>
    </xf>
    <xf numFmtId="39" fontId="5" fillId="0" borderId="7" xfId="23" applyNumberFormat="1" applyFont="1" applyBorder="1" applyAlignment="1" applyProtection="1">
      <alignment horizontal="center"/>
    </xf>
    <xf numFmtId="2" fontId="5" fillId="0" borderId="10" xfId="2" applyNumberFormat="1" applyFont="1" applyBorder="1" applyAlignment="1" applyProtection="1">
      <alignment horizontal="center"/>
    </xf>
    <xf numFmtId="2" fontId="5" fillId="0" borderId="8" xfId="2" applyNumberFormat="1" applyFont="1" applyBorder="1" applyAlignment="1" applyProtection="1">
      <alignment horizontal="center"/>
    </xf>
    <xf numFmtId="0" fontId="8" fillId="0" borderId="0" xfId="1" applyFont="1" applyFill="1"/>
    <xf numFmtId="3" fontId="5" fillId="0" borderId="8" xfId="23" applyNumberFormat="1" applyFont="1" applyBorder="1" applyAlignment="1" applyProtection="1">
      <alignment horizontal="center"/>
    </xf>
    <xf numFmtId="3" fontId="7" fillId="0" borderId="12" xfId="22" applyNumberFormat="1" applyFont="1" applyBorder="1" applyAlignment="1">
      <alignment horizontal="center"/>
    </xf>
    <xf numFmtId="4" fontId="5" fillId="0" borderId="8" xfId="2" applyNumberFormat="1" applyFont="1" applyBorder="1" applyAlignment="1">
      <alignment horizontal="center"/>
    </xf>
    <xf numFmtId="4" fontId="5" fillId="0" borderId="10" xfId="2" applyNumberFormat="1" applyFont="1" applyBorder="1" applyAlignment="1">
      <alignment horizontal="center"/>
    </xf>
    <xf numFmtId="3" fontId="5" fillId="0" borderId="10" xfId="23" applyNumberFormat="1" applyFont="1" applyBorder="1" applyAlignment="1" applyProtection="1">
      <alignment horizontal="center"/>
    </xf>
    <xf numFmtId="3" fontId="5" fillId="0" borderId="10" xfId="2" applyNumberFormat="1" applyFont="1" applyBorder="1" applyAlignment="1">
      <alignment horizontal="center"/>
    </xf>
    <xf numFmtId="3" fontId="7" fillId="0" borderId="10" xfId="18" applyNumberFormat="1" applyFont="1" applyFill="1" applyBorder="1" applyAlignment="1">
      <alignment horizontal="center"/>
    </xf>
    <xf numFmtId="4" fontId="5" fillId="0" borderId="10" xfId="2" applyNumberFormat="1" applyFont="1" applyFill="1" applyBorder="1" applyAlignment="1">
      <alignment horizontal="center"/>
    </xf>
    <xf numFmtId="3" fontId="7" fillId="0" borderId="0" xfId="18" applyNumberFormat="1" applyFont="1" applyFill="1" applyBorder="1" applyAlignment="1">
      <alignment horizontal="center"/>
    </xf>
    <xf numFmtId="168" fontId="5" fillId="0" borderId="0" xfId="2" applyNumberFormat="1" applyFont="1" applyBorder="1" applyAlignment="1">
      <alignment horizontal="right"/>
    </xf>
    <xf numFmtId="37" fontId="5" fillId="0" borderId="0" xfId="23" applyNumberFormat="1" applyFont="1" applyBorder="1" applyProtection="1"/>
    <xf numFmtId="4" fontId="5" fillId="0" borderId="0" xfId="2" applyNumberFormat="1" applyFont="1" applyBorder="1" applyAlignment="1">
      <alignment horizontal="center"/>
    </xf>
    <xf numFmtId="39" fontId="5" fillId="0" borderId="0" xfId="23" applyNumberFormat="1" applyFont="1" applyBorder="1" applyAlignment="1" applyProtection="1">
      <alignment horizontal="center"/>
    </xf>
    <xf numFmtId="49" fontId="5" fillId="0" borderId="0" xfId="1" applyNumberFormat="1" applyFont="1"/>
    <xf numFmtId="0" fontId="5" fillId="0" borderId="2" xfId="1" applyFont="1" applyBorder="1"/>
    <xf numFmtId="37" fontId="5" fillId="0" borderId="5" xfId="23" applyNumberFormat="1" applyFont="1" applyBorder="1" applyAlignment="1" applyProtection="1">
      <alignment horizontal="center"/>
    </xf>
    <xf numFmtId="37" fontId="5" fillId="0" borderId="7" xfId="23" applyNumberFormat="1" applyFont="1" applyBorder="1" applyAlignment="1" applyProtection="1">
      <alignment horizontal="center"/>
    </xf>
    <xf numFmtId="0" fontId="5" fillId="0" borderId="0" xfId="1" applyFont="1" applyBorder="1" applyAlignment="1">
      <alignment horizontal="left"/>
    </xf>
    <xf numFmtId="0" fontId="3" fillId="0" borderId="0" xfId="1" applyFont="1"/>
    <xf numFmtId="0" fontId="5" fillId="0" borderId="0" xfId="1" applyFont="1" applyBorder="1" applyAlignment="1">
      <alignment horizontal="center" vertical="top" wrapText="1"/>
    </xf>
    <xf numFmtId="0" fontId="4" fillId="0" borderId="0" xfId="1" applyFont="1" applyBorder="1" applyAlignment="1">
      <alignment vertical="top" wrapText="1"/>
    </xf>
    <xf numFmtId="0" fontId="4" fillId="0" borderId="0" xfId="1" applyFont="1" applyBorder="1" applyAlignment="1">
      <alignment horizontal="center" vertical="top" wrapText="1"/>
    </xf>
    <xf numFmtId="0" fontId="4" fillId="0" borderId="0" xfId="1" applyFont="1" applyAlignment="1">
      <alignment vertical="top" wrapText="1"/>
    </xf>
    <xf numFmtId="0" fontId="5" fillId="0" borderId="7" xfId="1" applyFont="1" applyBorder="1" applyAlignment="1">
      <alignment horizontal="center" vertical="top" wrapText="1"/>
    </xf>
    <xf numFmtId="0" fontId="5" fillId="0" borderId="5" xfId="1" applyFont="1" applyBorder="1" applyAlignment="1">
      <alignment horizontal="center" vertical="top" wrapText="1"/>
    </xf>
    <xf numFmtId="0" fontId="4" fillId="0" borderId="0" xfId="1" applyFont="1" applyBorder="1"/>
    <xf numFmtId="168" fontId="4" fillId="0" borderId="0" xfId="2" applyNumberFormat="1" applyFont="1" applyBorder="1"/>
    <xf numFmtId="178" fontId="4" fillId="0" borderId="0" xfId="1" applyNumberFormat="1" applyFont="1" applyBorder="1"/>
    <xf numFmtId="170" fontId="4" fillId="0" borderId="0" xfId="2" applyNumberFormat="1" applyFont="1" applyBorder="1"/>
    <xf numFmtId="0" fontId="4" fillId="0" borderId="0" xfId="1" applyFont="1" applyFill="1" applyBorder="1"/>
    <xf numFmtId="168" fontId="4" fillId="0" borderId="0" xfId="2" applyNumberFormat="1" applyFont="1" applyFill="1" applyBorder="1"/>
    <xf numFmtId="178" fontId="4" fillId="0" borderId="0" xfId="1" applyNumberFormat="1" applyFont="1" applyFill="1" applyBorder="1"/>
    <xf numFmtId="170" fontId="4" fillId="0" borderId="0" xfId="2" applyNumberFormat="1" applyFont="1" applyFill="1" applyBorder="1"/>
    <xf numFmtId="0" fontId="4" fillId="0" borderId="0" xfId="1" applyFont="1" applyFill="1"/>
    <xf numFmtId="0" fontId="19" fillId="0" borderId="0" xfId="1" applyFont="1"/>
    <xf numFmtId="0" fontId="6" fillId="0" borderId="0" xfId="1" applyFont="1" applyAlignment="1"/>
    <xf numFmtId="168" fontId="4" fillId="0" borderId="0" xfId="2" applyNumberFormat="1" applyFont="1" applyBorder="1" applyAlignment="1">
      <alignment horizontal="right"/>
    </xf>
    <xf numFmtId="37" fontId="4" fillId="0" borderId="0" xfId="23" applyNumberFormat="1" applyFont="1" applyBorder="1" applyProtection="1"/>
    <xf numFmtId="179" fontId="4" fillId="0" borderId="0" xfId="1" applyNumberFormat="1" applyFont="1" applyBorder="1"/>
    <xf numFmtId="168" fontId="4" fillId="0" borderId="0" xfId="2" applyNumberFormat="1" applyFont="1" applyFill="1" applyBorder="1" applyAlignment="1">
      <alignment horizontal="right"/>
    </xf>
    <xf numFmtId="37" fontId="4" fillId="0" borderId="0" xfId="23" applyNumberFormat="1" applyFont="1" applyFill="1" applyBorder="1" applyProtection="1"/>
    <xf numFmtId="179" fontId="4" fillId="0" borderId="0" xfId="1" applyNumberFormat="1" applyFont="1" applyFill="1" applyBorder="1"/>
    <xf numFmtId="0" fontId="8" fillId="0" borderId="0" xfId="1" applyFont="1" applyBorder="1"/>
    <xf numFmtId="0" fontId="3" fillId="0" borderId="0" xfId="1" applyFont="1" applyBorder="1" applyAlignment="1">
      <alignment vertical="center"/>
    </xf>
    <xf numFmtId="0" fontId="4" fillId="0" borderId="0" xfId="1" applyFont="1" applyBorder="1" applyAlignment="1"/>
    <xf numFmtId="0" fontId="4" fillId="0" borderId="0" xfId="1" applyFont="1" applyBorder="1" applyAlignment="1">
      <alignment wrapText="1"/>
    </xf>
    <xf numFmtId="0" fontId="20" fillId="0" borderId="0" xfId="1" applyFont="1" applyBorder="1" applyAlignment="1">
      <alignment vertical="center"/>
    </xf>
    <xf numFmtId="1" fontId="5" fillId="0" borderId="5" xfId="1" applyNumberFormat="1" applyFont="1" applyBorder="1" applyAlignment="1">
      <alignment horizontal="center" vertical="center" wrapText="1"/>
    </xf>
    <xf numFmtId="1" fontId="5" fillId="0" borderId="6" xfId="1" applyNumberFormat="1" applyFont="1" applyBorder="1" applyAlignment="1">
      <alignment horizontal="center" vertical="center" wrapText="1"/>
    </xf>
    <xf numFmtId="0" fontId="5" fillId="0" borderId="6" xfId="1" applyFont="1" applyBorder="1" applyAlignment="1">
      <alignment horizontal="center" vertical="center" wrapText="1"/>
    </xf>
    <xf numFmtId="1" fontId="5" fillId="0" borderId="7" xfId="1" applyNumberFormat="1" applyFont="1" applyBorder="1" applyAlignment="1">
      <alignment horizontal="center" vertical="center" wrapText="1"/>
    </xf>
    <xf numFmtId="165" fontId="5" fillId="0" borderId="5" xfId="1" applyNumberFormat="1" applyFont="1" applyBorder="1" applyAlignment="1">
      <alignment horizontal="center" vertical="center" wrapText="1"/>
    </xf>
    <xf numFmtId="0" fontId="5" fillId="0" borderId="5" xfId="3" applyFont="1" applyBorder="1" applyAlignment="1">
      <alignment horizontal="center" vertical="center" wrapText="1"/>
    </xf>
    <xf numFmtId="0" fontId="5" fillId="0" borderId="5" xfId="3" applyFont="1" applyBorder="1" applyAlignment="1">
      <alignment horizontal="center" vertical="top" wrapText="1"/>
    </xf>
    <xf numFmtId="0" fontId="5" fillId="0" borderId="10" xfId="3" applyFont="1" applyFill="1" applyBorder="1" applyAlignment="1">
      <alignment horizontal="center"/>
    </xf>
    <xf numFmtId="0" fontId="21" fillId="0" borderId="0" xfId="0" applyFont="1" applyAlignment="1">
      <alignment horizontal="left"/>
    </xf>
    <xf numFmtId="177" fontId="22" fillId="0" borderId="0" xfId="0" applyNumberFormat="1" applyFont="1" applyAlignment="1">
      <alignment horizontal="right"/>
    </xf>
    <xf numFmtId="1" fontId="5" fillId="0" borderId="5" xfId="10" applyNumberFormat="1" applyFont="1" applyBorder="1" applyAlignment="1">
      <alignment horizontal="center" vertical="center" wrapText="1"/>
    </xf>
    <xf numFmtId="1" fontId="5" fillId="0" borderId="6" xfId="10" applyNumberFormat="1" applyFont="1" applyBorder="1" applyAlignment="1">
      <alignment horizontal="center" vertical="center" wrapText="1"/>
    </xf>
    <xf numFmtId="1" fontId="5" fillId="0" borderId="7" xfId="10" applyNumberFormat="1" applyFont="1" applyBorder="1" applyAlignment="1">
      <alignment horizontal="center" vertical="center" wrapText="1"/>
    </xf>
    <xf numFmtId="1" fontId="5" fillId="0" borderId="5" xfId="10" applyNumberFormat="1" applyFont="1" applyBorder="1" applyAlignment="1">
      <alignment horizontal="center" vertical="top" wrapText="1"/>
    </xf>
    <xf numFmtId="0" fontId="5" fillId="0" borderId="5" xfId="1" applyFont="1" applyBorder="1" applyAlignment="1">
      <alignment horizontal="center" vertical="center" wrapText="1"/>
    </xf>
    <xf numFmtId="0" fontId="5" fillId="0" borderId="7" xfId="1" applyFont="1" applyBorder="1" applyAlignment="1">
      <alignment horizontal="center" vertical="center" wrapText="1"/>
    </xf>
    <xf numFmtId="2" fontId="5" fillId="0" borderId="12" xfId="2" applyNumberFormat="1" applyFont="1" applyBorder="1" applyAlignment="1">
      <alignment horizontal="center"/>
    </xf>
    <xf numFmtId="0" fontId="5" fillId="0" borderId="5" xfId="1" applyFont="1" applyBorder="1" applyAlignment="1">
      <alignment vertical="top" wrapText="1"/>
    </xf>
    <xf numFmtId="0" fontId="5" fillId="0" borderId="10" xfId="1" applyFont="1" applyBorder="1" applyAlignment="1">
      <alignment horizontal="center"/>
    </xf>
    <xf numFmtId="0" fontId="5" fillId="0" borderId="10" xfId="1" applyFont="1" applyFill="1" applyBorder="1" applyAlignment="1">
      <alignment horizontal="center"/>
    </xf>
    <xf numFmtId="2" fontId="5" fillId="0" borderId="2" xfId="2" applyNumberFormat="1" applyFont="1" applyFill="1" applyBorder="1" applyAlignment="1">
      <alignment horizontal="center"/>
    </xf>
    <xf numFmtId="2" fontId="5" fillId="0" borderId="3" xfId="2" applyNumberFormat="1" applyFont="1" applyFill="1" applyBorder="1" applyAlignment="1">
      <alignment horizontal="center"/>
    </xf>
    <xf numFmtId="0" fontId="5" fillId="0" borderId="12" xfId="3" applyFont="1" applyBorder="1" applyAlignment="1">
      <alignment horizontal="center"/>
    </xf>
    <xf numFmtId="0" fontId="5" fillId="0" borderId="10" xfId="3" applyFont="1" applyBorder="1" applyAlignment="1">
      <alignment horizontal="center"/>
    </xf>
    <xf numFmtId="0" fontId="5" fillId="0" borderId="3" xfId="3" applyFont="1" applyFill="1" applyBorder="1" applyAlignment="1">
      <alignment horizontal="center"/>
    </xf>
    <xf numFmtId="2" fontId="5" fillId="0" borderId="15" xfId="2" applyNumberFormat="1" applyFont="1" applyBorder="1" applyAlignment="1">
      <alignment horizontal="center"/>
    </xf>
    <xf numFmtId="2" fontId="5" fillId="0" borderId="13" xfId="2" applyNumberFormat="1" applyFont="1" applyBorder="1" applyAlignment="1">
      <alignment horizontal="center"/>
    </xf>
    <xf numFmtId="2" fontId="5" fillId="0" borderId="9" xfId="2" applyNumberFormat="1" applyFont="1" applyBorder="1" applyAlignment="1">
      <alignment horizontal="center"/>
    </xf>
    <xf numFmtId="2" fontId="5" fillId="0" borderId="14" xfId="2" applyNumberFormat="1" applyFont="1" applyFill="1" applyBorder="1" applyAlignment="1">
      <alignment horizontal="center"/>
    </xf>
    <xf numFmtId="2" fontId="5" fillId="0" borderId="1" xfId="2" applyNumberFormat="1" applyFont="1" applyFill="1" applyBorder="1" applyAlignment="1">
      <alignment horizontal="center"/>
    </xf>
    <xf numFmtId="0" fontId="5" fillId="0" borderId="12" xfId="1" applyFont="1" applyBorder="1" applyAlignment="1">
      <alignment horizontal="center"/>
    </xf>
    <xf numFmtId="3" fontId="5" fillId="0" borderId="9" xfId="2" applyNumberFormat="1" applyFont="1" applyBorder="1" applyAlignment="1">
      <alignment horizontal="center"/>
    </xf>
    <xf numFmtId="3" fontId="5" fillId="0" borderId="3" xfId="2" applyNumberFormat="1" applyFont="1" applyBorder="1" applyAlignment="1">
      <alignment horizontal="center"/>
    </xf>
    <xf numFmtId="2" fontId="5" fillId="0" borderId="2" xfId="2" applyNumberFormat="1" applyFont="1" applyBorder="1" applyAlignment="1">
      <alignment horizontal="center"/>
    </xf>
    <xf numFmtId="2" fontId="5" fillId="0" borderId="3" xfId="2" applyNumberFormat="1" applyFont="1" applyBorder="1" applyAlignment="1">
      <alignment horizontal="center"/>
    </xf>
    <xf numFmtId="0" fontId="5" fillId="0" borderId="15" xfId="3" applyFont="1" applyBorder="1" applyAlignment="1">
      <alignment horizontal="center"/>
    </xf>
    <xf numFmtId="0" fontId="5" fillId="0" borderId="4" xfId="3" applyFont="1" applyBorder="1" applyAlignment="1">
      <alignment horizontal="center"/>
    </xf>
    <xf numFmtId="0" fontId="5" fillId="0" borderId="4" xfId="1" applyFont="1" applyBorder="1" applyAlignment="1">
      <alignment horizontal="center"/>
    </xf>
    <xf numFmtId="0" fontId="5" fillId="0" borderId="4" xfId="3" applyFont="1" applyFill="1" applyBorder="1" applyAlignment="1">
      <alignment horizontal="center"/>
    </xf>
    <xf numFmtId="168" fontId="5" fillId="0" borderId="5" xfId="2" applyNumberFormat="1" applyFont="1" applyBorder="1" applyAlignment="1">
      <alignment horizontal="center"/>
    </xf>
    <xf numFmtId="170" fontId="5" fillId="0" borderId="5" xfId="2" applyNumberFormat="1" applyFont="1" applyBorder="1" applyAlignment="1">
      <alignment horizontal="center"/>
    </xf>
    <xf numFmtId="0" fontId="5" fillId="0" borderId="5" xfId="1" applyFont="1" applyBorder="1"/>
    <xf numFmtId="0" fontId="5" fillId="2" borderId="7" xfId="1" applyFont="1" applyFill="1" applyBorder="1" applyAlignment="1">
      <alignment horizontal="center" vertical="center" wrapText="1"/>
    </xf>
    <xf numFmtId="3" fontId="5" fillId="0" borderId="2" xfId="2" applyNumberFormat="1" applyFont="1" applyFill="1" applyBorder="1" applyAlignment="1">
      <alignment horizontal="center"/>
    </xf>
    <xf numFmtId="166" fontId="7" fillId="0" borderId="10" xfId="22" applyNumberFormat="1" applyFont="1" applyBorder="1" applyAlignment="1">
      <alignment horizontal="center"/>
    </xf>
    <xf numFmtId="4" fontId="5" fillId="0" borderId="10" xfId="1" applyNumberFormat="1" applyFont="1" applyBorder="1" applyAlignment="1">
      <alignment horizontal="center"/>
    </xf>
    <xf numFmtId="0" fontId="10" fillId="0" borderId="11" xfId="10" applyFont="1" applyBorder="1" applyAlignment="1">
      <alignment horizontal="centerContinuous"/>
    </xf>
    <xf numFmtId="0" fontId="10" fillId="0" borderId="11" xfId="10" applyFont="1" applyBorder="1" applyAlignment="1">
      <alignment horizontal="centerContinuous" wrapText="1"/>
    </xf>
    <xf numFmtId="165" fontId="5" fillId="0" borderId="7" xfId="10" applyNumberFormat="1" applyFont="1" applyFill="1" applyBorder="1" applyAlignment="1">
      <alignment horizontal="centerContinuous"/>
    </xf>
    <xf numFmtId="1" fontId="5" fillId="0" borderId="7" xfId="10" applyNumberFormat="1" applyFont="1" applyFill="1" applyBorder="1" applyAlignment="1">
      <alignment horizontal="center" vertical="center" wrapText="1"/>
    </xf>
    <xf numFmtId="1" fontId="5" fillId="0" borderId="7" xfId="10" applyNumberFormat="1" applyFont="1" applyFill="1" applyBorder="1" applyAlignment="1">
      <alignment horizontal="center" wrapText="1"/>
    </xf>
    <xf numFmtId="166" fontId="5" fillId="0" borderId="4" xfId="10" applyNumberFormat="1" applyFont="1" applyBorder="1" applyAlignment="1">
      <alignment horizontal="center"/>
    </xf>
    <xf numFmtId="2" fontId="5" fillId="0" borderId="8" xfId="13" applyNumberFormat="1" applyFont="1" applyFill="1" applyBorder="1" applyAlignment="1">
      <alignment horizontal="center"/>
    </xf>
    <xf numFmtId="0" fontId="5" fillId="0" borderId="12" xfId="10" applyFont="1" applyBorder="1" applyAlignment="1">
      <alignment horizontal="center"/>
    </xf>
    <xf numFmtId="0" fontId="5" fillId="0" borderId="10" xfId="10" applyFont="1" applyBorder="1" applyAlignment="1">
      <alignment horizontal="center"/>
    </xf>
    <xf numFmtId="2" fontId="5" fillId="0" borderId="8" xfId="13" applyNumberFormat="1" applyFont="1" applyBorder="1" applyAlignment="1">
      <alignment horizontal="center"/>
    </xf>
    <xf numFmtId="3" fontId="5" fillId="0" borderId="1" xfId="10" applyNumberFormat="1" applyFont="1" applyBorder="1" applyAlignment="1">
      <alignment horizontal="center"/>
    </xf>
    <xf numFmtId="3" fontId="5" fillId="0" borderId="14" xfId="13" applyNumberFormat="1" applyFont="1" applyBorder="1" applyAlignment="1">
      <alignment horizontal="center"/>
    </xf>
    <xf numFmtId="2" fontId="5" fillId="0" borderId="2" xfId="13" applyNumberFormat="1" applyFont="1" applyBorder="1" applyAlignment="1">
      <alignment horizontal="center"/>
    </xf>
    <xf numFmtId="0" fontId="5" fillId="0" borderId="10" xfId="3" applyFont="1" applyFill="1" applyBorder="1"/>
    <xf numFmtId="2" fontId="5" fillId="0" borderId="1" xfId="4" applyNumberFormat="1" applyFont="1" applyFill="1" applyBorder="1" applyAlignment="1" applyProtection="1">
      <alignment horizontal="center"/>
    </xf>
    <xf numFmtId="2" fontId="5" fillId="0" borderId="1" xfId="4" applyNumberFormat="1" applyFont="1" applyFill="1" applyBorder="1" applyAlignment="1">
      <alignment horizontal="center"/>
    </xf>
    <xf numFmtId="2" fontId="5" fillId="0" borderId="2" xfId="3" applyNumberFormat="1" applyFont="1" applyFill="1" applyBorder="1" applyAlignment="1">
      <alignment horizontal="center"/>
    </xf>
    <xf numFmtId="2" fontId="5" fillId="0" borderId="1" xfId="3" applyNumberFormat="1" applyFont="1" applyFill="1" applyBorder="1" applyAlignment="1" applyProtection="1">
      <alignment horizontal="center"/>
    </xf>
    <xf numFmtId="2" fontId="5" fillId="0" borderId="2" xfId="4" applyNumberFormat="1" applyFont="1" applyFill="1" applyBorder="1" applyAlignment="1">
      <alignment horizontal="center"/>
    </xf>
    <xf numFmtId="0" fontId="5" fillId="0" borderId="12" xfId="3" applyFont="1" applyFill="1" applyBorder="1" applyAlignment="1">
      <alignment horizontal="center"/>
    </xf>
    <xf numFmtId="2" fontId="5" fillId="0" borderId="9" xfId="3" applyNumberFormat="1" applyFont="1" applyBorder="1" applyAlignment="1">
      <alignment horizontal="center"/>
    </xf>
    <xf numFmtId="2" fontId="5" fillId="0" borderId="13" xfId="3" applyNumberFormat="1" applyFont="1" applyBorder="1" applyAlignment="1">
      <alignment horizontal="center"/>
    </xf>
    <xf numFmtId="2" fontId="5" fillId="0" borderId="1" xfId="3" applyNumberFormat="1" applyFont="1" applyFill="1" applyBorder="1" applyAlignment="1">
      <alignment horizontal="center"/>
    </xf>
    <xf numFmtId="165" fontId="5" fillId="0" borderId="9" xfId="2" applyNumberFormat="1" applyFont="1" applyBorder="1" applyAlignment="1">
      <alignment horizontal="center"/>
    </xf>
    <xf numFmtId="3" fontId="5" fillId="0" borderId="13" xfId="2" applyNumberFormat="1" applyFont="1" applyBorder="1" applyAlignment="1">
      <alignment horizontal="center"/>
    </xf>
    <xf numFmtId="3" fontId="5" fillId="0" borderId="1" xfId="2" applyNumberFormat="1" applyFont="1" applyBorder="1" applyAlignment="1">
      <alignment horizontal="center"/>
    </xf>
    <xf numFmtId="0" fontId="5" fillId="0" borderId="0" xfId="3" applyFont="1" applyBorder="1" applyAlignment="1">
      <alignment horizontal="left"/>
    </xf>
    <xf numFmtId="1" fontId="5" fillId="0" borderId="12" xfId="1" applyNumberFormat="1" applyFont="1" applyBorder="1" applyAlignment="1">
      <alignment horizontal="center" vertical="center" wrapText="1"/>
    </xf>
    <xf numFmtId="1" fontId="5" fillId="0" borderId="13" xfId="1" applyNumberFormat="1" applyFont="1" applyBorder="1" applyAlignment="1">
      <alignment horizontal="center" vertical="center" wrapText="1"/>
    </xf>
    <xf numFmtId="1" fontId="5" fillId="0" borderId="15" xfId="1" applyNumberFormat="1" applyFont="1" applyBorder="1" applyAlignment="1">
      <alignment horizontal="center" vertical="center" wrapText="1"/>
    </xf>
    <xf numFmtId="0" fontId="5" fillId="0" borderId="13" xfId="1" applyFont="1" applyBorder="1" applyAlignment="1">
      <alignment horizontal="center" vertical="center" wrapText="1"/>
    </xf>
    <xf numFmtId="1" fontId="5" fillId="0" borderId="9" xfId="1" applyNumberFormat="1" applyFont="1" applyBorder="1" applyAlignment="1">
      <alignment horizontal="center" vertical="center" wrapText="1"/>
    </xf>
    <xf numFmtId="165" fontId="5" fillId="0" borderId="12" xfId="1" applyNumberFormat="1" applyFont="1" applyBorder="1" applyAlignment="1">
      <alignment horizontal="center" vertical="center" wrapText="1"/>
    </xf>
    <xf numFmtId="1" fontId="5" fillId="0" borderId="11" xfId="1" applyNumberFormat="1" applyFont="1" applyBorder="1" applyAlignment="1">
      <alignment horizontal="center" vertical="top" wrapText="1"/>
    </xf>
    <xf numFmtId="170" fontId="5" fillId="0" borderId="8" xfId="2" applyNumberFormat="1" applyFont="1" applyBorder="1"/>
    <xf numFmtId="2" fontId="5" fillId="0" borderId="1" xfId="2" applyNumberFormat="1" applyFont="1" applyBorder="1" applyAlignment="1">
      <alignment horizontal="center"/>
    </xf>
    <xf numFmtId="2" fontId="5" fillId="0" borderId="14" xfId="2" applyNumberFormat="1" applyFont="1" applyBorder="1" applyAlignment="1">
      <alignment horizontal="center"/>
    </xf>
    <xf numFmtId="1" fontId="5" fillId="0" borderId="6" xfId="1" applyNumberFormat="1" applyFont="1" applyFill="1" applyBorder="1" applyAlignment="1">
      <alignment horizontal="center" vertical="center" wrapText="1"/>
    </xf>
    <xf numFmtId="0" fontId="5" fillId="0" borderId="6" xfId="1" applyFont="1" applyFill="1" applyBorder="1" applyAlignment="1">
      <alignment horizontal="center" vertical="center" wrapText="1"/>
    </xf>
    <xf numFmtId="1" fontId="5" fillId="0" borderId="7" xfId="1" applyNumberFormat="1" applyFont="1" applyFill="1" applyBorder="1" applyAlignment="1">
      <alignment horizontal="center" vertical="center" wrapText="1"/>
    </xf>
    <xf numFmtId="165" fontId="5" fillId="0" borderId="6" xfId="1" applyNumberFormat="1" applyFont="1" applyFill="1" applyBorder="1" applyAlignment="1">
      <alignment horizontal="center" vertical="center" wrapText="1"/>
    </xf>
    <xf numFmtId="0" fontId="5" fillId="0" borderId="10" xfId="11" applyFont="1" applyBorder="1" applyProtection="1"/>
    <xf numFmtId="37" fontId="5" fillId="0" borderId="1" xfId="11" applyNumberFormat="1" applyFont="1" applyFill="1" applyBorder="1" applyAlignment="1" applyProtection="1">
      <alignment horizontal="center"/>
    </xf>
    <xf numFmtId="3" fontId="5" fillId="0" borderId="1" xfId="2" applyNumberFormat="1" applyFont="1" applyFill="1" applyBorder="1" applyAlignment="1">
      <alignment horizontal="center"/>
    </xf>
    <xf numFmtId="2" fontId="5" fillId="0" borderId="13" xfId="3" applyNumberFormat="1" applyFont="1" applyFill="1" applyBorder="1" applyAlignment="1">
      <alignment horizontal="center"/>
    </xf>
    <xf numFmtId="2" fontId="5" fillId="0" borderId="9" xfId="3" applyNumberFormat="1" applyFont="1" applyFill="1" applyBorder="1" applyAlignment="1">
      <alignment horizontal="center"/>
    </xf>
    <xf numFmtId="172" fontId="5" fillId="0" borderId="0" xfId="11" applyNumberFormat="1" applyFont="1" applyBorder="1" applyProtection="1"/>
    <xf numFmtId="39" fontId="5" fillId="0" borderId="0" xfId="11" applyNumberFormat="1" applyFont="1" applyFill="1" applyBorder="1" applyProtection="1"/>
    <xf numFmtId="2" fontId="5" fillId="0" borderId="4" xfId="3" applyNumberFormat="1" applyFont="1" applyFill="1" applyBorder="1" applyAlignment="1">
      <alignment horizontal="center"/>
    </xf>
    <xf numFmtId="2" fontId="5" fillId="0" borderId="4" xfId="3" applyNumberFormat="1" applyFont="1" applyBorder="1" applyAlignment="1">
      <alignment horizontal="center"/>
    </xf>
    <xf numFmtId="180" fontId="22" fillId="0" borderId="0" xfId="0" applyNumberFormat="1" applyFont="1" applyAlignment="1">
      <alignment horizontal="right"/>
    </xf>
    <xf numFmtId="180" fontId="0" fillId="0" borderId="0" xfId="0" applyNumberFormat="1"/>
    <xf numFmtId="0" fontId="21" fillId="0" borderId="0" xfId="0" applyFont="1" applyBorder="1" applyAlignment="1">
      <alignment horizontal="center" wrapText="1"/>
    </xf>
    <xf numFmtId="0" fontId="21" fillId="0" borderId="0" xfId="0" applyFont="1" applyBorder="1" applyAlignment="1">
      <alignment horizontal="left"/>
    </xf>
    <xf numFmtId="177" fontId="22" fillId="0" borderId="0" xfId="0" applyNumberFormat="1" applyFont="1" applyBorder="1" applyAlignment="1">
      <alignment horizontal="right"/>
    </xf>
    <xf numFmtId="165" fontId="5" fillId="0" borderId="0" xfId="1" applyNumberFormat="1" applyFont="1" applyBorder="1"/>
    <xf numFmtId="2" fontId="5" fillId="0" borderId="15" xfId="3" applyNumberFormat="1" applyFont="1" applyBorder="1" applyAlignment="1">
      <alignment horizontal="center"/>
    </xf>
    <xf numFmtId="2" fontId="5" fillId="0" borderId="14" xfId="3" applyNumberFormat="1" applyFont="1" applyFill="1" applyBorder="1" applyAlignment="1">
      <alignment horizontal="center"/>
    </xf>
    <xf numFmtId="2" fontId="5" fillId="0" borderId="10" xfId="3" applyNumberFormat="1" applyFont="1" applyBorder="1" applyAlignment="1">
      <alignment horizontal="center"/>
    </xf>
    <xf numFmtId="0" fontId="5" fillId="0" borderId="1" xfId="3" applyFont="1" applyBorder="1" applyAlignment="1">
      <alignment horizontal="center"/>
    </xf>
    <xf numFmtId="169" fontId="5" fillId="0" borderId="1" xfId="4" applyNumberFormat="1" applyFont="1" applyFill="1" applyBorder="1" applyAlignment="1" applyProtection="1">
      <alignment horizontal="center"/>
    </xf>
    <xf numFmtId="169" fontId="5" fillId="0" borderId="1" xfId="4" applyNumberFormat="1" applyFont="1" applyBorder="1" applyAlignment="1">
      <alignment horizontal="center"/>
    </xf>
    <xf numFmtId="2" fontId="5" fillId="0" borderId="1" xfId="3" applyNumberFormat="1" applyFont="1" applyBorder="1" applyAlignment="1">
      <alignment horizontal="center"/>
    </xf>
    <xf numFmtId="43" fontId="5" fillId="0" borderId="1" xfId="3" applyNumberFormat="1" applyFont="1" applyBorder="1" applyAlignment="1">
      <alignment horizontal="center"/>
    </xf>
    <xf numFmtId="168" fontId="5" fillId="0" borderId="1" xfId="2" applyNumberFormat="1" applyFont="1" applyBorder="1" applyAlignment="1">
      <alignment horizontal="center"/>
    </xf>
    <xf numFmtId="0" fontId="10" fillId="0" borderId="1" xfId="3" applyFont="1" applyBorder="1" applyAlignment="1">
      <alignment horizontal="left"/>
    </xf>
    <xf numFmtId="0" fontId="5" fillId="0" borderId="13" xfId="3" applyFont="1" applyFill="1" applyBorder="1" applyAlignment="1">
      <alignment horizontal="center"/>
    </xf>
    <xf numFmtId="2" fontId="5" fillId="0" borderId="15" xfId="3" applyNumberFormat="1" applyFont="1" applyFill="1" applyBorder="1" applyAlignment="1">
      <alignment horizontal="center"/>
    </xf>
    <xf numFmtId="165" fontId="5" fillId="0" borderId="7" xfId="1" applyNumberFormat="1" applyFont="1" applyFill="1" applyBorder="1" applyAlignment="1">
      <alignment horizontal="center" vertical="center" wrapText="1"/>
    </xf>
    <xf numFmtId="0" fontId="5" fillId="0" borderId="10" xfId="11" applyFont="1" applyBorder="1" applyAlignment="1" applyProtection="1">
      <alignment horizontal="center"/>
    </xf>
    <xf numFmtId="0" fontId="5" fillId="0" borderId="10" xfId="11" applyFont="1" applyFill="1" applyBorder="1" applyAlignment="1" applyProtection="1">
      <alignment horizontal="center"/>
    </xf>
    <xf numFmtId="0" fontId="5" fillId="0" borderId="10" xfId="10" applyFont="1" applyBorder="1"/>
    <xf numFmtId="0" fontId="5" fillId="0" borderId="10" xfId="10" applyFont="1" applyFill="1" applyBorder="1"/>
    <xf numFmtId="0" fontId="5" fillId="0" borderId="6" xfId="10" applyFont="1" applyBorder="1" applyAlignment="1">
      <alignment horizontal="center" vertical="center" wrapText="1"/>
    </xf>
    <xf numFmtId="0" fontId="5" fillId="0" borderId="7" xfId="10" applyFont="1" applyBorder="1" applyAlignment="1">
      <alignment horizontal="center" vertical="center" wrapText="1"/>
    </xf>
    <xf numFmtId="1" fontId="5" fillId="0" borderId="3" xfId="10" applyNumberFormat="1" applyFont="1" applyBorder="1" applyAlignment="1">
      <alignment horizontal="center" vertical="top" wrapText="1"/>
    </xf>
    <xf numFmtId="166" fontId="5" fillId="0" borderId="8" xfId="2" applyNumberFormat="1" applyFont="1" applyBorder="1" applyAlignment="1">
      <alignment horizontal="center"/>
    </xf>
    <xf numFmtId="3" fontId="5" fillId="0" borderId="1" xfId="4" applyNumberFormat="1" applyFont="1" applyFill="1" applyBorder="1" applyAlignment="1" applyProtection="1">
      <alignment horizontal="center"/>
    </xf>
    <xf numFmtId="3" fontId="5" fillId="0" borderId="1" xfId="4" applyNumberFormat="1" applyFont="1" applyFill="1" applyBorder="1" applyAlignment="1">
      <alignment horizontal="center"/>
    </xf>
    <xf numFmtId="0" fontId="5" fillId="0" borderId="12" xfId="3" applyFont="1" applyBorder="1" applyAlignment="1">
      <alignment horizontal="center" vertical="center" wrapText="1"/>
    </xf>
    <xf numFmtId="0" fontId="5" fillId="0" borderId="10" xfId="3" applyFont="1" applyFill="1" applyBorder="1" applyAlignment="1">
      <alignment horizontal="right"/>
    </xf>
    <xf numFmtId="2" fontId="5" fillId="0" borderId="0" xfId="1" applyNumberFormat="1" applyFont="1" applyFill="1" applyBorder="1" applyAlignment="1">
      <alignment horizontal="center"/>
    </xf>
    <xf numFmtId="2" fontId="5" fillId="0" borderId="1" xfId="1" applyNumberFormat="1" applyFont="1" applyFill="1" applyBorder="1" applyAlignment="1">
      <alignment horizontal="center"/>
    </xf>
    <xf numFmtId="176" fontId="13" fillId="0" borderId="0" xfId="20" applyNumberFormat="1" applyFill="1" applyProtection="1"/>
    <xf numFmtId="43" fontId="5" fillId="0" borderId="8" xfId="3" applyNumberFormat="1" applyFont="1" applyBorder="1"/>
    <xf numFmtId="3" fontId="5" fillId="0" borderId="14" xfId="2" applyNumberFormat="1" applyFont="1" applyFill="1" applyBorder="1" applyAlignment="1">
      <alignment horizontal="center"/>
    </xf>
    <xf numFmtId="0" fontId="5" fillId="0" borderId="12" xfId="3" applyFont="1" applyFill="1" applyBorder="1"/>
    <xf numFmtId="2" fontId="5" fillId="0" borderId="9" xfId="3" applyNumberFormat="1" applyFont="1" applyBorder="1"/>
    <xf numFmtId="175" fontId="5" fillId="0" borderId="8" xfId="3" applyNumberFormat="1" applyFont="1" applyBorder="1" applyAlignment="1">
      <alignment horizontal="center"/>
    </xf>
    <xf numFmtId="175" fontId="5" fillId="0" borderId="8" xfId="3" applyNumberFormat="1" applyFont="1" applyFill="1" applyBorder="1" applyAlignment="1">
      <alignment horizontal="center"/>
    </xf>
    <xf numFmtId="2" fontId="5" fillId="0" borderId="12" xfId="3" applyNumberFormat="1" applyFont="1" applyBorder="1" applyAlignment="1">
      <alignment horizontal="center"/>
    </xf>
    <xf numFmtId="49" fontId="5" fillId="0" borderId="3" xfId="3" applyNumberFormat="1" applyFont="1" applyFill="1" applyBorder="1" applyAlignment="1">
      <alignment horizontal="center"/>
    </xf>
    <xf numFmtId="49" fontId="5" fillId="0" borderId="14" xfId="3" applyNumberFormat="1" applyFont="1" applyFill="1" applyBorder="1" applyAlignment="1">
      <alignment horizontal="center"/>
    </xf>
    <xf numFmtId="0" fontId="10" fillId="0" borderId="1" xfId="3" applyFont="1" applyFill="1" applyBorder="1" applyAlignment="1">
      <alignment horizontal="left"/>
    </xf>
    <xf numFmtId="0" fontId="5" fillId="0" borderId="3" xfId="3" applyFont="1" applyBorder="1" applyAlignment="1">
      <alignment horizontal="center"/>
    </xf>
    <xf numFmtId="2" fontId="5" fillId="0" borderId="14" xfId="3" applyNumberFormat="1" applyFont="1" applyBorder="1" applyAlignment="1">
      <alignment horizontal="center"/>
    </xf>
    <xf numFmtId="2" fontId="5" fillId="0" borderId="2" xfId="3" applyNumberFormat="1" applyFont="1" applyBorder="1" applyAlignment="1">
      <alignment horizontal="center"/>
    </xf>
    <xf numFmtId="0" fontId="5" fillId="0" borderId="13" xfId="3" applyFont="1" applyBorder="1" applyAlignment="1">
      <alignment horizontal="center"/>
    </xf>
    <xf numFmtId="2" fontId="5" fillId="0" borderId="12" xfId="2" applyNumberFormat="1" applyFont="1" applyFill="1" applyBorder="1" applyAlignment="1">
      <alignment horizontal="center"/>
    </xf>
    <xf numFmtId="4" fontId="5" fillId="0" borderId="0" xfId="1" applyNumberFormat="1" applyFont="1" applyAlignment="1">
      <alignment horizontal="center"/>
    </xf>
    <xf numFmtId="165" fontId="5" fillId="0" borderId="0" xfId="3" applyNumberFormat="1" applyFont="1" applyBorder="1" applyAlignment="1">
      <alignment horizontal="center"/>
    </xf>
    <xf numFmtId="3" fontId="5" fillId="0" borderId="0" xfId="3" applyNumberFormat="1" applyFont="1" applyBorder="1"/>
    <xf numFmtId="0" fontId="5" fillId="0" borderId="0" xfId="10" applyFont="1" applyBorder="1" applyAlignment="1">
      <alignment horizontal="left" wrapText="1"/>
    </xf>
    <xf numFmtId="0" fontId="5" fillId="0" borderId="4" xfId="1" applyFont="1" applyFill="1" applyBorder="1" applyAlignment="1">
      <alignment horizontal="center"/>
    </xf>
    <xf numFmtId="0" fontId="8" fillId="0" borderId="0" xfId="1" applyFont="1" applyFill="1" applyBorder="1"/>
    <xf numFmtId="3" fontId="5" fillId="0" borderId="14" xfId="2" applyNumberFormat="1" applyFont="1" applyBorder="1" applyAlignment="1">
      <alignment horizontal="center"/>
    </xf>
    <xf numFmtId="2" fontId="5" fillId="0" borderId="4" xfId="1" applyNumberFormat="1" applyFont="1" applyFill="1" applyBorder="1" applyAlignment="1">
      <alignment horizontal="center"/>
    </xf>
    <xf numFmtId="2" fontId="5" fillId="0" borderId="14" xfId="1" applyNumberFormat="1" applyFont="1" applyFill="1" applyBorder="1" applyAlignment="1">
      <alignment horizontal="center"/>
    </xf>
    <xf numFmtId="3" fontId="5" fillId="0" borderId="14" xfId="10" applyNumberFormat="1" applyFont="1" applyBorder="1" applyAlignment="1">
      <alignment horizontal="center"/>
    </xf>
    <xf numFmtId="0" fontId="5" fillId="0" borderId="2" xfId="3" applyFont="1" applyFill="1" applyBorder="1" applyAlignment="1">
      <alignment horizontal="center"/>
    </xf>
    <xf numFmtId="3" fontId="7" fillId="0" borderId="9" xfId="1" applyNumberFormat="1" applyFont="1" applyFill="1" applyBorder="1" applyAlignment="1">
      <alignment horizontal="center"/>
    </xf>
    <xf numFmtId="3" fontId="7" fillId="0" borderId="8" xfId="1" applyNumberFormat="1" applyFont="1" applyFill="1" applyBorder="1" applyAlignment="1">
      <alignment horizontal="center"/>
    </xf>
    <xf numFmtId="3" fontId="7" fillId="0" borderId="2" xfId="1" applyNumberFormat="1" applyFont="1" applyFill="1" applyBorder="1" applyAlignment="1">
      <alignment horizontal="center"/>
    </xf>
    <xf numFmtId="171" fontId="5" fillId="0" borderId="15" xfId="11" applyNumberFormat="1" applyFont="1" applyFill="1" applyBorder="1" applyAlignment="1" applyProtection="1">
      <alignment horizontal="center"/>
    </xf>
    <xf numFmtId="171" fontId="5" fillId="0" borderId="4" xfId="11" applyNumberFormat="1" applyFont="1" applyFill="1" applyBorder="1" applyAlignment="1" applyProtection="1">
      <alignment horizontal="center"/>
    </xf>
    <xf numFmtId="0" fontId="11" fillId="0" borderId="6" xfId="3" applyFont="1" applyFill="1" applyBorder="1" applyAlignment="1">
      <alignment horizontal="center" vertical="top" wrapText="1"/>
    </xf>
    <xf numFmtId="0" fontId="11" fillId="0" borderId="7" xfId="3" applyFont="1" applyFill="1" applyBorder="1" applyAlignment="1">
      <alignment horizontal="center" vertical="top" wrapText="1"/>
    </xf>
    <xf numFmtId="2" fontId="5" fillId="0" borderId="1" xfId="4" applyNumberFormat="1" applyFont="1" applyBorder="1" applyAlignment="1">
      <alignment horizontal="center"/>
    </xf>
    <xf numFmtId="2" fontId="5" fillId="0" borderId="14" xfId="4" applyNumberFormat="1" applyFont="1" applyFill="1" applyBorder="1" applyAlignment="1">
      <alignment horizontal="center"/>
    </xf>
    <xf numFmtId="175" fontId="5" fillId="0" borderId="2" xfId="3" applyNumberFormat="1" applyFont="1" applyFill="1" applyBorder="1" applyAlignment="1">
      <alignment horizontal="center"/>
    </xf>
    <xf numFmtId="0" fontId="5" fillId="0" borderId="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0" xfId="10" applyFont="1" applyBorder="1" applyAlignment="1">
      <alignment horizontal="left" wrapText="1"/>
    </xf>
    <xf numFmtId="2" fontId="5" fillId="0" borderId="4" xfId="3" applyNumberFormat="1" applyFont="1" applyFill="1" applyBorder="1"/>
    <xf numFmtId="166" fontId="5" fillId="0" borderId="14" xfId="13" applyNumberFormat="1" applyFont="1" applyBorder="1" applyAlignment="1">
      <alignment horizontal="center"/>
    </xf>
    <xf numFmtId="165" fontId="5" fillId="0" borderId="14" xfId="13" applyNumberFormat="1" applyFont="1" applyBorder="1" applyAlignment="1">
      <alignment horizontal="center"/>
    </xf>
    <xf numFmtId="2" fontId="5" fillId="0" borderId="2" xfId="13" applyNumberFormat="1" applyFont="1" applyFill="1" applyBorder="1" applyAlignment="1">
      <alignment horizontal="center"/>
    </xf>
    <xf numFmtId="0" fontId="5" fillId="0" borderId="4" xfId="10" applyFont="1" applyFill="1" applyBorder="1"/>
    <xf numFmtId="4" fontId="5" fillId="0" borderId="1" xfId="10" applyNumberFormat="1" applyFont="1" applyBorder="1" applyAlignment="1">
      <alignment horizontal="center"/>
    </xf>
    <xf numFmtId="4" fontId="5" fillId="0" borderId="1" xfId="13" applyNumberFormat="1" applyFont="1" applyBorder="1" applyAlignment="1">
      <alignment horizontal="center"/>
    </xf>
    <xf numFmtId="0" fontId="2" fillId="0" borderId="4" xfId="1" applyBorder="1"/>
    <xf numFmtId="0" fontId="0" fillId="0" borderId="0" xfId="0" applyFill="1"/>
    <xf numFmtId="0" fontId="5" fillId="2" borderId="6" xfId="3" applyFont="1" applyFill="1" applyBorder="1" applyAlignment="1">
      <alignment horizontal="center" vertical="center" wrapText="1"/>
    </xf>
    <xf numFmtId="0" fontId="5" fillId="0" borderId="0" xfId="3" applyFont="1" applyBorder="1" applyAlignment="1">
      <alignment horizontal="center"/>
    </xf>
    <xf numFmtId="0" fontId="5" fillId="0" borderId="10" xfId="3" applyFont="1" applyBorder="1"/>
    <xf numFmtId="3" fontId="5" fillId="0" borderId="3" xfId="2" applyNumberFormat="1" applyFont="1" applyFill="1" applyBorder="1" applyAlignment="1">
      <alignment horizontal="center"/>
    </xf>
    <xf numFmtId="0" fontId="5" fillId="0" borderId="14" xfId="3" applyFont="1" applyBorder="1"/>
    <xf numFmtId="169" fontId="5" fillId="0" borderId="1" xfId="4" applyNumberFormat="1" applyFont="1" applyFill="1" applyBorder="1" applyProtection="1"/>
    <xf numFmtId="43" fontId="5" fillId="0" borderId="1" xfId="3" applyNumberFormat="1" applyFont="1" applyBorder="1"/>
    <xf numFmtId="181" fontId="5" fillId="0" borderId="0" xfId="249" applyNumberFormat="1" applyFont="1" applyBorder="1"/>
    <xf numFmtId="4" fontId="5" fillId="0" borderId="8" xfId="2" applyNumberFormat="1" applyFont="1" applyFill="1" applyBorder="1" applyAlignment="1">
      <alignment horizontal="center"/>
    </xf>
    <xf numFmtId="0" fontId="6" fillId="0" borderId="0" xfId="1" applyFont="1" applyAlignment="1">
      <alignment horizontal="left"/>
    </xf>
    <xf numFmtId="49" fontId="5" fillId="0" borderId="0" xfId="3" applyNumberFormat="1" applyFont="1" applyFill="1" applyBorder="1" applyAlignment="1">
      <alignment horizontal="center"/>
    </xf>
    <xf numFmtId="49" fontId="5" fillId="0" borderId="13" xfId="3" applyNumberFormat="1" applyFont="1" applyFill="1" applyBorder="1" applyAlignment="1">
      <alignment horizontal="center"/>
    </xf>
    <xf numFmtId="1" fontId="5" fillId="0" borderId="0" xfId="1" applyNumberFormat="1" applyFont="1" applyBorder="1" applyAlignment="1">
      <alignment horizontal="center" vertical="top" wrapText="1"/>
    </xf>
    <xf numFmtId="1" fontId="5" fillId="0" borderId="0" xfId="1" applyNumberFormat="1" applyFont="1" applyFill="1" applyBorder="1" applyAlignment="1">
      <alignment horizontal="center" vertical="top" wrapText="1"/>
    </xf>
    <xf numFmtId="0" fontId="5" fillId="0" borderId="8" xfId="3" applyFont="1" applyFill="1" applyBorder="1" applyAlignment="1">
      <alignment horizontal="center"/>
    </xf>
    <xf numFmtId="166" fontId="7" fillId="0" borderId="10" xfId="1" applyNumberFormat="1" applyFont="1" applyBorder="1" applyAlignment="1">
      <alignment horizontal="center"/>
    </xf>
    <xf numFmtId="3" fontId="5" fillId="0" borderId="4" xfId="1" applyNumberFormat="1" applyFont="1" applyBorder="1" applyAlignment="1">
      <alignment horizontal="center"/>
    </xf>
    <xf numFmtId="3" fontId="5" fillId="0" borderId="4" xfId="10" applyNumberFormat="1" applyFont="1" applyBorder="1" applyAlignment="1">
      <alignment horizontal="center"/>
    </xf>
    <xf numFmtId="3" fontId="5" fillId="0" borderId="8" xfId="13" applyNumberFormat="1" applyFont="1" applyBorder="1" applyAlignment="1">
      <alignment horizontal="center"/>
    </xf>
    <xf numFmtId="0" fontId="5" fillId="0" borderId="4" xfId="3" applyFont="1" applyFill="1" applyBorder="1"/>
    <xf numFmtId="4" fontId="5" fillId="0" borderId="10" xfId="1" applyNumberFormat="1" applyFont="1" applyFill="1" applyBorder="1" applyAlignment="1">
      <alignment horizontal="center"/>
    </xf>
    <xf numFmtId="166" fontId="5" fillId="0" borderId="12" xfId="1" applyNumberFormat="1" applyFont="1" applyBorder="1" applyAlignment="1">
      <alignment horizontal="center"/>
    </xf>
    <xf numFmtId="166" fontId="5" fillId="0" borderId="10" xfId="1" applyNumberFormat="1" applyFont="1" applyBorder="1" applyAlignment="1">
      <alignment horizontal="center"/>
    </xf>
    <xf numFmtId="4" fontId="5" fillId="0" borderId="12" xfId="1" applyNumberFormat="1" applyFont="1" applyBorder="1" applyAlignment="1">
      <alignment horizontal="center"/>
    </xf>
    <xf numFmtId="182" fontId="5" fillId="0" borderId="12" xfId="248" applyNumberFormat="1" applyFont="1" applyBorder="1" applyAlignment="1">
      <alignment horizontal="center"/>
    </xf>
    <xf numFmtId="182" fontId="5" fillId="0" borderId="10" xfId="248" applyNumberFormat="1" applyFont="1" applyBorder="1" applyAlignment="1">
      <alignment horizontal="center"/>
    </xf>
    <xf numFmtId="166" fontId="7" fillId="0" borderId="12" xfId="22" applyNumberFormat="1" applyFont="1" applyBorder="1" applyAlignment="1">
      <alignment horizontal="center"/>
    </xf>
    <xf numFmtId="166" fontId="5" fillId="0" borderId="10" xfId="1" applyNumberFormat="1" applyFont="1" applyFill="1" applyBorder="1" applyAlignment="1">
      <alignment horizontal="center"/>
    </xf>
    <xf numFmtId="166" fontId="5" fillId="0" borderId="3" xfId="1" applyNumberFormat="1" applyFont="1" applyFill="1" applyBorder="1" applyAlignment="1">
      <alignment horizontal="center"/>
    </xf>
    <xf numFmtId="0" fontId="5" fillId="0" borderId="14" xfId="3" applyFont="1" applyFill="1" applyBorder="1" applyAlignment="1">
      <alignment horizontal="center"/>
    </xf>
    <xf numFmtId="165" fontId="5" fillId="0" borderId="13" xfId="3" applyNumberFormat="1" applyFont="1" applyFill="1" applyBorder="1" applyAlignment="1" applyProtection="1">
      <alignment horizontal="center"/>
    </xf>
    <xf numFmtId="165" fontId="5" fillId="0" borderId="15" xfId="3" applyNumberFormat="1" applyFont="1" applyFill="1" applyBorder="1" applyAlignment="1" applyProtection="1">
      <alignment horizontal="center"/>
    </xf>
    <xf numFmtId="2" fontId="7" fillId="0" borderId="4" xfId="0" applyNumberFormat="1" applyFont="1" applyBorder="1" applyAlignment="1">
      <alignment horizontal="center"/>
    </xf>
    <xf numFmtId="2" fontId="7" fillId="0" borderId="8" xfId="0" applyNumberFormat="1" applyFont="1" applyBorder="1" applyAlignment="1">
      <alignment horizontal="center"/>
    </xf>
    <xf numFmtId="2" fontId="7" fillId="0" borderId="0" xfId="0" applyNumberFormat="1" applyFont="1" applyBorder="1" applyAlignment="1">
      <alignment horizontal="center"/>
    </xf>
    <xf numFmtId="0" fontId="5" fillId="0" borderId="15" xfId="3" applyFont="1" applyFill="1" applyBorder="1" applyAlignment="1">
      <alignment horizontal="center"/>
    </xf>
    <xf numFmtId="1" fontId="22" fillId="0" borderId="0" xfId="0" applyNumberFormat="1" applyFont="1" applyFill="1" applyBorder="1" applyAlignment="1">
      <alignment horizontal="right"/>
    </xf>
    <xf numFmtId="177" fontId="22" fillId="0" borderId="0" xfId="0" applyNumberFormat="1" applyFont="1" applyFill="1" applyBorder="1" applyAlignment="1">
      <alignment horizontal="right"/>
    </xf>
    <xf numFmtId="1" fontId="0" fillId="0" borderId="0" xfId="0" applyNumberFormat="1"/>
    <xf numFmtId="1" fontId="22" fillId="0" borderId="0" xfId="0" applyNumberFormat="1" applyFont="1" applyFill="1" applyAlignment="1">
      <alignment horizontal="right"/>
    </xf>
    <xf numFmtId="177" fontId="22" fillId="0" borderId="0" xfId="0" applyNumberFormat="1" applyFont="1" applyFill="1" applyAlignment="1">
      <alignment horizontal="right"/>
    </xf>
    <xf numFmtId="0" fontId="5" fillId="0" borderId="4" xfId="3" applyFont="1" applyBorder="1"/>
    <xf numFmtId="3" fontId="5" fillId="0" borderId="10" xfId="2" applyNumberFormat="1" applyFont="1" applyFill="1" applyBorder="1" applyAlignment="1">
      <alignment horizontal="center"/>
    </xf>
    <xf numFmtId="3" fontId="7" fillId="0" borderId="4" xfId="18" applyNumberFormat="1" applyFont="1" applyFill="1" applyBorder="1" applyAlignment="1">
      <alignment horizontal="center"/>
    </xf>
    <xf numFmtId="0" fontId="5" fillId="0" borderId="0" xfId="3" applyFont="1" applyBorder="1" applyAlignment="1">
      <alignment horizontal="left" wrapText="1"/>
    </xf>
    <xf numFmtId="0" fontId="5" fillId="0" borderId="0" xfId="10" applyFont="1" applyBorder="1" applyAlignment="1">
      <alignment horizontal="left" wrapText="1"/>
    </xf>
    <xf numFmtId="0" fontId="5" fillId="0" borderId="0" xfId="3" applyFont="1" applyBorder="1" applyAlignment="1">
      <alignment wrapText="1"/>
    </xf>
    <xf numFmtId="3" fontId="7" fillId="0" borderId="1" xfId="1" applyNumberFormat="1" applyFont="1" applyFill="1" applyBorder="1" applyAlignment="1">
      <alignment horizontal="center"/>
    </xf>
    <xf numFmtId="165" fontId="5" fillId="0" borderId="2" xfId="2" applyNumberFormat="1" applyFont="1" applyBorder="1" applyAlignment="1">
      <alignment horizontal="center"/>
    </xf>
    <xf numFmtId="3" fontId="5" fillId="0" borderId="2" xfId="2" applyNumberFormat="1" applyFont="1" applyBorder="1" applyAlignment="1">
      <alignment horizontal="center"/>
    </xf>
    <xf numFmtId="0" fontId="5" fillId="0" borderId="2" xfId="3" applyFont="1" applyFill="1" applyBorder="1"/>
    <xf numFmtId="0" fontId="5" fillId="0" borderId="4" xfId="11" applyFont="1" applyFill="1" applyBorder="1" applyAlignment="1" applyProtection="1">
      <alignment horizontal="center"/>
    </xf>
    <xf numFmtId="0" fontId="5" fillId="0" borderId="1" xfId="3" applyFont="1" applyFill="1" applyBorder="1" applyAlignment="1">
      <alignment horizontal="center"/>
    </xf>
    <xf numFmtId="0" fontId="5" fillId="0" borderId="2" xfId="3" applyFont="1" applyBorder="1" applyAlignment="1">
      <alignment horizontal="center"/>
    </xf>
    <xf numFmtId="0" fontId="5" fillId="0" borderId="1" xfId="1" applyFont="1" applyFill="1" applyBorder="1" applyAlignment="1">
      <alignment horizontal="center"/>
    </xf>
    <xf numFmtId="39" fontId="5" fillId="0" borderId="2" xfId="23" applyNumberFormat="1" applyFont="1" applyFill="1" applyBorder="1" applyAlignment="1" applyProtection="1">
      <alignment horizontal="center"/>
    </xf>
    <xf numFmtId="166" fontId="7" fillId="0" borderId="3" xfId="18" applyNumberFormat="1" applyFont="1" applyFill="1" applyBorder="1" applyAlignment="1">
      <alignment horizontal="center" vertical="center"/>
    </xf>
    <xf numFmtId="39" fontId="5" fillId="0" borderId="8" xfId="23" applyNumberFormat="1" applyFont="1" applyFill="1" applyBorder="1" applyAlignment="1" applyProtection="1">
      <alignment horizontal="center"/>
    </xf>
    <xf numFmtId="4" fontId="5" fillId="0" borderId="8" xfId="1" applyNumberFormat="1" applyFont="1" applyFill="1" applyBorder="1" applyAlignment="1">
      <alignment horizontal="center"/>
    </xf>
    <xf numFmtId="3" fontId="7" fillId="0" borderId="8" xfId="1" applyNumberFormat="1" applyFont="1" applyBorder="1" applyAlignment="1">
      <alignment horizontal="center"/>
    </xf>
    <xf numFmtId="3" fontId="7" fillId="0" borderId="10" xfId="1" applyNumberFormat="1" applyFont="1" applyBorder="1" applyAlignment="1">
      <alignment horizontal="center"/>
    </xf>
    <xf numFmtId="3" fontId="7" fillId="0" borderId="0" xfId="1" applyNumberFormat="1" applyFont="1" applyBorder="1" applyAlignment="1">
      <alignment horizontal="center"/>
    </xf>
    <xf numFmtId="3" fontId="7" fillId="0" borderId="4" xfId="1" applyNumberFormat="1" applyFont="1" applyBorder="1" applyAlignment="1">
      <alignment horizontal="center"/>
    </xf>
    <xf numFmtId="0" fontId="5" fillId="0" borderId="10" xfId="1" applyFont="1" applyBorder="1" applyAlignment="1">
      <alignment horizontal="center"/>
    </xf>
    <xf numFmtId="0" fontId="5" fillId="0" borderId="10" xfId="1" applyFont="1" applyFill="1" applyBorder="1" applyAlignment="1">
      <alignment horizontal="center"/>
    </xf>
    <xf numFmtId="0" fontId="5" fillId="0" borderId="4" xfId="268" applyFont="1" applyFill="1" applyBorder="1" applyAlignment="1">
      <alignment horizontal="center"/>
    </xf>
    <xf numFmtId="2" fontId="5" fillId="0" borderId="1" xfId="268" applyNumberFormat="1" applyFont="1" applyFill="1" applyBorder="1" applyAlignment="1">
      <alignment horizontal="center"/>
    </xf>
    <xf numFmtId="2" fontId="5" fillId="0" borderId="4" xfId="268" applyNumberFormat="1" applyFont="1" applyFill="1" applyBorder="1" applyAlignment="1">
      <alignment horizontal="center"/>
    </xf>
    <xf numFmtId="2" fontId="5" fillId="0" borderId="14" xfId="268" applyNumberFormat="1" applyFont="1" applyFill="1" applyBorder="1" applyAlignment="1">
      <alignment horizontal="center"/>
    </xf>
    <xf numFmtId="2" fontId="5" fillId="0" borderId="10" xfId="268" applyNumberFormat="1" applyFont="1" applyFill="1" applyBorder="1" applyAlignment="1">
      <alignment horizontal="center"/>
    </xf>
    <xf numFmtId="49" fontId="5" fillId="0" borderId="14" xfId="268" applyNumberFormat="1" applyFont="1" applyFill="1" applyBorder="1" applyAlignment="1">
      <alignment horizontal="center"/>
    </xf>
    <xf numFmtId="0" fontId="10" fillId="0" borderId="1" xfId="268" applyFont="1" applyFill="1" applyBorder="1" applyAlignment="1">
      <alignment horizontal="left"/>
    </xf>
    <xf numFmtId="165" fontId="5" fillId="0" borderId="0" xfId="3" applyNumberFormat="1" applyFont="1" applyBorder="1" applyAlignment="1"/>
    <xf numFmtId="165" fontId="5" fillId="0" borderId="0" xfId="3" applyNumberFormat="1" applyFont="1" applyFill="1" applyBorder="1" applyAlignment="1"/>
    <xf numFmtId="178" fontId="5" fillId="0" borderId="0" xfId="3" applyNumberFormat="1" applyFont="1" applyBorder="1" applyAlignment="1"/>
    <xf numFmtId="178" fontId="5" fillId="0" borderId="0" xfId="2" applyNumberFormat="1" applyFont="1" applyBorder="1" applyAlignment="1"/>
    <xf numFmtId="178" fontId="5" fillId="0" borderId="0" xfId="2" applyNumberFormat="1" applyFont="1" applyFill="1" applyBorder="1" applyAlignment="1"/>
    <xf numFmtId="0" fontId="5" fillId="0" borderId="0" xfId="3" applyFont="1" applyFill="1" applyBorder="1" applyAlignment="1"/>
    <xf numFmtId="0" fontId="12" fillId="0" borderId="0" xfId="1" applyFont="1" applyFill="1" applyBorder="1" applyAlignment="1"/>
    <xf numFmtId="165" fontId="5" fillId="0" borderId="0" xfId="3" applyNumberFormat="1" applyFont="1" applyFill="1" applyBorder="1"/>
    <xf numFmtId="0" fontId="5" fillId="0" borderId="4" xfId="10" applyFont="1" applyBorder="1" applyAlignment="1">
      <alignment horizontal="center"/>
    </xf>
    <xf numFmtId="0" fontId="5" fillId="0" borderId="2" xfId="10" applyFont="1" applyBorder="1" applyAlignment="1">
      <alignment horizontal="center"/>
    </xf>
    <xf numFmtId="166" fontId="5" fillId="0" borderId="3" xfId="10" applyNumberFormat="1" applyFont="1" applyBorder="1" applyAlignment="1">
      <alignment horizontal="center"/>
    </xf>
    <xf numFmtId="0" fontId="5" fillId="0" borderId="0" xfId="10" applyFont="1" applyBorder="1" applyProtection="1">
      <protection hidden="1"/>
    </xf>
    <xf numFmtId="0" fontId="5" fillId="0" borderId="0" xfId="251" applyFont="1" applyFill="1" applyBorder="1" applyProtection="1"/>
    <xf numFmtId="0" fontId="0" fillId="0" borderId="0" xfId="0"/>
    <xf numFmtId="3" fontId="7" fillId="0" borderId="0" xfId="0" applyNumberFormat="1" applyFont="1" applyAlignment="1">
      <alignment horizontal="center"/>
    </xf>
    <xf numFmtId="0" fontId="5" fillId="0" borderId="0" xfId="10" applyFont="1" applyBorder="1" applyAlignment="1">
      <alignment horizontal="left" wrapText="1"/>
    </xf>
    <xf numFmtId="0" fontId="5" fillId="0" borderId="0" xfId="3" applyFont="1" applyBorder="1" applyAlignment="1">
      <alignment vertical="center"/>
    </xf>
    <xf numFmtId="0" fontId="4" fillId="0" borderId="0" xfId="1" applyFont="1" applyBorder="1" applyAlignment="1">
      <alignment horizontal="left" wrapText="1"/>
    </xf>
    <xf numFmtId="0" fontId="7" fillId="0" borderId="0" xfId="0" applyFont="1"/>
    <xf numFmtId="0" fontId="5" fillId="0" borderId="0" xfId="10" applyFont="1" applyBorder="1" applyAlignment="1">
      <alignment horizontal="left"/>
    </xf>
    <xf numFmtId="2" fontId="23" fillId="0" borderId="13" xfId="3" applyNumberFormat="1" applyFont="1" applyFill="1" applyBorder="1" applyAlignment="1">
      <alignment horizontal="center" wrapText="1"/>
    </xf>
    <xf numFmtId="0" fontId="5" fillId="0" borderId="2" xfId="1" applyFont="1" applyFill="1" applyBorder="1" applyAlignment="1">
      <alignment horizontal="center"/>
    </xf>
    <xf numFmtId="3" fontId="7" fillId="0" borderId="4" xfId="1" applyNumberFormat="1" applyFont="1" applyFill="1" applyBorder="1" applyAlignment="1">
      <alignment horizontal="center"/>
    </xf>
    <xf numFmtId="166" fontId="7" fillId="0" borderId="0" xfId="1" applyNumberFormat="1" applyFont="1" applyFill="1" applyBorder="1" applyAlignment="1">
      <alignment horizontal="center"/>
    </xf>
    <xf numFmtId="0" fontId="5" fillId="0" borderId="8" xfId="3" applyFont="1" applyFill="1" applyBorder="1"/>
    <xf numFmtId="3" fontId="7" fillId="0" borderId="8" xfId="12" applyNumberFormat="1" applyFont="1" applyFill="1" applyBorder="1" applyAlignment="1">
      <alignment horizontal="center"/>
    </xf>
    <xf numFmtId="166" fontId="7" fillId="0" borderId="1" xfId="1" applyNumberFormat="1" applyFont="1" applyFill="1" applyBorder="1" applyAlignment="1">
      <alignment horizontal="center"/>
    </xf>
    <xf numFmtId="2" fontId="5" fillId="0" borderId="14" xfId="13" applyNumberFormat="1" applyFont="1" applyBorder="1" applyAlignment="1">
      <alignment horizontal="center"/>
    </xf>
    <xf numFmtId="0" fontId="5" fillId="0" borderId="0" xfId="3" applyFont="1" applyBorder="1" applyAlignment="1"/>
    <xf numFmtId="166" fontId="5" fillId="0" borderId="2" xfId="2" applyNumberFormat="1" applyFont="1" applyBorder="1" applyAlignment="1">
      <alignment horizontal="center"/>
    </xf>
    <xf numFmtId="0" fontId="2" fillId="0" borderId="0" xfId="1" applyBorder="1" applyAlignment="1">
      <alignment horizontal="left"/>
    </xf>
    <xf numFmtId="0" fontId="5" fillId="0" borderId="1" xfId="3" applyFont="1" applyFill="1" applyBorder="1" applyAlignment="1">
      <alignment horizontal="right"/>
    </xf>
    <xf numFmtId="175" fontId="5" fillId="0" borderId="1" xfId="3" applyNumberFormat="1" applyFont="1" applyBorder="1" applyAlignment="1">
      <alignment horizontal="center"/>
    </xf>
    <xf numFmtId="165" fontId="7" fillId="0" borderId="0" xfId="0" applyNumberFormat="1" applyFont="1" applyAlignment="1">
      <alignment horizontal="center"/>
    </xf>
    <xf numFmtId="165" fontId="7" fillId="0" borderId="0" xfId="0" applyNumberFormat="1" applyFont="1"/>
    <xf numFmtId="165" fontId="7" fillId="3" borderId="0" xfId="0" applyNumberFormat="1" applyFont="1" applyFill="1"/>
    <xf numFmtId="3" fontId="5" fillId="0" borderId="1" xfId="4" applyNumberFormat="1" applyFont="1" applyBorder="1" applyAlignment="1">
      <alignment horizontal="center"/>
    </xf>
    <xf numFmtId="0" fontId="5" fillId="0" borderId="8" xfId="1" applyFont="1" applyBorder="1" applyAlignment="1">
      <alignment horizontal="center"/>
    </xf>
    <xf numFmtId="0" fontId="5" fillId="0" borderId="2" xfId="1" applyFont="1" applyBorder="1" applyAlignment="1">
      <alignment horizontal="center"/>
    </xf>
    <xf numFmtId="0" fontId="16" fillId="0" borderId="0" xfId="269" applyBorder="1" applyAlignment="1">
      <alignment horizontal="center"/>
    </xf>
    <xf numFmtId="0" fontId="0" fillId="0" borderId="0" xfId="0" applyBorder="1"/>
    <xf numFmtId="177" fontId="22" fillId="0" borderId="0" xfId="269" applyNumberFormat="1" applyFont="1" applyFill="1" applyBorder="1" applyAlignment="1">
      <alignment horizontal="center"/>
    </xf>
    <xf numFmtId="46" fontId="5" fillId="0" borderId="8" xfId="3" applyNumberFormat="1" applyFont="1" applyFill="1" applyBorder="1" applyAlignment="1">
      <alignment horizontal="center"/>
    </xf>
    <xf numFmtId="0" fontId="5" fillId="0" borderId="15" xfId="3" applyFont="1" applyBorder="1" applyAlignment="1">
      <alignment horizontal="center" vertical="top" wrapText="1"/>
    </xf>
    <xf numFmtId="0" fontId="5" fillId="0" borderId="7" xfId="3" applyFont="1" applyFill="1" applyBorder="1" applyAlignment="1">
      <alignment horizontal="center" vertical="top" wrapText="1"/>
    </xf>
    <xf numFmtId="0" fontId="0" fillId="0" borderId="4" xfId="0" applyBorder="1"/>
    <xf numFmtId="4" fontId="5" fillId="0" borderId="3" xfId="2" applyNumberFormat="1" applyFont="1" applyFill="1" applyBorder="1" applyAlignment="1">
      <alignment horizontal="center"/>
    </xf>
    <xf numFmtId="0" fontId="0" fillId="0" borderId="0" xfId="0" applyFill="1" applyProtection="1"/>
    <xf numFmtId="174" fontId="5" fillId="0" borderId="4" xfId="10" applyNumberFormat="1" applyFont="1" applyFill="1" applyBorder="1" applyAlignment="1">
      <alignment horizontal="center"/>
    </xf>
    <xf numFmtId="10" fontId="0" fillId="0" borderId="0" xfId="0" applyNumberFormat="1" applyFill="1" applyProtection="1"/>
    <xf numFmtId="0" fontId="4" fillId="0" borderId="0" xfId="1" applyFont="1" applyBorder="1" applyAlignment="1">
      <alignment vertical="top"/>
    </xf>
    <xf numFmtId="165" fontId="5" fillId="0" borderId="0" xfId="3" applyNumberFormat="1"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0" xfId="1" applyFont="1" applyFill="1" applyBorder="1" applyAlignment="1">
      <alignment horizontal="center" vertical="center" wrapText="1"/>
    </xf>
    <xf numFmtId="2" fontId="5" fillId="0" borderId="1" xfId="13" applyNumberFormat="1" applyFont="1" applyFill="1" applyBorder="1" applyAlignment="1">
      <alignment horizontal="center"/>
    </xf>
    <xf numFmtId="2" fontId="5" fillId="0" borderId="14" xfId="13" applyNumberFormat="1" applyFont="1" applyFill="1" applyBorder="1" applyAlignment="1">
      <alignment horizontal="center"/>
    </xf>
    <xf numFmtId="2" fontId="5" fillId="0" borderId="3" xfId="13" applyNumberFormat="1" applyFont="1" applyFill="1" applyBorder="1" applyAlignment="1">
      <alignment horizontal="center"/>
    </xf>
    <xf numFmtId="3" fontId="5" fillId="0" borderId="14" xfId="13" applyNumberFormat="1" applyFont="1" applyFill="1" applyBorder="1" applyAlignment="1">
      <alignment horizontal="center"/>
    </xf>
    <xf numFmtId="174" fontId="5" fillId="0" borderId="0" xfId="10" applyNumberFormat="1" applyFont="1" applyFill="1" applyBorder="1" applyProtection="1">
      <protection hidden="1"/>
    </xf>
    <xf numFmtId="165" fontId="5" fillId="0" borderId="0" xfId="10" applyNumberFormat="1" applyFont="1" applyFill="1" applyBorder="1" applyProtection="1">
      <protection hidden="1"/>
    </xf>
    <xf numFmtId="3" fontId="5" fillId="0" borderId="3" xfId="1" applyNumberFormat="1" applyFont="1" applyBorder="1" applyAlignment="1">
      <alignment horizontal="center"/>
    </xf>
    <xf numFmtId="3" fontId="5" fillId="0" borderId="2" xfId="1" applyNumberFormat="1" applyFont="1" applyBorder="1" applyAlignment="1">
      <alignment horizontal="center"/>
    </xf>
    <xf numFmtId="3" fontId="5" fillId="0" borderId="1" xfId="1" applyNumberFormat="1" applyFont="1" applyBorder="1" applyAlignment="1">
      <alignment horizontal="center"/>
    </xf>
    <xf numFmtId="39" fontId="5" fillId="0" borderId="3" xfId="23" applyNumberFormat="1" applyFont="1" applyFill="1" applyBorder="1" applyAlignment="1" applyProtection="1">
      <alignment horizontal="center"/>
    </xf>
    <xf numFmtId="0" fontId="5" fillId="0" borderId="1" xfId="1" applyFont="1" applyBorder="1" applyAlignment="1">
      <alignment horizontal="center"/>
    </xf>
    <xf numFmtId="3" fontId="7" fillId="0" borderId="8" xfId="18" applyNumberFormat="1" applyFont="1" applyFill="1" applyBorder="1" applyAlignment="1">
      <alignment horizontal="center"/>
    </xf>
    <xf numFmtId="166" fontId="7" fillId="0" borderId="3" xfId="22" applyNumberFormat="1" applyFont="1" applyBorder="1" applyAlignment="1">
      <alignment horizontal="center"/>
    </xf>
    <xf numFmtId="165" fontId="5" fillId="0" borderId="8" xfId="2" applyNumberFormat="1" applyFont="1" applyFill="1" applyBorder="1" applyAlignment="1">
      <alignment horizontal="center"/>
    </xf>
    <xf numFmtId="166" fontId="7" fillId="0" borderId="8" xfId="18" applyNumberFormat="1" applyFont="1" applyFill="1" applyBorder="1" applyAlignment="1">
      <alignment horizontal="center" vertical="center"/>
    </xf>
    <xf numFmtId="166" fontId="7" fillId="0" borderId="8" xfId="22" applyNumberFormat="1" applyFont="1" applyBorder="1" applyAlignment="1">
      <alignment horizontal="center"/>
    </xf>
    <xf numFmtId="166" fontId="7" fillId="0" borderId="10" xfId="18" applyNumberFormat="1" applyFont="1" applyFill="1" applyBorder="1" applyAlignment="1">
      <alignment horizontal="center" vertical="center"/>
    </xf>
    <xf numFmtId="0" fontId="5" fillId="0" borderId="13" xfId="10" applyFont="1" applyBorder="1"/>
    <xf numFmtId="0" fontId="5" fillId="0" borderId="8" xfId="10" applyFont="1" applyBorder="1" applyAlignment="1">
      <alignment horizontal="center"/>
    </xf>
    <xf numFmtId="166" fontId="5" fillId="0" borderId="10" xfId="10" applyNumberFormat="1" applyFont="1" applyBorder="1" applyAlignment="1">
      <alignment horizontal="center"/>
    </xf>
    <xf numFmtId="0" fontId="24" fillId="0" borderId="2" xfId="269" applyFont="1" applyBorder="1" applyAlignment="1">
      <alignment horizontal="left"/>
    </xf>
    <xf numFmtId="0" fontId="24" fillId="0" borderId="8" xfId="269" applyFont="1" applyBorder="1" applyAlignment="1">
      <alignment horizontal="left"/>
    </xf>
    <xf numFmtId="0" fontId="24" fillId="0" borderId="0" xfId="269" applyFont="1" applyBorder="1" applyAlignment="1">
      <alignment horizontal="center"/>
    </xf>
    <xf numFmtId="0" fontId="24" fillId="0" borderId="2" xfId="269" applyFont="1" applyBorder="1" applyAlignment="1">
      <alignment horizontal="center"/>
    </xf>
    <xf numFmtId="0" fontId="24" fillId="0" borderId="8" xfId="269" applyFont="1" applyBorder="1" applyAlignment="1">
      <alignment horizontal="center"/>
    </xf>
    <xf numFmtId="2" fontId="5" fillId="0" borderId="4" xfId="250" applyNumberFormat="1" applyFont="1" applyBorder="1" applyAlignment="1">
      <alignment horizontal="center"/>
    </xf>
    <xf numFmtId="2" fontId="5" fillId="0" borderId="9" xfId="250" applyNumberFormat="1" applyFont="1" applyBorder="1" applyAlignment="1">
      <alignment horizontal="center"/>
    </xf>
    <xf numFmtId="2" fontId="5" fillId="0" borderId="13" xfId="250" applyNumberFormat="1" applyFont="1" applyBorder="1" applyAlignment="1">
      <alignment horizontal="center"/>
    </xf>
    <xf numFmtId="2" fontId="5" fillId="0" borderId="15" xfId="250" applyNumberFormat="1" applyFont="1" applyBorder="1" applyAlignment="1">
      <alignment horizontal="center"/>
    </xf>
    <xf numFmtId="2" fontId="5" fillId="0" borderId="14" xfId="250" applyNumberFormat="1" applyFont="1" applyBorder="1" applyAlignment="1">
      <alignment horizontal="center"/>
    </xf>
    <xf numFmtId="174" fontId="5" fillId="0" borderId="1" xfId="10" applyNumberFormat="1" applyFont="1" applyFill="1" applyBorder="1" applyAlignment="1">
      <alignment horizontal="center"/>
    </xf>
    <xf numFmtId="3" fontId="5" fillId="0" borderId="1" xfId="13" applyNumberFormat="1" applyFont="1" applyFill="1" applyBorder="1" applyAlignment="1">
      <alignment horizontal="center"/>
    </xf>
    <xf numFmtId="0" fontId="5" fillId="0" borderId="0" xfId="10" applyFont="1" applyFill="1" applyBorder="1" applyProtection="1">
      <protection hidden="1"/>
    </xf>
    <xf numFmtId="0" fontId="5" fillId="0" borderId="0" xfId="10" applyFont="1" applyFill="1" applyBorder="1" applyAlignment="1">
      <alignment wrapText="1"/>
    </xf>
    <xf numFmtId="0" fontId="5" fillId="0" borderId="8" xfId="1" applyFont="1" applyFill="1" applyBorder="1" applyAlignment="1">
      <alignment horizontal="center"/>
    </xf>
    <xf numFmtId="0" fontId="5" fillId="0" borderId="0" xfId="10" applyFont="1" applyFill="1" applyBorder="1" applyProtection="1"/>
    <xf numFmtId="2" fontId="5" fillId="0" borderId="8" xfId="250" applyNumberFormat="1" applyFont="1" applyBorder="1" applyAlignment="1">
      <alignment horizontal="center"/>
    </xf>
    <xf numFmtId="2" fontId="5" fillId="0" borderId="0" xfId="250" applyNumberFormat="1" applyFont="1" applyBorder="1" applyAlignment="1">
      <alignment horizontal="center"/>
    </xf>
    <xf numFmtId="2" fontId="5" fillId="0" borderId="2" xfId="250" applyNumberFormat="1" applyFont="1" applyBorder="1" applyAlignment="1">
      <alignment horizontal="center"/>
    </xf>
    <xf numFmtId="2" fontId="5" fillId="0" borderId="1" xfId="250" applyNumberFormat="1" applyFont="1" applyBorder="1" applyAlignment="1">
      <alignment horizontal="center"/>
    </xf>
    <xf numFmtId="0" fontId="5" fillId="0" borderId="0" xfId="10" applyFont="1" applyBorder="1" applyAlignment="1">
      <alignment wrapText="1"/>
    </xf>
    <xf numFmtId="0" fontId="5" fillId="0" borderId="0" xfId="10" applyFont="1" applyBorder="1" applyAlignment="1"/>
    <xf numFmtId="174" fontId="5" fillId="0" borderId="3" xfId="10" applyNumberFormat="1" applyFont="1" applyBorder="1" applyAlignment="1">
      <alignment horizontal="center"/>
    </xf>
    <xf numFmtId="167" fontId="10" fillId="0" borderId="0" xfId="2" applyNumberFormat="1" applyFont="1"/>
    <xf numFmtId="0" fontId="5" fillId="0" borderId="13" xfId="3" applyFont="1" applyFill="1" applyBorder="1"/>
    <xf numFmtId="3" fontId="5" fillId="0" borderId="0" xfId="3" applyNumberFormat="1" applyFont="1" applyBorder="1" applyAlignment="1">
      <alignment horizontal="center"/>
    </xf>
    <xf numFmtId="3" fontId="41" fillId="0" borderId="0" xfId="3" applyNumberFormat="1" applyFont="1" applyBorder="1" applyAlignment="1">
      <alignment horizontal="center"/>
    </xf>
    <xf numFmtId="3" fontId="5" fillId="0" borderId="1" xfId="1" applyNumberFormat="1" applyFont="1" applyFill="1" applyBorder="1" applyAlignment="1">
      <alignment horizontal="center"/>
    </xf>
    <xf numFmtId="4" fontId="5" fillId="0" borderId="0" xfId="3" applyNumberFormat="1" applyFont="1" applyBorder="1" applyAlignment="1">
      <alignment horizontal="center"/>
    </xf>
    <xf numFmtId="3" fontId="41" fillId="0" borderId="2" xfId="3" applyNumberFormat="1" applyFont="1" applyBorder="1" applyAlignment="1">
      <alignment horizontal="center"/>
    </xf>
    <xf numFmtId="3" fontId="41" fillId="0" borderId="1" xfId="3" applyNumberFormat="1" applyFont="1" applyBorder="1" applyAlignment="1">
      <alignment horizontal="center"/>
    </xf>
    <xf numFmtId="4" fontId="5" fillId="0" borderId="1" xfId="3" applyNumberFormat="1" applyFont="1" applyFill="1" applyBorder="1" applyAlignment="1">
      <alignment horizontal="center"/>
    </xf>
    <xf numFmtId="4" fontId="5" fillId="0" borderId="0" xfId="3" applyNumberFormat="1" applyFont="1" applyFill="1" applyBorder="1" applyAlignment="1">
      <alignment horizontal="center"/>
    </xf>
    <xf numFmtId="3" fontId="5" fillId="0" borderId="0" xfId="1" applyNumberFormat="1" applyFont="1" applyBorder="1" applyAlignment="1">
      <alignment horizontal="center"/>
    </xf>
    <xf numFmtId="0" fontId="5" fillId="0" borderId="0" xfId="10" applyFont="1" applyBorder="1" applyAlignment="1">
      <alignment horizontal="center"/>
    </xf>
    <xf numFmtId="3" fontId="7" fillId="0" borderId="0" xfId="5" applyNumberFormat="1" applyFont="1" applyFill="1" applyBorder="1" applyAlignment="1">
      <alignment horizontal="center"/>
    </xf>
    <xf numFmtId="3" fontId="7" fillId="0" borderId="0" xfId="6" applyNumberFormat="1" applyFont="1" applyFill="1" applyBorder="1" applyAlignment="1">
      <alignment horizontal="center"/>
    </xf>
    <xf numFmtId="3" fontId="7" fillId="0" borderId="0" xfId="0" applyNumberFormat="1" applyFont="1" applyBorder="1" applyAlignment="1">
      <alignment horizontal="center"/>
    </xf>
    <xf numFmtId="3" fontId="5" fillId="0" borderId="10" xfId="1" applyNumberFormat="1" applyFont="1" applyBorder="1" applyAlignment="1">
      <alignment horizontal="center"/>
    </xf>
    <xf numFmtId="165" fontId="7" fillId="0" borderId="10" xfId="8" applyNumberFormat="1" applyFont="1" applyFill="1" applyBorder="1" applyAlignment="1">
      <alignment horizontal="center"/>
    </xf>
    <xf numFmtId="3" fontId="7" fillId="0" borderId="8" xfId="7" applyNumberFormat="1" applyFont="1" applyFill="1" applyBorder="1" applyAlignment="1">
      <alignment horizontal="center"/>
    </xf>
    <xf numFmtId="165" fontId="5" fillId="0" borderId="10" xfId="2" applyNumberFormat="1" applyFont="1" applyBorder="1" applyAlignment="1">
      <alignment horizontal="center"/>
    </xf>
    <xf numFmtId="3" fontId="7" fillId="0" borderId="2" xfId="12" applyNumberFormat="1" applyFont="1" applyFill="1" applyBorder="1" applyAlignment="1">
      <alignment horizontal="center"/>
    </xf>
    <xf numFmtId="3" fontId="7" fillId="0" borderId="10" xfId="5" applyNumberFormat="1" applyFont="1" applyFill="1" applyBorder="1" applyAlignment="1">
      <alignment horizontal="center"/>
    </xf>
    <xf numFmtId="2" fontId="5" fillId="0" borderId="3" xfId="268" applyNumberFormat="1" applyFont="1" applyFill="1" applyBorder="1" applyAlignment="1">
      <alignment horizontal="center"/>
    </xf>
    <xf numFmtId="171" fontId="5" fillId="0" borderId="0" xfId="11" applyNumberFormat="1" applyFont="1" applyFill="1" applyBorder="1" applyAlignment="1" applyProtection="1">
      <alignment horizontal="center"/>
    </xf>
    <xf numFmtId="3" fontId="7" fillId="0" borderId="10" xfId="12" applyNumberFormat="1" applyFont="1" applyFill="1" applyBorder="1" applyAlignment="1">
      <alignment horizontal="center"/>
    </xf>
    <xf numFmtId="171" fontId="5" fillId="0" borderId="2" xfId="11" applyNumberFormat="1" applyFont="1" applyFill="1" applyBorder="1" applyAlignment="1" applyProtection="1">
      <alignment horizontal="center"/>
    </xf>
    <xf numFmtId="0" fontId="5" fillId="0" borderId="0" xfId="11" applyFont="1" applyFill="1" applyBorder="1" applyAlignment="1" applyProtection="1">
      <alignment horizontal="center"/>
    </xf>
    <xf numFmtId="0" fontId="5" fillId="0" borderId="1" xfId="11" applyFont="1" applyFill="1" applyBorder="1" applyAlignment="1" applyProtection="1">
      <alignment horizontal="center"/>
    </xf>
    <xf numFmtId="0" fontId="5" fillId="0" borderId="8" xfId="11" applyFont="1" applyFill="1" applyBorder="1" applyAlignment="1" applyProtection="1">
      <alignment horizontal="center"/>
    </xf>
    <xf numFmtId="174" fontId="5" fillId="0" borderId="0" xfId="10" applyNumberFormat="1" applyFont="1" applyFill="1" applyBorder="1" applyAlignment="1">
      <alignment horizontal="center"/>
    </xf>
    <xf numFmtId="3" fontId="5" fillId="0" borderId="0" xfId="13" applyNumberFormat="1" applyFont="1" applyFill="1" applyBorder="1" applyAlignment="1">
      <alignment horizontal="center"/>
    </xf>
    <xf numFmtId="2" fontId="5" fillId="0" borderId="0" xfId="13" applyNumberFormat="1" applyFont="1" applyFill="1" applyBorder="1" applyAlignment="1">
      <alignment horizontal="center"/>
    </xf>
    <xf numFmtId="2" fontId="5" fillId="0" borderId="4" xfId="13" applyNumberFormat="1" applyFont="1" applyFill="1" applyBorder="1" applyAlignment="1">
      <alignment horizontal="center"/>
    </xf>
    <xf numFmtId="174" fontId="18" fillId="0" borderId="2" xfId="10" applyNumberFormat="1" applyFont="1" applyFill="1" applyBorder="1" applyAlignment="1">
      <alignment horizontal="center"/>
    </xf>
    <xf numFmtId="0" fontId="5" fillId="0" borderId="0" xfId="3" applyFont="1" applyFill="1" applyBorder="1" applyAlignment="1">
      <alignment horizontal="right"/>
    </xf>
    <xf numFmtId="2" fontId="5" fillId="0" borderId="13" xfId="2" applyNumberFormat="1" applyFont="1" applyFill="1" applyBorder="1" applyAlignment="1">
      <alignment horizontal="center"/>
    </xf>
    <xf numFmtId="0" fontId="5" fillId="0" borderId="8" xfId="10" applyFont="1" applyFill="1" applyBorder="1"/>
    <xf numFmtId="3" fontId="5" fillId="0" borderId="2" xfId="10" applyNumberFormat="1" applyFont="1" applyBorder="1" applyAlignment="1">
      <alignment horizontal="center"/>
    </xf>
    <xf numFmtId="3" fontId="5" fillId="0" borderId="4" xfId="13" applyNumberFormat="1" applyFont="1" applyFill="1" applyBorder="1" applyAlignment="1">
      <alignment horizontal="center"/>
    </xf>
    <xf numFmtId="3" fontId="5" fillId="0" borderId="8" xfId="10" applyNumberFormat="1" applyFont="1" applyBorder="1" applyAlignment="1">
      <alignment horizontal="center"/>
    </xf>
    <xf numFmtId="2" fontId="5" fillId="0" borderId="10" xfId="13" applyNumberFormat="1" applyFont="1" applyFill="1" applyBorder="1" applyAlignment="1">
      <alignment horizontal="center"/>
    </xf>
    <xf numFmtId="2" fontId="5" fillId="0" borderId="13" xfId="1" applyNumberFormat="1" applyFont="1" applyFill="1" applyBorder="1" applyAlignment="1">
      <alignment horizontal="center"/>
    </xf>
    <xf numFmtId="0" fontId="5" fillId="0" borderId="2" xfId="10" applyFont="1" applyFill="1" applyBorder="1"/>
    <xf numFmtId="3" fontId="10" fillId="0" borderId="0" xfId="3" applyNumberFormat="1" applyFont="1" applyBorder="1"/>
    <xf numFmtId="165" fontId="42" fillId="0" borderId="0" xfId="0" applyNumberFormat="1" applyFont="1"/>
    <xf numFmtId="3" fontId="5" fillId="0" borderId="0" xfId="257" applyNumberFormat="1" applyFont="1"/>
    <xf numFmtId="3" fontId="5" fillId="0" borderId="0" xfId="1" applyNumberFormat="1" applyFont="1" applyFill="1" applyBorder="1" applyAlignment="1">
      <alignment horizontal="center"/>
    </xf>
    <xf numFmtId="2" fontId="7" fillId="0" borderId="14" xfId="0" applyNumberFormat="1" applyFont="1" applyBorder="1" applyAlignment="1">
      <alignment horizontal="center"/>
    </xf>
    <xf numFmtId="0" fontId="0" fillId="0" borderId="0" xfId="0"/>
    <xf numFmtId="4" fontId="5" fillId="0" borderId="3" xfId="1" applyNumberFormat="1" applyFont="1" applyFill="1" applyBorder="1" applyAlignment="1">
      <alignment horizontal="center"/>
    </xf>
    <xf numFmtId="3" fontId="7" fillId="0" borderId="3" xfId="22" applyNumberFormat="1" applyFont="1" applyBorder="1" applyAlignment="1">
      <alignment horizontal="center"/>
    </xf>
    <xf numFmtId="165" fontId="5" fillId="0" borderId="3" xfId="2" applyNumberFormat="1" applyFont="1" applyFill="1" applyBorder="1" applyAlignment="1">
      <alignment horizontal="center"/>
    </xf>
    <xf numFmtId="174" fontId="5" fillId="0" borderId="10" xfId="10" applyNumberFormat="1" applyFont="1" applyBorder="1" applyAlignment="1">
      <alignment horizontal="center"/>
    </xf>
    <xf numFmtId="165" fontId="5" fillId="0" borderId="10" xfId="2" applyNumberFormat="1" applyFont="1" applyFill="1" applyBorder="1" applyAlignment="1">
      <alignment horizontal="center"/>
    </xf>
    <xf numFmtId="0" fontId="0" fillId="0" borderId="0" xfId="0"/>
    <xf numFmtId="3" fontId="7" fillId="0" borderId="10" xfId="22" applyNumberFormat="1" applyFont="1" applyBorder="1" applyAlignment="1">
      <alignment horizontal="center"/>
    </xf>
    <xf numFmtId="3" fontId="5" fillId="0" borderId="8" xfId="1" applyNumberFormat="1" applyFont="1" applyBorder="1" applyAlignment="1">
      <alignment horizontal="center"/>
    </xf>
    <xf numFmtId="3" fontId="5" fillId="0" borderId="12" xfId="23" applyNumberFormat="1" applyFont="1" applyBorder="1" applyAlignment="1" applyProtection="1">
      <alignment horizontal="center"/>
    </xf>
    <xf numFmtId="165" fontId="5" fillId="0" borderId="3" xfId="1" applyNumberFormat="1" applyFont="1" applyBorder="1" applyAlignment="1">
      <alignment horizontal="center"/>
    </xf>
    <xf numFmtId="3" fontId="7" fillId="0" borderId="8" xfId="0" applyNumberFormat="1" applyFont="1" applyBorder="1" applyAlignment="1">
      <alignment horizontal="center"/>
    </xf>
    <xf numFmtId="3" fontId="41" fillId="0" borderId="2" xfId="268" applyNumberFormat="1" applyFont="1" applyBorder="1" applyAlignment="1">
      <alignment horizontal="center"/>
    </xf>
    <xf numFmtId="3" fontId="5" fillId="0" borderId="8" xfId="268" applyNumberFormat="1" applyFont="1" applyBorder="1" applyAlignment="1">
      <alignment horizontal="center"/>
    </xf>
    <xf numFmtId="0" fontId="5" fillId="0" borderId="0" xfId="10" applyFont="1" applyBorder="1" applyAlignment="1">
      <alignment horizontal="left" wrapText="1"/>
    </xf>
    <xf numFmtId="0" fontId="6" fillId="0" borderId="0" xfId="1" applyFont="1" applyBorder="1" applyAlignment="1">
      <alignment horizontal="left"/>
    </xf>
    <xf numFmtId="0" fontId="5" fillId="0" borderId="0" xfId="3" applyFont="1" applyBorder="1" applyAlignment="1">
      <alignment horizontal="left" wrapText="1"/>
    </xf>
    <xf numFmtId="0" fontId="6" fillId="0" borderId="0" xfId="1" applyFont="1" applyAlignment="1">
      <alignment horizontal="left"/>
    </xf>
    <xf numFmtId="0" fontId="10" fillId="0" borderId="11" xfId="10" applyFont="1" applyBorder="1" applyAlignment="1">
      <alignment horizontal="center"/>
    </xf>
    <xf numFmtId="0" fontId="10" fillId="0" borderId="6" xfId="10" applyFont="1" applyBorder="1" applyAlignment="1">
      <alignment horizontal="center"/>
    </xf>
    <xf numFmtId="0" fontId="10" fillId="0" borderId="7" xfId="10" applyFont="1" applyBorder="1" applyAlignment="1">
      <alignment horizontal="center"/>
    </xf>
    <xf numFmtId="0" fontId="6" fillId="0" borderId="0" xfId="10" applyFont="1" applyBorder="1" applyAlignment="1">
      <alignment horizontal="left"/>
    </xf>
    <xf numFmtId="0" fontId="10" fillId="0" borderId="11" xfId="3" applyFont="1" applyBorder="1" applyAlignment="1">
      <alignment horizontal="center"/>
    </xf>
    <xf numFmtId="0" fontId="10" fillId="0" borderId="6" xfId="3" applyFont="1" applyBorder="1" applyAlignment="1">
      <alignment horizontal="center"/>
    </xf>
    <xf numFmtId="0" fontId="10" fillId="0" borderId="7" xfId="3" applyFont="1" applyBorder="1" applyAlignment="1">
      <alignment horizontal="center"/>
    </xf>
    <xf numFmtId="0" fontId="5" fillId="0" borderId="0" xfId="3" applyFont="1" applyBorder="1" applyAlignment="1">
      <alignment wrapText="1"/>
    </xf>
  </cellXfs>
  <cellStyles count="311">
    <cellStyle name="20% - Accent1" xfId="288" builtinId="30" customBuiltin="1"/>
    <cellStyle name="20% - Accent2" xfId="292" builtinId="34" customBuiltin="1"/>
    <cellStyle name="20% - Accent3" xfId="296" builtinId="38" customBuiltin="1"/>
    <cellStyle name="20% - Accent4" xfId="300" builtinId="42" customBuiltin="1"/>
    <cellStyle name="20% - Accent5" xfId="304" builtinId="46" customBuiltin="1"/>
    <cellStyle name="20% - Accent6" xfId="308" builtinId="50" customBuiltin="1"/>
    <cellStyle name="40% - Accent1" xfId="289" builtinId="31" customBuiltin="1"/>
    <cellStyle name="40% - Accent2" xfId="293" builtinId="35" customBuiltin="1"/>
    <cellStyle name="40% - Accent3" xfId="297" builtinId="39" customBuiltin="1"/>
    <cellStyle name="40% - Accent4" xfId="301" builtinId="43" customBuiltin="1"/>
    <cellStyle name="40% - Accent5" xfId="305" builtinId="47" customBuiltin="1"/>
    <cellStyle name="40% - Accent6" xfId="309" builtinId="51" customBuiltin="1"/>
    <cellStyle name="60% - Accent1" xfId="290" builtinId="32" customBuiltin="1"/>
    <cellStyle name="60% - Accent2" xfId="294" builtinId="36" customBuiltin="1"/>
    <cellStyle name="60% - Accent3" xfId="298" builtinId="40" customBuiltin="1"/>
    <cellStyle name="60% - Accent4" xfId="302" builtinId="44" customBuiltin="1"/>
    <cellStyle name="60% - Accent5" xfId="306" builtinId="48" customBuiltin="1"/>
    <cellStyle name="60% - Accent6" xfId="310" builtinId="52" customBuiltin="1"/>
    <cellStyle name="Accent1" xfId="287" builtinId="29" customBuiltin="1"/>
    <cellStyle name="Accent2" xfId="291" builtinId="33" customBuiltin="1"/>
    <cellStyle name="Accent3" xfId="295" builtinId="37" customBuiltin="1"/>
    <cellStyle name="Accent4" xfId="299" builtinId="41" customBuiltin="1"/>
    <cellStyle name="Accent5" xfId="303" builtinId="45" customBuiltin="1"/>
    <cellStyle name="Accent6" xfId="307" builtinId="49" customBuiltin="1"/>
    <cellStyle name="Bad" xfId="276" builtinId="27" customBuiltin="1"/>
    <cellStyle name="Calculation" xfId="280" builtinId="22" customBuiltin="1"/>
    <cellStyle name="Check Cell" xfId="282" builtinId="23" customBuiltin="1"/>
    <cellStyle name="Comma" xfId="248" builtinId="3"/>
    <cellStyle name="Comma 2" xfId="2" xr:uid="{00000000-0005-0000-0000-00001C000000}"/>
    <cellStyle name="Comma 2 2" xfId="250" xr:uid="{00000000-0005-0000-0000-00001D000000}"/>
    <cellStyle name="Comma 3" xfId="24" xr:uid="{00000000-0005-0000-0000-00001E000000}"/>
    <cellStyle name="Comma 3 2" xfId="253" xr:uid="{00000000-0005-0000-0000-00001F000000}"/>
    <cellStyle name="Comma 4" xfId="25" xr:uid="{00000000-0005-0000-0000-000020000000}"/>
    <cellStyle name="Comma 4 2" xfId="254" xr:uid="{00000000-0005-0000-0000-000021000000}"/>
    <cellStyle name="Comma 5" xfId="26" xr:uid="{00000000-0005-0000-0000-000022000000}"/>
    <cellStyle name="Comma 5 2" xfId="255" xr:uid="{00000000-0005-0000-0000-000023000000}"/>
    <cellStyle name="Comma 6" xfId="27" xr:uid="{00000000-0005-0000-0000-000024000000}"/>
    <cellStyle name="Comma 6 2" xfId="256" xr:uid="{00000000-0005-0000-0000-000025000000}"/>
    <cellStyle name="Comma_Book2" xfId="4" xr:uid="{00000000-0005-0000-0000-000026000000}"/>
    <cellStyle name="Comma_websitetables(apr2002 update for monitor)" xfId="13" xr:uid="{00000000-0005-0000-0000-000027000000}"/>
    <cellStyle name="Explanatory Text" xfId="285" builtinId="53" customBuiltin="1"/>
    <cellStyle name="Good" xfId="275" builtinId="26" customBuiltin="1"/>
    <cellStyle name="Heading 1" xfId="271" builtinId="16" customBuiltin="1"/>
    <cellStyle name="Heading 2" xfId="272" builtinId="17" customBuiltin="1"/>
    <cellStyle name="Heading 3" xfId="273" builtinId="18" customBuiltin="1"/>
    <cellStyle name="Heading 4" xfId="274" builtinId="19" customBuiltin="1"/>
    <cellStyle name="Input" xfId="278" builtinId="20" customBuiltin="1"/>
    <cellStyle name="Linked Cell" xfId="281" builtinId="24" customBuiltin="1"/>
    <cellStyle name="Neutral" xfId="277" builtinId="28" customBuiltin="1"/>
    <cellStyle name="Normal" xfId="0" builtinId="0"/>
    <cellStyle name="Normal 10" xfId="12" xr:uid="{00000000-0005-0000-0000-000032000000}"/>
    <cellStyle name="Normal 10 2" xfId="28" xr:uid="{00000000-0005-0000-0000-000033000000}"/>
    <cellStyle name="Normal 10 2 2" xfId="29" xr:uid="{00000000-0005-0000-0000-000034000000}"/>
    <cellStyle name="Normal 10 2 2 2" xfId="18" xr:uid="{00000000-0005-0000-0000-000035000000}"/>
    <cellStyle name="Normal 10 2 2 2 2" xfId="30" xr:uid="{00000000-0005-0000-0000-000036000000}"/>
    <cellStyle name="Normal 10 2 2 3" xfId="31" xr:uid="{00000000-0005-0000-0000-000037000000}"/>
    <cellStyle name="Normal 10 2 3" xfId="32" xr:uid="{00000000-0005-0000-0000-000038000000}"/>
    <cellStyle name="Normal 10 2 3 2" xfId="33" xr:uid="{00000000-0005-0000-0000-000039000000}"/>
    <cellStyle name="Normal 10 2 4" xfId="34" xr:uid="{00000000-0005-0000-0000-00003A000000}"/>
    <cellStyle name="Normal 10 3" xfId="35" xr:uid="{00000000-0005-0000-0000-00003B000000}"/>
    <cellStyle name="Normal 10 3 2" xfId="36" xr:uid="{00000000-0005-0000-0000-00003C000000}"/>
    <cellStyle name="Normal 10 3 2 2" xfId="37" xr:uid="{00000000-0005-0000-0000-00003D000000}"/>
    <cellStyle name="Normal 10 3 3" xfId="38" xr:uid="{00000000-0005-0000-0000-00003E000000}"/>
    <cellStyle name="Normal 10 4" xfId="39" xr:uid="{00000000-0005-0000-0000-00003F000000}"/>
    <cellStyle name="Normal 10 4 2" xfId="40" xr:uid="{00000000-0005-0000-0000-000040000000}"/>
    <cellStyle name="Normal 10 5" xfId="41" xr:uid="{00000000-0005-0000-0000-000041000000}"/>
    <cellStyle name="Normal 11" xfId="15" xr:uid="{00000000-0005-0000-0000-000042000000}"/>
    <cellStyle name="Normal 11 2" xfId="42" xr:uid="{00000000-0005-0000-0000-000043000000}"/>
    <cellStyle name="Normal 11 2 2" xfId="43" xr:uid="{00000000-0005-0000-0000-000044000000}"/>
    <cellStyle name="Normal 11 2 2 2" xfId="44" xr:uid="{00000000-0005-0000-0000-000045000000}"/>
    <cellStyle name="Normal 11 2 2 2 2" xfId="45" xr:uid="{00000000-0005-0000-0000-000046000000}"/>
    <cellStyle name="Normal 11 2 2 3" xfId="46" xr:uid="{00000000-0005-0000-0000-000047000000}"/>
    <cellStyle name="Normal 11 2 3" xfId="47" xr:uid="{00000000-0005-0000-0000-000048000000}"/>
    <cellStyle name="Normal 11 2 3 2" xfId="48" xr:uid="{00000000-0005-0000-0000-000049000000}"/>
    <cellStyle name="Normal 11 2 4" xfId="49" xr:uid="{00000000-0005-0000-0000-00004A000000}"/>
    <cellStyle name="Normal 11 3" xfId="50" xr:uid="{00000000-0005-0000-0000-00004B000000}"/>
    <cellStyle name="Normal 11 3 2" xfId="51" xr:uid="{00000000-0005-0000-0000-00004C000000}"/>
    <cellStyle name="Normal 11 3 2 2" xfId="52" xr:uid="{00000000-0005-0000-0000-00004D000000}"/>
    <cellStyle name="Normal 11 3 3" xfId="53" xr:uid="{00000000-0005-0000-0000-00004E000000}"/>
    <cellStyle name="Normal 11 4" xfId="54" xr:uid="{00000000-0005-0000-0000-00004F000000}"/>
    <cellStyle name="Normal 11 4 2" xfId="55" xr:uid="{00000000-0005-0000-0000-000050000000}"/>
    <cellStyle name="Normal 11 5" xfId="56" xr:uid="{00000000-0005-0000-0000-000051000000}"/>
    <cellStyle name="Normal 12" xfId="14" xr:uid="{00000000-0005-0000-0000-000052000000}"/>
    <cellStyle name="Normal 12 2" xfId="57" xr:uid="{00000000-0005-0000-0000-000053000000}"/>
    <cellStyle name="Normal 12 2 2" xfId="58" xr:uid="{00000000-0005-0000-0000-000054000000}"/>
    <cellStyle name="Normal 12 2 2 2" xfId="59" xr:uid="{00000000-0005-0000-0000-000055000000}"/>
    <cellStyle name="Normal 12 2 2 2 2" xfId="60" xr:uid="{00000000-0005-0000-0000-000056000000}"/>
    <cellStyle name="Normal 12 2 2 3" xfId="61" xr:uid="{00000000-0005-0000-0000-000057000000}"/>
    <cellStyle name="Normal 12 2 3" xfId="62" xr:uid="{00000000-0005-0000-0000-000058000000}"/>
    <cellStyle name="Normal 12 2 3 2" xfId="63" xr:uid="{00000000-0005-0000-0000-000059000000}"/>
    <cellStyle name="Normal 12 2 4" xfId="64" xr:uid="{00000000-0005-0000-0000-00005A000000}"/>
    <cellStyle name="Normal 12 3" xfId="65" xr:uid="{00000000-0005-0000-0000-00005B000000}"/>
    <cellStyle name="Normal 12 3 2" xfId="66" xr:uid="{00000000-0005-0000-0000-00005C000000}"/>
    <cellStyle name="Normal 12 3 2 2" xfId="67" xr:uid="{00000000-0005-0000-0000-00005D000000}"/>
    <cellStyle name="Normal 12 3 3" xfId="68" xr:uid="{00000000-0005-0000-0000-00005E000000}"/>
    <cellStyle name="Normal 12 4" xfId="69" xr:uid="{00000000-0005-0000-0000-00005F000000}"/>
    <cellStyle name="Normal 12 4 2" xfId="70" xr:uid="{00000000-0005-0000-0000-000060000000}"/>
    <cellStyle name="Normal 12 5" xfId="71" xr:uid="{00000000-0005-0000-0000-000061000000}"/>
    <cellStyle name="Normal 13" xfId="72" xr:uid="{00000000-0005-0000-0000-000062000000}"/>
    <cellStyle name="Normal 13 2" xfId="73" xr:uid="{00000000-0005-0000-0000-000063000000}"/>
    <cellStyle name="Normal 13 2 2" xfId="74" xr:uid="{00000000-0005-0000-0000-000064000000}"/>
    <cellStyle name="Normal 13 2 2 2" xfId="75" xr:uid="{00000000-0005-0000-0000-000065000000}"/>
    <cellStyle name="Normal 13 2 2 2 2" xfId="76" xr:uid="{00000000-0005-0000-0000-000066000000}"/>
    <cellStyle name="Normal 13 2 2 3" xfId="77" xr:uid="{00000000-0005-0000-0000-000067000000}"/>
    <cellStyle name="Normal 13 2 3" xfId="78" xr:uid="{00000000-0005-0000-0000-000068000000}"/>
    <cellStyle name="Normal 13 2 3 2" xfId="79" xr:uid="{00000000-0005-0000-0000-000069000000}"/>
    <cellStyle name="Normal 13 2 4" xfId="80" xr:uid="{00000000-0005-0000-0000-00006A000000}"/>
    <cellStyle name="Normal 13 3" xfId="81" xr:uid="{00000000-0005-0000-0000-00006B000000}"/>
    <cellStyle name="Normal 13 3 2" xfId="82" xr:uid="{00000000-0005-0000-0000-00006C000000}"/>
    <cellStyle name="Normal 13 3 2 2" xfId="83" xr:uid="{00000000-0005-0000-0000-00006D000000}"/>
    <cellStyle name="Normal 13 3 3" xfId="84" xr:uid="{00000000-0005-0000-0000-00006E000000}"/>
    <cellStyle name="Normal 13 4" xfId="85" xr:uid="{00000000-0005-0000-0000-00006F000000}"/>
    <cellStyle name="Normal 13 4 2" xfId="86" xr:uid="{00000000-0005-0000-0000-000070000000}"/>
    <cellStyle name="Normal 13 5" xfId="87" xr:uid="{00000000-0005-0000-0000-000071000000}"/>
    <cellStyle name="Normal 14" xfId="88" xr:uid="{00000000-0005-0000-0000-000072000000}"/>
    <cellStyle name="Normal 14 2" xfId="89" xr:uid="{00000000-0005-0000-0000-000073000000}"/>
    <cellStyle name="Normal 14 2 2" xfId="90" xr:uid="{00000000-0005-0000-0000-000074000000}"/>
    <cellStyle name="Normal 14 2 2 2" xfId="91" xr:uid="{00000000-0005-0000-0000-000075000000}"/>
    <cellStyle name="Normal 14 2 2 2 2" xfId="92" xr:uid="{00000000-0005-0000-0000-000076000000}"/>
    <cellStyle name="Normal 14 2 2 3" xfId="93" xr:uid="{00000000-0005-0000-0000-000077000000}"/>
    <cellStyle name="Normal 14 2 3" xfId="94" xr:uid="{00000000-0005-0000-0000-000078000000}"/>
    <cellStyle name="Normal 14 2 3 2" xfId="95" xr:uid="{00000000-0005-0000-0000-000079000000}"/>
    <cellStyle name="Normal 14 2 4" xfId="96" xr:uid="{00000000-0005-0000-0000-00007A000000}"/>
    <cellStyle name="Normal 14 3" xfId="97" xr:uid="{00000000-0005-0000-0000-00007B000000}"/>
    <cellStyle name="Normal 14 3 2" xfId="98" xr:uid="{00000000-0005-0000-0000-00007C000000}"/>
    <cellStyle name="Normal 14 3 2 2" xfId="99" xr:uid="{00000000-0005-0000-0000-00007D000000}"/>
    <cellStyle name="Normal 14 3 3" xfId="100" xr:uid="{00000000-0005-0000-0000-00007E000000}"/>
    <cellStyle name="Normal 14 4" xfId="101" xr:uid="{00000000-0005-0000-0000-00007F000000}"/>
    <cellStyle name="Normal 14 4 2" xfId="102" xr:uid="{00000000-0005-0000-0000-000080000000}"/>
    <cellStyle name="Normal 14 5" xfId="103" xr:uid="{00000000-0005-0000-0000-000081000000}"/>
    <cellStyle name="Normal 15" xfId="104" xr:uid="{00000000-0005-0000-0000-000082000000}"/>
    <cellStyle name="Normal 15 2" xfId="257" xr:uid="{00000000-0005-0000-0000-000083000000}"/>
    <cellStyle name="Normal 16" xfId="105" xr:uid="{00000000-0005-0000-0000-000084000000}"/>
    <cellStyle name="Normal 16 2" xfId="106" xr:uid="{00000000-0005-0000-0000-000085000000}"/>
    <cellStyle name="Normal 16 2 2" xfId="107" xr:uid="{00000000-0005-0000-0000-000086000000}"/>
    <cellStyle name="Normal 16 2 2 2" xfId="108" xr:uid="{00000000-0005-0000-0000-000087000000}"/>
    <cellStyle name="Normal 16 2 2 2 2" xfId="109" xr:uid="{00000000-0005-0000-0000-000088000000}"/>
    <cellStyle name="Normal 16 2 2 3" xfId="110" xr:uid="{00000000-0005-0000-0000-000089000000}"/>
    <cellStyle name="Normal 16 2 3" xfId="111" xr:uid="{00000000-0005-0000-0000-00008A000000}"/>
    <cellStyle name="Normal 16 2 3 2" xfId="112" xr:uid="{00000000-0005-0000-0000-00008B000000}"/>
    <cellStyle name="Normal 16 2 4" xfId="113" xr:uid="{00000000-0005-0000-0000-00008C000000}"/>
    <cellStyle name="Normal 16 3" xfId="114" xr:uid="{00000000-0005-0000-0000-00008D000000}"/>
    <cellStyle name="Normal 16 3 2" xfId="115" xr:uid="{00000000-0005-0000-0000-00008E000000}"/>
    <cellStyle name="Normal 16 3 2 2" xfId="116" xr:uid="{00000000-0005-0000-0000-00008F000000}"/>
    <cellStyle name="Normal 16 3 3" xfId="117" xr:uid="{00000000-0005-0000-0000-000090000000}"/>
    <cellStyle name="Normal 16 4" xfId="118" xr:uid="{00000000-0005-0000-0000-000091000000}"/>
    <cellStyle name="Normal 16 4 2" xfId="119" xr:uid="{00000000-0005-0000-0000-000092000000}"/>
    <cellStyle name="Normal 16 5" xfId="120" xr:uid="{00000000-0005-0000-0000-000093000000}"/>
    <cellStyle name="Normal 17" xfId="121" xr:uid="{00000000-0005-0000-0000-000094000000}"/>
    <cellStyle name="Normal 17 2" xfId="122" xr:uid="{00000000-0005-0000-0000-000095000000}"/>
    <cellStyle name="Normal 17 2 2" xfId="123" xr:uid="{00000000-0005-0000-0000-000096000000}"/>
    <cellStyle name="Normal 17 2 2 2" xfId="124" xr:uid="{00000000-0005-0000-0000-000097000000}"/>
    <cellStyle name="Normal 17 2 2 2 2" xfId="125" xr:uid="{00000000-0005-0000-0000-000098000000}"/>
    <cellStyle name="Normal 17 2 2 3" xfId="126" xr:uid="{00000000-0005-0000-0000-000099000000}"/>
    <cellStyle name="Normal 17 2 3" xfId="127" xr:uid="{00000000-0005-0000-0000-00009A000000}"/>
    <cellStyle name="Normal 17 2 3 2" xfId="128" xr:uid="{00000000-0005-0000-0000-00009B000000}"/>
    <cellStyle name="Normal 17 2 4" xfId="129" xr:uid="{00000000-0005-0000-0000-00009C000000}"/>
    <cellStyle name="Normal 17 3" xfId="130" xr:uid="{00000000-0005-0000-0000-00009D000000}"/>
    <cellStyle name="Normal 17 3 2" xfId="131" xr:uid="{00000000-0005-0000-0000-00009E000000}"/>
    <cellStyle name="Normal 17 3 2 2" xfId="132" xr:uid="{00000000-0005-0000-0000-00009F000000}"/>
    <cellStyle name="Normal 17 3 3" xfId="133" xr:uid="{00000000-0005-0000-0000-0000A0000000}"/>
    <cellStyle name="Normal 17 4" xfId="134" xr:uid="{00000000-0005-0000-0000-0000A1000000}"/>
    <cellStyle name="Normal 17 4 2" xfId="135" xr:uid="{00000000-0005-0000-0000-0000A2000000}"/>
    <cellStyle name="Normal 17 5" xfId="136" xr:uid="{00000000-0005-0000-0000-0000A3000000}"/>
    <cellStyle name="Normal 18" xfId="137" xr:uid="{00000000-0005-0000-0000-0000A4000000}"/>
    <cellStyle name="Normal 18 2" xfId="138" xr:uid="{00000000-0005-0000-0000-0000A5000000}"/>
    <cellStyle name="Normal 18 2 2" xfId="259" xr:uid="{00000000-0005-0000-0000-0000A6000000}"/>
    <cellStyle name="Normal 18 3" xfId="258" xr:uid="{00000000-0005-0000-0000-0000A7000000}"/>
    <cellStyle name="Normal 19" xfId="139" xr:uid="{00000000-0005-0000-0000-0000A8000000}"/>
    <cellStyle name="Normal 19 2" xfId="21" xr:uid="{00000000-0005-0000-0000-0000A9000000}"/>
    <cellStyle name="Normal 19 2 2" xfId="140" xr:uid="{00000000-0005-0000-0000-0000AA000000}"/>
    <cellStyle name="Normal 19 2 2 2" xfId="141" xr:uid="{00000000-0005-0000-0000-0000AB000000}"/>
    <cellStyle name="Normal 19 2 2 2 2" xfId="142" xr:uid="{00000000-0005-0000-0000-0000AC000000}"/>
    <cellStyle name="Normal 19 2 2 3" xfId="143" xr:uid="{00000000-0005-0000-0000-0000AD000000}"/>
    <cellStyle name="Normal 19 2 3" xfId="144" xr:uid="{00000000-0005-0000-0000-0000AE000000}"/>
    <cellStyle name="Normal 19 2 3 2" xfId="145" xr:uid="{00000000-0005-0000-0000-0000AF000000}"/>
    <cellStyle name="Normal 19 2 4" xfId="146" xr:uid="{00000000-0005-0000-0000-0000B0000000}"/>
    <cellStyle name="Normal 19 3" xfId="147" xr:uid="{00000000-0005-0000-0000-0000B1000000}"/>
    <cellStyle name="Normal 19 3 2" xfId="148" xr:uid="{00000000-0005-0000-0000-0000B2000000}"/>
    <cellStyle name="Normal 19 3 2 2" xfId="149" xr:uid="{00000000-0005-0000-0000-0000B3000000}"/>
    <cellStyle name="Normal 19 3 3" xfId="150" xr:uid="{00000000-0005-0000-0000-0000B4000000}"/>
    <cellStyle name="Normal 19 4" xfId="151" xr:uid="{00000000-0005-0000-0000-0000B5000000}"/>
    <cellStyle name="Normal 19 4 2" xfId="152" xr:uid="{00000000-0005-0000-0000-0000B6000000}"/>
    <cellStyle name="Normal 19 5" xfId="153" xr:uid="{00000000-0005-0000-0000-0000B7000000}"/>
    <cellStyle name="Normal 2" xfId="1" xr:uid="{00000000-0005-0000-0000-0000B8000000}"/>
    <cellStyle name="Normal 2 2" xfId="5" xr:uid="{00000000-0005-0000-0000-0000B9000000}"/>
    <cellStyle name="Normal 2 2 2" xfId="154" xr:uid="{00000000-0005-0000-0000-0000BA000000}"/>
    <cellStyle name="Normal 2 2 2 2" xfId="155" xr:uid="{00000000-0005-0000-0000-0000BB000000}"/>
    <cellStyle name="Normal 2 2 2 2 2" xfId="156" xr:uid="{00000000-0005-0000-0000-0000BC000000}"/>
    <cellStyle name="Normal 2 2 2 3" xfId="157" xr:uid="{00000000-0005-0000-0000-0000BD000000}"/>
    <cellStyle name="Normal 2 2 3" xfId="158" xr:uid="{00000000-0005-0000-0000-0000BE000000}"/>
    <cellStyle name="Normal 2 2 3 2" xfId="159" xr:uid="{00000000-0005-0000-0000-0000BF000000}"/>
    <cellStyle name="Normal 2 2 4" xfId="160" xr:uid="{00000000-0005-0000-0000-0000C0000000}"/>
    <cellStyle name="Normal 2 3" xfId="161" xr:uid="{00000000-0005-0000-0000-0000C1000000}"/>
    <cellStyle name="Normal 2 3 2" xfId="162" xr:uid="{00000000-0005-0000-0000-0000C2000000}"/>
    <cellStyle name="Normal 2 3 2 2" xfId="163" xr:uid="{00000000-0005-0000-0000-0000C3000000}"/>
    <cellStyle name="Normal 2 3 3" xfId="164" xr:uid="{00000000-0005-0000-0000-0000C4000000}"/>
    <cellStyle name="Normal 2 4" xfId="165" xr:uid="{00000000-0005-0000-0000-0000C5000000}"/>
    <cellStyle name="Normal 2 4 2" xfId="166" xr:uid="{00000000-0005-0000-0000-0000C6000000}"/>
    <cellStyle name="Normal 2 5" xfId="167" xr:uid="{00000000-0005-0000-0000-0000C7000000}"/>
    <cellStyle name="Normal 20" xfId="168" xr:uid="{00000000-0005-0000-0000-0000C8000000}"/>
    <cellStyle name="Normal 20 2" xfId="169" xr:uid="{00000000-0005-0000-0000-0000C9000000}"/>
    <cellStyle name="Normal 20 2 2" xfId="170" xr:uid="{00000000-0005-0000-0000-0000CA000000}"/>
    <cellStyle name="Normal 20 3" xfId="171" xr:uid="{00000000-0005-0000-0000-0000CB000000}"/>
    <cellStyle name="Normal 21" xfId="172" xr:uid="{00000000-0005-0000-0000-0000CC000000}"/>
    <cellStyle name="Normal 21 2" xfId="173" xr:uid="{00000000-0005-0000-0000-0000CD000000}"/>
    <cellStyle name="Normal 21 2 2" xfId="261" xr:uid="{00000000-0005-0000-0000-0000CE000000}"/>
    <cellStyle name="Normal 21 3" xfId="174" xr:uid="{00000000-0005-0000-0000-0000CF000000}"/>
    <cellStyle name="Normal 21 3 2" xfId="262" xr:uid="{00000000-0005-0000-0000-0000D0000000}"/>
    <cellStyle name="Normal 21 4" xfId="260" xr:uid="{00000000-0005-0000-0000-0000D1000000}"/>
    <cellStyle name="Normal 22" xfId="17" xr:uid="{00000000-0005-0000-0000-0000D2000000}"/>
    <cellStyle name="Normal 22 2" xfId="175" xr:uid="{00000000-0005-0000-0000-0000D3000000}"/>
    <cellStyle name="Normal 23" xfId="22" xr:uid="{00000000-0005-0000-0000-0000D4000000}"/>
    <cellStyle name="Normal 24" xfId="176" xr:uid="{00000000-0005-0000-0000-0000D5000000}"/>
    <cellStyle name="Normal 24 2" xfId="263" xr:uid="{00000000-0005-0000-0000-0000D6000000}"/>
    <cellStyle name="Normal 25" xfId="269" xr:uid="{00000000-0005-0000-0000-0000D7000000}"/>
    <cellStyle name="Normal 3" xfId="16" xr:uid="{00000000-0005-0000-0000-0000D8000000}"/>
    <cellStyle name="Normal 3 2" xfId="177" xr:uid="{00000000-0005-0000-0000-0000D9000000}"/>
    <cellStyle name="Normal 3 2 2" xfId="264" xr:uid="{00000000-0005-0000-0000-0000DA000000}"/>
    <cellStyle name="Normal 3 3" xfId="178" xr:uid="{00000000-0005-0000-0000-0000DB000000}"/>
    <cellStyle name="Normal 3 3 2" xfId="265" xr:uid="{00000000-0005-0000-0000-0000DC000000}"/>
    <cellStyle name="Normal 3 4" xfId="252" xr:uid="{00000000-0005-0000-0000-0000DD000000}"/>
    <cellStyle name="Normal 4" xfId="19" xr:uid="{00000000-0005-0000-0000-0000DE000000}"/>
    <cellStyle name="Normal 4 2" xfId="179" xr:uid="{00000000-0005-0000-0000-0000DF000000}"/>
    <cellStyle name="Normal 4 2 2" xfId="180" xr:uid="{00000000-0005-0000-0000-0000E0000000}"/>
    <cellStyle name="Normal 4 2 2 2" xfId="181" xr:uid="{00000000-0005-0000-0000-0000E1000000}"/>
    <cellStyle name="Normal 4 2 3" xfId="182" xr:uid="{00000000-0005-0000-0000-0000E2000000}"/>
    <cellStyle name="Normal 4 3" xfId="183" xr:uid="{00000000-0005-0000-0000-0000E3000000}"/>
    <cellStyle name="Normal 4 3 2" xfId="184" xr:uid="{00000000-0005-0000-0000-0000E4000000}"/>
    <cellStyle name="Normal 4 4" xfId="185" xr:uid="{00000000-0005-0000-0000-0000E5000000}"/>
    <cellStyle name="Normal 5" xfId="186" xr:uid="{00000000-0005-0000-0000-0000E6000000}"/>
    <cellStyle name="Normal 5 2" xfId="187" xr:uid="{00000000-0005-0000-0000-0000E7000000}"/>
    <cellStyle name="Normal 5 2 2" xfId="267" xr:uid="{00000000-0005-0000-0000-0000E8000000}"/>
    <cellStyle name="Normal 5 3" xfId="266" xr:uid="{00000000-0005-0000-0000-0000E9000000}"/>
    <cellStyle name="Normal 6" xfId="6" xr:uid="{00000000-0005-0000-0000-0000EA000000}"/>
    <cellStyle name="Normal 6 2" xfId="188" xr:uid="{00000000-0005-0000-0000-0000EB000000}"/>
    <cellStyle name="Normal 6 2 2" xfId="189" xr:uid="{00000000-0005-0000-0000-0000EC000000}"/>
    <cellStyle name="Normal 6 2 2 2" xfId="190" xr:uid="{00000000-0005-0000-0000-0000ED000000}"/>
    <cellStyle name="Normal 6 2 2 2 2" xfId="191" xr:uid="{00000000-0005-0000-0000-0000EE000000}"/>
    <cellStyle name="Normal 6 2 2 3" xfId="192" xr:uid="{00000000-0005-0000-0000-0000EF000000}"/>
    <cellStyle name="Normal 6 2 3" xfId="193" xr:uid="{00000000-0005-0000-0000-0000F0000000}"/>
    <cellStyle name="Normal 6 2 3 2" xfId="194" xr:uid="{00000000-0005-0000-0000-0000F1000000}"/>
    <cellStyle name="Normal 6 2 4" xfId="195" xr:uid="{00000000-0005-0000-0000-0000F2000000}"/>
    <cellStyle name="Normal 6 3" xfId="196" xr:uid="{00000000-0005-0000-0000-0000F3000000}"/>
    <cellStyle name="Normal 6 3 2" xfId="197" xr:uid="{00000000-0005-0000-0000-0000F4000000}"/>
    <cellStyle name="Normal 6 3 2 2" xfId="198" xr:uid="{00000000-0005-0000-0000-0000F5000000}"/>
    <cellStyle name="Normal 6 3 3" xfId="199" xr:uid="{00000000-0005-0000-0000-0000F6000000}"/>
    <cellStyle name="Normal 6 4" xfId="200" xr:uid="{00000000-0005-0000-0000-0000F7000000}"/>
    <cellStyle name="Normal 6 4 2" xfId="201" xr:uid="{00000000-0005-0000-0000-0000F8000000}"/>
    <cellStyle name="Normal 6 5" xfId="202" xr:uid="{00000000-0005-0000-0000-0000F9000000}"/>
    <cellStyle name="Normal 7" xfId="8" xr:uid="{00000000-0005-0000-0000-0000FA000000}"/>
    <cellStyle name="Normal 7 2" xfId="203" xr:uid="{00000000-0005-0000-0000-0000FB000000}"/>
    <cellStyle name="Normal 7 2 2" xfId="204" xr:uid="{00000000-0005-0000-0000-0000FC000000}"/>
    <cellStyle name="Normal 7 2 2 2" xfId="205" xr:uid="{00000000-0005-0000-0000-0000FD000000}"/>
    <cellStyle name="Normal 7 2 2 2 2" xfId="206" xr:uid="{00000000-0005-0000-0000-0000FE000000}"/>
    <cellStyle name="Normal 7 2 2 3" xfId="207" xr:uid="{00000000-0005-0000-0000-0000FF000000}"/>
    <cellStyle name="Normal 7 2 3" xfId="208" xr:uid="{00000000-0005-0000-0000-000000010000}"/>
    <cellStyle name="Normal 7 2 3 2" xfId="209" xr:uid="{00000000-0005-0000-0000-000001010000}"/>
    <cellStyle name="Normal 7 2 4" xfId="210" xr:uid="{00000000-0005-0000-0000-000002010000}"/>
    <cellStyle name="Normal 7 3" xfId="211" xr:uid="{00000000-0005-0000-0000-000003010000}"/>
    <cellStyle name="Normal 7 3 2" xfId="212" xr:uid="{00000000-0005-0000-0000-000004010000}"/>
    <cellStyle name="Normal 7 3 2 2" xfId="213" xr:uid="{00000000-0005-0000-0000-000005010000}"/>
    <cellStyle name="Normal 7 3 3" xfId="214" xr:uid="{00000000-0005-0000-0000-000006010000}"/>
    <cellStyle name="Normal 7 4" xfId="215" xr:uid="{00000000-0005-0000-0000-000007010000}"/>
    <cellStyle name="Normal 7 4 2" xfId="216" xr:uid="{00000000-0005-0000-0000-000008010000}"/>
    <cellStyle name="Normal 7 5" xfId="217" xr:uid="{00000000-0005-0000-0000-000009010000}"/>
    <cellStyle name="Normal 8" xfId="9" xr:uid="{00000000-0005-0000-0000-00000A010000}"/>
    <cellStyle name="Normal 8 2" xfId="218" xr:uid="{00000000-0005-0000-0000-00000B010000}"/>
    <cellStyle name="Normal 8 2 2" xfId="219" xr:uid="{00000000-0005-0000-0000-00000C010000}"/>
    <cellStyle name="Normal 8 2 2 2" xfId="220" xr:uid="{00000000-0005-0000-0000-00000D010000}"/>
    <cellStyle name="Normal 8 2 2 2 2" xfId="221" xr:uid="{00000000-0005-0000-0000-00000E010000}"/>
    <cellStyle name="Normal 8 2 2 3" xfId="222" xr:uid="{00000000-0005-0000-0000-00000F010000}"/>
    <cellStyle name="Normal 8 2 3" xfId="223" xr:uid="{00000000-0005-0000-0000-000010010000}"/>
    <cellStyle name="Normal 8 2 3 2" xfId="224" xr:uid="{00000000-0005-0000-0000-000011010000}"/>
    <cellStyle name="Normal 8 2 4" xfId="225" xr:uid="{00000000-0005-0000-0000-000012010000}"/>
    <cellStyle name="Normal 8 3" xfId="226" xr:uid="{00000000-0005-0000-0000-000013010000}"/>
    <cellStyle name="Normal 8 3 2" xfId="227" xr:uid="{00000000-0005-0000-0000-000014010000}"/>
    <cellStyle name="Normal 8 3 2 2" xfId="228" xr:uid="{00000000-0005-0000-0000-000015010000}"/>
    <cellStyle name="Normal 8 3 3" xfId="229" xr:uid="{00000000-0005-0000-0000-000016010000}"/>
    <cellStyle name="Normal 8 4" xfId="230" xr:uid="{00000000-0005-0000-0000-000017010000}"/>
    <cellStyle name="Normal 8 4 2" xfId="231" xr:uid="{00000000-0005-0000-0000-000018010000}"/>
    <cellStyle name="Normal 8 5" xfId="232" xr:uid="{00000000-0005-0000-0000-000019010000}"/>
    <cellStyle name="Normal 9" xfId="7" xr:uid="{00000000-0005-0000-0000-00001A010000}"/>
    <cellStyle name="Normal 9 2" xfId="233" xr:uid="{00000000-0005-0000-0000-00001B010000}"/>
    <cellStyle name="Normal 9 2 2" xfId="234" xr:uid="{00000000-0005-0000-0000-00001C010000}"/>
    <cellStyle name="Normal 9 2 2 2" xfId="235" xr:uid="{00000000-0005-0000-0000-00001D010000}"/>
    <cellStyle name="Normal 9 2 2 2 2" xfId="236" xr:uid="{00000000-0005-0000-0000-00001E010000}"/>
    <cellStyle name="Normal 9 2 2 3" xfId="237" xr:uid="{00000000-0005-0000-0000-00001F010000}"/>
    <cellStyle name="Normal 9 2 3" xfId="238" xr:uid="{00000000-0005-0000-0000-000020010000}"/>
    <cellStyle name="Normal 9 2 3 2" xfId="239" xr:uid="{00000000-0005-0000-0000-000021010000}"/>
    <cellStyle name="Normal 9 2 4" xfId="240" xr:uid="{00000000-0005-0000-0000-000022010000}"/>
    <cellStyle name="Normal 9 3" xfId="241" xr:uid="{00000000-0005-0000-0000-000023010000}"/>
    <cellStyle name="Normal 9 3 2" xfId="242" xr:uid="{00000000-0005-0000-0000-000024010000}"/>
    <cellStyle name="Normal 9 3 2 2" xfId="243" xr:uid="{00000000-0005-0000-0000-000025010000}"/>
    <cellStyle name="Normal 9 3 3" xfId="244" xr:uid="{00000000-0005-0000-0000-000026010000}"/>
    <cellStyle name="Normal 9 4" xfId="245" xr:uid="{00000000-0005-0000-0000-000027010000}"/>
    <cellStyle name="Normal 9 4 2" xfId="246" xr:uid="{00000000-0005-0000-0000-000028010000}"/>
    <cellStyle name="Normal 9 5" xfId="247" xr:uid="{00000000-0005-0000-0000-000029010000}"/>
    <cellStyle name="Normal_Book2" xfId="3" xr:uid="{00000000-0005-0000-0000-00002A010000}"/>
    <cellStyle name="Normal_Book2 3" xfId="268" xr:uid="{00000000-0005-0000-0000-00002B010000}"/>
    <cellStyle name="Normal_Income trends US" xfId="11" xr:uid="{00000000-0005-0000-0000-00002C010000}"/>
    <cellStyle name="Normal_T5&amp;T5A" xfId="20" xr:uid="{00000000-0005-0000-0000-00002D010000}"/>
    <cellStyle name="Normal_UR US" xfId="23" xr:uid="{00000000-0005-0000-0000-00002E010000}"/>
    <cellStyle name="Normal_websitetables(apr2002 update for monitor)" xfId="10" xr:uid="{00000000-0005-0000-0000-00002F010000}"/>
    <cellStyle name="Normal_websitetables(apr2002 update for monitor) 2" xfId="251" xr:uid="{00000000-0005-0000-0000-000030010000}"/>
    <cellStyle name="Note" xfId="284" builtinId="10" customBuiltin="1"/>
    <cellStyle name="Output" xfId="279" builtinId="21" customBuiltin="1"/>
    <cellStyle name="Percent" xfId="249" builtinId="5"/>
    <cellStyle name="Title" xfId="270" builtinId="15" customBuiltin="1"/>
    <cellStyle name="Total" xfId="286" builtinId="25" customBuiltin="1"/>
    <cellStyle name="Warning Text" xfId="28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1.xml"/><Relationship Id="rId39" Type="http://schemas.openxmlformats.org/officeDocument/2006/relationships/chartsheet" Target="chartsheets/sheet1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hartsheet" Target="chartsheets/sheet9.xml"/><Relationship Id="rId42" Type="http://schemas.openxmlformats.org/officeDocument/2006/relationships/chartsheet" Target="chartsheets/sheet17.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hartsheet" Target="chartsheets/sheet8.xml"/><Relationship Id="rId38" Type="http://schemas.openxmlformats.org/officeDocument/2006/relationships/chartsheet" Target="chartsheets/sheet13.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hartsheet" Target="chartsheets/sheet4.xml"/><Relationship Id="rId41" Type="http://schemas.openxmlformats.org/officeDocument/2006/relationships/chartsheet" Target="chart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hartsheet" Target="chartsheets/sheet7.xml"/><Relationship Id="rId37" Type="http://schemas.openxmlformats.org/officeDocument/2006/relationships/chartsheet" Target="chartsheets/sheet12.xml"/><Relationship Id="rId40" Type="http://schemas.openxmlformats.org/officeDocument/2006/relationships/chartsheet" Target="chartsheets/sheet15.xml"/><Relationship Id="rId45" Type="http://schemas.openxmlformats.org/officeDocument/2006/relationships/chartsheet" Target="chartsheets/sheet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hartsheet" Target="chartsheets/sheet3.xml"/><Relationship Id="rId36" Type="http://schemas.openxmlformats.org/officeDocument/2006/relationships/chartsheet" Target="chartsheets/sheet11.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hartsheet" Target="chartsheets/sheet6.xml"/><Relationship Id="rId44" Type="http://schemas.openxmlformats.org/officeDocument/2006/relationships/chartsheet" Target="chart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hartsheet" Target="chartsheets/sheet2.xml"/><Relationship Id="rId30" Type="http://schemas.openxmlformats.org/officeDocument/2006/relationships/chartsheet" Target="chartsheets/sheet5.xml"/><Relationship Id="rId35" Type="http://schemas.openxmlformats.org/officeDocument/2006/relationships/chartsheet" Target="chartsheets/sheet10.xml"/><Relationship Id="rId43" Type="http://schemas.openxmlformats.org/officeDocument/2006/relationships/chartsheet" Target="chartsheets/sheet18.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1: Relative Aggregate Income Levels in Canada, 1969-2017</a:t>
            </a:r>
          </a:p>
          <a:p>
            <a:pPr>
              <a:defRPr lang="en-CA" sz="1400" b="1" i="0" u="none" strike="noStrike" baseline="0">
                <a:solidFill>
                  <a:srgbClr val="000000"/>
                </a:solidFill>
                <a:latin typeface="Times New Roman"/>
                <a:ea typeface="Times New Roman"/>
                <a:cs typeface="Times New Roman"/>
              </a:defRPr>
            </a:pPr>
            <a:r>
              <a:rPr lang="en-CA"/>
              <a:t> (Canada as % of the United States)</a:t>
            </a:r>
          </a:p>
        </c:rich>
      </c:tx>
      <c:overlay val="0"/>
      <c:spPr>
        <a:noFill/>
        <a:ln w="25400">
          <a:noFill/>
        </a:ln>
      </c:spPr>
    </c:title>
    <c:autoTitleDeleted val="0"/>
    <c:plotArea>
      <c:layout>
        <c:manualLayout>
          <c:layoutTarget val="inner"/>
          <c:xMode val="edge"/>
          <c:yMode val="edge"/>
          <c:x val="8.817458018416674E-2"/>
          <c:y val="0.1003257328990228"/>
          <c:w val="0.88352800381557661"/>
          <c:h val="0.80642779587404956"/>
        </c:manualLayout>
      </c:layout>
      <c:lineChart>
        <c:grouping val="standard"/>
        <c:varyColors val="0"/>
        <c:ser>
          <c:idx val="4"/>
          <c:order val="0"/>
          <c:tx>
            <c:strRef>
              <c:f>'T3'!$O$4</c:f>
              <c:strCache>
                <c:ptCount val="1"/>
                <c:pt idx="0">
                  <c:v>GDP per capita</c:v>
                </c:pt>
              </c:strCache>
            </c:strRef>
          </c:tx>
          <c:spPr>
            <a:ln cmpd="sng">
              <a:solidFill>
                <a:schemeClr val="tx1">
                  <a:lumMod val="50000"/>
                  <a:lumOff val="50000"/>
                </a:schemeClr>
              </a:solidFill>
              <a:prstDash val="lgDash"/>
            </a:ln>
          </c:spPr>
          <c:marker>
            <c:symbol val="none"/>
          </c:marker>
          <c:cat>
            <c:numRef>
              <c:f>'T3'!$A$6:$A$53</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'T3'!$O$6:$O$53</c:f>
              <c:numCache>
                <c:formatCode>0.00</c:formatCode>
                <c:ptCount val="48"/>
                <c:pt idx="0">
                  <c:v>88.98678369601987</c:v>
                </c:pt>
                <c:pt idx="1">
                  <c:v>88.892250531675543</c:v>
                </c:pt>
                <c:pt idx="2">
                  <c:v>88.210082436108891</c:v>
                </c:pt>
                <c:pt idx="3">
                  <c:v>88.973686652888588</c:v>
                </c:pt>
                <c:pt idx="4">
                  <c:v>91.92717804690092</c:v>
                </c:pt>
                <c:pt idx="5">
                  <c:v>93.163010983050597</c:v>
                </c:pt>
                <c:pt idx="6">
                  <c:v>93.100545263857313</c:v>
                </c:pt>
                <c:pt idx="7">
                  <c:v>91.906210082935587</c:v>
                </c:pt>
                <c:pt idx="8">
                  <c:v>90.490931940151384</c:v>
                </c:pt>
                <c:pt idx="9">
                  <c:v>91.132426325905627</c:v>
                </c:pt>
                <c:pt idx="10">
                  <c:v>93.093820872042343</c:v>
                </c:pt>
                <c:pt idx="11">
                  <c:v>93.253104609867904</c:v>
                </c:pt>
                <c:pt idx="12">
                  <c:v>91.853650830876873</c:v>
                </c:pt>
                <c:pt idx="13">
                  <c:v>89.998606900039462</c:v>
                </c:pt>
                <c:pt idx="14">
                  <c:v>88.831337012495027</c:v>
                </c:pt>
                <c:pt idx="15">
                  <c:v>89.24707300549079</c:v>
                </c:pt>
                <c:pt idx="16">
                  <c:v>88.032427708231111</c:v>
                </c:pt>
                <c:pt idx="17">
                  <c:v>88.256929729103717</c:v>
                </c:pt>
                <c:pt idx="18">
                  <c:v>88.097990791002118</c:v>
                </c:pt>
                <c:pt idx="19">
                  <c:v>86.307725683524666</c:v>
                </c:pt>
                <c:pt idx="20">
                  <c:v>84.514456522399314</c:v>
                </c:pt>
                <c:pt idx="21">
                  <c:v>82.843295308484841</c:v>
                </c:pt>
                <c:pt idx="22">
                  <c:v>80.820088354080198</c:v>
                </c:pt>
                <c:pt idx="23">
                  <c:v>80.85460320975686</c:v>
                </c:pt>
                <c:pt idx="24">
                  <c:v>81.341024276907874</c:v>
                </c:pt>
                <c:pt idx="25">
                  <c:v>81.441209068040024</c:v>
                </c:pt>
                <c:pt idx="26">
                  <c:v>79.81580334307516</c:v>
                </c:pt>
                <c:pt idx="27">
                  <c:v>79.812409577710682</c:v>
                </c:pt>
                <c:pt idx="28">
                  <c:v>79.645442019821019</c:v>
                </c:pt>
                <c:pt idx="29">
                  <c:v>80.314913667982211</c:v>
                </c:pt>
                <c:pt idx="30">
                  <c:v>80.462323245388106</c:v>
                </c:pt>
                <c:pt idx="31">
                  <c:v>81.078767683304747</c:v>
                </c:pt>
                <c:pt idx="32">
                  <c:v>81.065388047398571</c:v>
                </c:pt>
                <c:pt idx="33">
                  <c:v>81.456199335211963</c:v>
                </c:pt>
                <c:pt idx="34">
                  <c:v>80.880890270219624</c:v>
                </c:pt>
                <c:pt idx="35">
                  <c:v>81.962084797007506</c:v>
                </c:pt>
                <c:pt idx="36">
                  <c:v>81.963508806822134</c:v>
                </c:pt>
                <c:pt idx="37">
                  <c:v>82.242117818244736</c:v>
                </c:pt>
                <c:pt idx="38">
                  <c:v>83.457088784777227</c:v>
                </c:pt>
                <c:pt idx="39">
                  <c:v>82.774623824159789</c:v>
                </c:pt>
                <c:pt idx="40">
                  <c:v>82.978529596561259</c:v>
                </c:pt>
                <c:pt idx="41">
                  <c:v>83.695534722472686</c:v>
                </c:pt>
                <c:pt idx="42">
                  <c:v>82.137997629095509</c:v>
                </c:pt>
                <c:pt idx="43">
                  <c:v>83.776259443868341</c:v>
                </c:pt>
                <c:pt idx="44">
                  <c:v>83.421873853484698</c:v>
                </c:pt>
                <c:pt idx="45">
                  <c:v>79.23286835961062</c:v>
                </c:pt>
                <c:pt idx="46">
                  <c:v>78.017973020637356</c:v>
                </c:pt>
                <c:pt idx="47">
                  <c:v>78.063379546383487</c:v>
                </c:pt>
              </c:numCache>
            </c:numRef>
          </c:val>
          <c:smooth val="0"/>
          <c:extLst>
            <c:ext xmlns:c16="http://schemas.microsoft.com/office/drawing/2014/chart" uri="{C3380CC4-5D6E-409C-BE32-E72D297353CC}">
              <c16:uniqueId val="{00000000-1D00-4939-BF6C-2E446962FC02}"/>
            </c:ext>
          </c:extLst>
        </c:ser>
        <c:ser>
          <c:idx val="5"/>
          <c:order val="1"/>
          <c:tx>
            <c:strRef>
              <c:f>'T3'!$P$4</c:f>
              <c:strCache>
                <c:ptCount val="1"/>
                <c:pt idx="0">
                  <c:v>PI per capita</c:v>
                </c:pt>
              </c:strCache>
            </c:strRef>
          </c:tx>
          <c:spPr>
            <a:ln>
              <a:solidFill>
                <a:schemeClr val="accent5">
                  <a:lumMod val="50000"/>
                </a:schemeClr>
              </a:solidFill>
              <a:prstDash val="sysDash"/>
            </a:ln>
          </c:spPr>
          <c:marker>
            <c:symbol val="none"/>
          </c:marker>
          <c:cat>
            <c:numRef>
              <c:f>'T3'!$A$6:$A$53</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'T3'!$P$6:$P$53</c:f>
              <c:numCache>
                <c:formatCode>0.00</c:formatCode>
                <c:ptCount val="48"/>
                <c:pt idx="0">
                  <c:v>80.669213199088802</c:v>
                </c:pt>
                <c:pt idx="1">
                  <c:v>83.12093128060198</c:v>
                </c:pt>
                <c:pt idx="2">
                  <c:v>83.789163800896759</c:v>
                </c:pt>
                <c:pt idx="3">
                  <c:v>86.540023091968649</c:v>
                </c:pt>
                <c:pt idx="4">
                  <c:v>93.654173311350362</c:v>
                </c:pt>
                <c:pt idx="5">
                  <c:v>96.273051604400592</c:v>
                </c:pt>
                <c:pt idx="6">
                  <c:v>97.145314786857853</c:v>
                </c:pt>
                <c:pt idx="7">
                  <c:v>96.243379936832113</c:v>
                </c:pt>
                <c:pt idx="8">
                  <c:v>94.052501502548694</c:v>
                </c:pt>
                <c:pt idx="9">
                  <c:v>95.148866051652064</c:v>
                </c:pt>
                <c:pt idx="10">
                  <c:v>97.695098479814448</c:v>
                </c:pt>
                <c:pt idx="11">
                  <c:v>99.300627199989947</c:v>
                </c:pt>
                <c:pt idx="12">
                  <c:v>97.821853408547767</c:v>
                </c:pt>
                <c:pt idx="13">
                  <c:v>93.481353239184159</c:v>
                </c:pt>
                <c:pt idx="14">
                  <c:v>90.924882547436098</c:v>
                </c:pt>
                <c:pt idx="15">
                  <c:v>91.644339319154184</c:v>
                </c:pt>
                <c:pt idx="16">
                  <c:v>90.671372855234353</c:v>
                </c:pt>
                <c:pt idx="17">
                  <c:v>91.217005552775561</c:v>
                </c:pt>
                <c:pt idx="18">
                  <c:v>92.347169392065226</c:v>
                </c:pt>
                <c:pt idx="19">
                  <c:v>92.767728494798178</c:v>
                </c:pt>
                <c:pt idx="20">
                  <c:v>93.412598763653293</c:v>
                </c:pt>
                <c:pt idx="21">
                  <c:v>91.934497691775718</c:v>
                </c:pt>
                <c:pt idx="22">
                  <c:v>89.372644960973574</c:v>
                </c:pt>
                <c:pt idx="23">
                  <c:v>87.889443641919001</c:v>
                </c:pt>
                <c:pt idx="24">
                  <c:v>86.482240262867592</c:v>
                </c:pt>
                <c:pt idx="25">
                  <c:v>85.717330687202818</c:v>
                </c:pt>
                <c:pt idx="26">
                  <c:v>83.392598379916535</c:v>
                </c:pt>
                <c:pt idx="27">
                  <c:v>82.026994662482863</c:v>
                </c:pt>
                <c:pt idx="28">
                  <c:v>80.196901430929032</c:v>
                </c:pt>
                <c:pt idx="29">
                  <c:v>80.027526452865999</c:v>
                </c:pt>
                <c:pt idx="30">
                  <c:v>79.10612630653354</c:v>
                </c:pt>
                <c:pt idx="31">
                  <c:v>79.448830795728369</c:v>
                </c:pt>
                <c:pt idx="32">
                  <c:v>79.012088488323045</c:v>
                </c:pt>
                <c:pt idx="33">
                  <c:v>78.581972926648376</c:v>
                </c:pt>
                <c:pt idx="34">
                  <c:v>78.922470033364633</c:v>
                </c:pt>
                <c:pt idx="35">
                  <c:v>78.886820077938751</c:v>
                </c:pt>
                <c:pt idx="36">
                  <c:v>77.419308663499805</c:v>
                </c:pt>
                <c:pt idx="37">
                  <c:v>79.07905563710149</c:v>
                </c:pt>
                <c:pt idx="38">
                  <c:v>77.987979999952245</c:v>
                </c:pt>
                <c:pt idx="39">
                  <c:v>78.94151034472894</c:v>
                </c:pt>
                <c:pt idx="40">
                  <c:v>79.316832631026017</c:v>
                </c:pt>
                <c:pt idx="41">
                  <c:v>77.404753288429589</c:v>
                </c:pt>
                <c:pt idx="42">
                  <c:v>76.340522255510521</c:v>
                </c:pt>
                <c:pt idx="43">
                  <c:v>78.214479401152431</c:v>
                </c:pt>
                <c:pt idx="44">
                  <c:v>76.79931554025508</c:v>
                </c:pt>
                <c:pt idx="45">
                  <c:v>74.967328118505279</c:v>
                </c:pt>
                <c:pt idx="46">
                  <c:v>74.033007969462162</c:v>
                </c:pt>
                <c:pt idx="47">
                  <c:v>74.036336232008694</c:v>
                </c:pt>
              </c:numCache>
            </c:numRef>
          </c:val>
          <c:smooth val="0"/>
          <c:extLst>
            <c:ext xmlns:c16="http://schemas.microsoft.com/office/drawing/2014/chart" uri="{C3380CC4-5D6E-409C-BE32-E72D297353CC}">
              <c16:uniqueId val="{00000001-1D00-4939-BF6C-2E446962FC02}"/>
            </c:ext>
          </c:extLst>
        </c:ser>
        <c:ser>
          <c:idx val="0"/>
          <c:order val="2"/>
          <c:tx>
            <c:strRef>
              <c:f>'T3'!$Q$4</c:f>
              <c:strCache>
                <c:ptCount val="1"/>
                <c:pt idx="0">
                  <c:v>PDI per capita</c:v>
                </c:pt>
              </c:strCache>
            </c:strRef>
          </c:tx>
          <c:marker>
            <c:symbol val="none"/>
          </c:marker>
          <c:cat>
            <c:numRef>
              <c:f>'T3'!$A$6:$A$53</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'T3'!$Q$6:$Q$53</c:f>
              <c:numCache>
                <c:formatCode>0.00</c:formatCode>
                <c:ptCount val="48"/>
                <c:pt idx="0">
                  <c:v>62.984744912432959</c:v>
                </c:pt>
                <c:pt idx="1">
                  <c:v>64.210632531136696</c:v>
                </c:pt>
                <c:pt idx="2">
                  <c:v>66.417993602337717</c:v>
                </c:pt>
                <c:pt idx="3">
                  <c:v>68.231405919999943</c:v>
                </c:pt>
                <c:pt idx="4">
                  <c:v>72.70881864724609</c:v>
                </c:pt>
                <c:pt idx="5">
                  <c:v>74.562359455758113</c:v>
                </c:pt>
                <c:pt idx="6">
                  <c:v>75.37332875050474</c:v>
                </c:pt>
                <c:pt idx="7">
                  <c:v>74.140080103586953</c:v>
                </c:pt>
                <c:pt idx="8">
                  <c:v>73.63389200943557</c:v>
                </c:pt>
                <c:pt idx="9">
                  <c:v>74.700669541301252</c:v>
                </c:pt>
                <c:pt idx="10">
                  <c:v>75.979961570166651</c:v>
                </c:pt>
                <c:pt idx="11">
                  <c:v>76.992528180204175</c:v>
                </c:pt>
                <c:pt idx="12">
                  <c:v>75.319787721335061</c:v>
                </c:pt>
                <c:pt idx="13">
                  <c:v>71.739014627405311</c:v>
                </c:pt>
                <c:pt idx="14">
                  <c:v>69.62749074537966</c:v>
                </c:pt>
                <c:pt idx="15">
                  <c:v>71.035203257432627</c:v>
                </c:pt>
                <c:pt idx="16">
                  <c:v>69.348633769129052</c:v>
                </c:pt>
                <c:pt idx="17">
                  <c:v>69.525062428264775</c:v>
                </c:pt>
                <c:pt idx="18">
                  <c:v>69.206302866631447</c:v>
                </c:pt>
                <c:pt idx="19">
                  <c:v>69.750478532123722</c:v>
                </c:pt>
                <c:pt idx="20">
                  <c:v>68.085544895402478</c:v>
                </c:pt>
                <c:pt idx="21">
                  <c:v>66.902200565636619</c:v>
                </c:pt>
                <c:pt idx="22">
                  <c:v>65.29154831557068</c:v>
                </c:pt>
                <c:pt idx="23">
                  <c:v>65.019246068105403</c:v>
                </c:pt>
                <c:pt idx="24">
                  <c:v>63.740264364893243</c:v>
                </c:pt>
                <c:pt idx="25">
                  <c:v>62.462868575133172</c:v>
                </c:pt>
                <c:pt idx="26">
                  <c:v>61.057107878409134</c:v>
                </c:pt>
                <c:pt idx="27">
                  <c:v>60.594173574915352</c:v>
                </c:pt>
                <c:pt idx="28">
                  <c:v>59.39017168062454</c:v>
                </c:pt>
                <c:pt idx="29">
                  <c:v>59.905210626262161</c:v>
                </c:pt>
                <c:pt idx="30">
                  <c:v>59.128644274592936</c:v>
                </c:pt>
                <c:pt idx="31">
                  <c:v>59.890381723706753</c:v>
                </c:pt>
                <c:pt idx="32">
                  <c:v>59.305440913497762</c:v>
                </c:pt>
                <c:pt idx="33">
                  <c:v>58.220144200954962</c:v>
                </c:pt>
                <c:pt idx="34">
                  <c:v>58.080037007036523</c:v>
                </c:pt>
                <c:pt idx="35">
                  <c:v>57.92939015907502</c:v>
                </c:pt>
                <c:pt idx="36">
                  <c:v>57.164225332544468</c:v>
                </c:pt>
                <c:pt idx="37">
                  <c:v>57.96583468853246</c:v>
                </c:pt>
                <c:pt idx="38">
                  <c:v>57.571450253374834</c:v>
                </c:pt>
                <c:pt idx="39">
                  <c:v>58.151233368566366</c:v>
                </c:pt>
                <c:pt idx="40">
                  <c:v>59.489271086786886</c:v>
                </c:pt>
                <c:pt idx="41">
                  <c:v>58.086942243435878</c:v>
                </c:pt>
                <c:pt idx="42">
                  <c:v>57.051675409195482</c:v>
                </c:pt>
                <c:pt idx="43">
                  <c:v>59.470025577979492</c:v>
                </c:pt>
                <c:pt idx="44">
                  <c:v>58.350709663419977</c:v>
                </c:pt>
                <c:pt idx="45">
                  <c:v>57.228139817114801</c:v>
                </c:pt>
                <c:pt idx="46">
                  <c:v>56.454042239140087</c:v>
                </c:pt>
                <c:pt idx="47">
                  <c:v>56.856859259697615</c:v>
                </c:pt>
              </c:numCache>
            </c:numRef>
          </c:val>
          <c:smooth val="0"/>
          <c:extLst>
            <c:ext xmlns:c16="http://schemas.microsoft.com/office/drawing/2014/chart" uri="{C3380CC4-5D6E-409C-BE32-E72D297353CC}">
              <c16:uniqueId val="{00000002-1D00-4939-BF6C-2E446962FC02}"/>
            </c:ext>
          </c:extLst>
        </c:ser>
        <c:dLbls>
          <c:showLegendKey val="0"/>
          <c:showVal val="0"/>
          <c:showCatName val="0"/>
          <c:showSerName val="0"/>
          <c:showPercent val="0"/>
          <c:showBubbleSize val="0"/>
        </c:dLbls>
        <c:smooth val="0"/>
        <c:axId val="197911680"/>
        <c:axId val="197913216"/>
      </c:lineChart>
      <c:catAx>
        <c:axId val="197911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913216"/>
        <c:crosses val="autoZero"/>
        <c:auto val="1"/>
        <c:lblAlgn val="ctr"/>
        <c:lblOffset val="100"/>
        <c:tickLblSkip val="5"/>
        <c:tickMarkSkip val="1"/>
        <c:noMultiLvlLbl val="0"/>
      </c:catAx>
      <c:valAx>
        <c:axId val="197913216"/>
        <c:scaling>
          <c:orientation val="minMax"/>
        </c:scaling>
        <c:delete val="0"/>
        <c:axPos val="l"/>
        <c:majorGridlines>
          <c:spPr>
            <a:ln w="3175">
              <a:solidFill>
                <a:srgbClr val="000000"/>
              </a:solidFill>
              <a:prstDash val="solid"/>
            </a:ln>
          </c:spPr>
        </c:majorGridlines>
        <c:title>
          <c:tx>
            <c:rich>
              <a:bodyPr rot="0" vert="horz"/>
              <a:lstStyle/>
              <a:p>
                <a:pPr algn="ctr">
                  <a:defRPr lang="en-CA" sz="1150" b="1" i="0" u="none" strike="noStrike" baseline="0">
                    <a:solidFill>
                      <a:srgbClr val="000000"/>
                    </a:solidFill>
                    <a:latin typeface="Times New Roman"/>
                    <a:ea typeface="Times New Roman"/>
                    <a:cs typeface="Times New Roman"/>
                  </a:defRPr>
                </a:pPr>
                <a:r>
                  <a:rPr lang="en-CA"/>
                  <a:t>%</a:t>
                </a:r>
              </a:p>
            </c:rich>
          </c:tx>
          <c:layout>
            <c:manualLayout>
              <c:xMode val="edge"/>
              <c:yMode val="edge"/>
              <c:x val="4.1392100234962294E-2"/>
              <c:y val="3.8577547513401429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911680"/>
        <c:crosses val="autoZero"/>
        <c:crossBetween val="midCat"/>
      </c:valAx>
      <c:spPr>
        <a:noFill/>
        <a:ln w="25400">
          <a:noFill/>
        </a:ln>
      </c:spPr>
    </c:plotArea>
    <c:legend>
      <c:legendPos val="r"/>
      <c:layout>
        <c:manualLayout>
          <c:xMode val="edge"/>
          <c:yMode val="edge"/>
          <c:x val="9.9591230026012764E-2"/>
          <c:y val="0.78520283498764509"/>
          <c:w val="0.14005202526941657"/>
          <c:h val="0.10480802277565469"/>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6: Employment in Canada and the United States, 1976-2017,</a:t>
            </a:r>
            <a:r>
              <a:rPr lang="en-CA" baseline="0"/>
              <a:t> 1976=100</a:t>
            </a:r>
            <a:endParaRPr lang="en-CA"/>
          </a:p>
        </c:rich>
      </c:tx>
      <c:layout>
        <c:manualLayout>
          <c:xMode val="edge"/>
          <c:yMode val="edge"/>
          <c:x val="0.16203188728216544"/>
          <c:y val="3.2030401737242135E-2"/>
        </c:manualLayout>
      </c:layout>
      <c:overlay val="0"/>
      <c:spPr>
        <a:noFill/>
        <a:ln w="25400">
          <a:noFill/>
        </a:ln>
      </c:spPr>
    </c:title>
    <c:autoTitleDeleted val="0"/>
    <c:plotArea>
      <c:layout>
        <c:manualLayout>
          <c:layoutTarget val="inner"/>
          <c:xMode val="edge"/>
          <c:yMode val="edge"/>
          <c:x val="8.7504634779384527E-2"/>
          <c:y val="0.12214983713355049"/>
          <c:w val="0.83648498331479471"/>
          <c:h val="0.74104234527687363"/>
        </c:manualLayout>
      </c:layout>
      <c:lineChart>
        <c:grouping val="standard"/>
        <c:varyColors val="0"/>
        <c:ser>
          <c:idx val="6"/>
          <c:order val="0"/>
          <c:tx>
            <c:v>Canada</c:v>
          </c:tx>
          <c:spPr>
            <a:ln>
              <a:solidFill>
                <a:schemeClr val="tx1"/>
              </a:solidFill>
            </a:ln>
          </c:spPr>
          <c:marker>
            <c:symbol val="none"/>
          </c:marker>
          <c:dLbls>
            <c:delete val="1"/>
          </c:dLbls>
          <c:cat>
            <c:numRef>
              <c:f>'T9'!$A$5:$A$46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'T8'!$Q$5:$Q$46</c:f>
              <c:numCache>
                <c:formatCode>0.0</c:formatCode>
                <c:ptCount val="42"/>
                <c:pt idx="0">
                  <c:v>100</c:v>
                </c:pt>
                <c:pt idx="1">
                  <c:v>101.72889385658179</c:v>
                </c:pt>
                <c:pt idx="2">
                  <c:v>104.84828597504077</c:v>
                </c:pt>
                <c:pt idx="3">
                  <c:v>109.41252473876885</c:v>
                </c:pt>
                <c:pt idx="4">
                  <c:v>112.59139244660015</c:v>
                </c:pt>
                <c:pt idx="5">
                  <c:v>115.91997456905834</c:v>
                </c:pt>
                <c:pt idx="6">
                  <c:v>112.29811626452282</c:v>
                </c:pt>
                <c:pt idx="7">
                  <c:v>113.04463745526515</c:v>
                </c:pt>
                <c:pt idx="8">
                  <c:v>115.89638942154863</c:v>
                </c:pt>
                <c:pt idx="9">
                  <c:v>119.53362934402527</c:v>
                </c:pt>
                <c:pt idx="10">
                  <c:v>123.09396117679631</c:v>
                </c:pt>
                <c:pt idx="11">
                  <c:v>126.45740829992104</c:v>
                </c:pt>
                <c:pt idx="12">
                  <c:v>130.34690675663202</c:v>
                </c:pt>
                <c:pt idx="13">
                  <c:v>133.25813431228789</c:v>
                </c:pt>
                <c:pt idx="14">
                  <c:v>134.16462432961782</c:v>
                </c:pt>
                <c:pt idx="15">
                  <c:v>131.82354207897947</c:v>
                </c:pt>
                <c:pt idx="16">
                  <c:v>130.53661337790587</c:v>
                </c:pt>
                <c:pt idx="17">
                  <c:v>131.22981162645229</c:v>
                </c:pt>
                <c:pt idx="18">
                  <c:v>133.93390006050103</c:v>
                </c:pt>
                <c:pt idx="19">
                  <c:v>136.35291584204103</c:v>
                </c:pt>
                <c:pt idx="20">
                  <c:v>137.60190321885992</c:v>
                </c:pt>
                <c:pt idx="21">
                  <c:v>140.53363959843722</c:v>
                </c:pt>
                <c:pt idx="22">
                  <c:v>144.04885201858099</c:v>
                </c:pt>
                <c:pt idx="23">
                  <c:v>147.74044032444959</c:v>
                </c:pt>
                <c:pt idx="24">
                  <c:v>151.41357068878887</c:v>
                </c:pt>
                <c:pt idx="25">
                  <c:v>153.18245675201757</c:v>
                </c:pt>
                <c:pt idx="26">
                  <c:v>156.74791579076899</c:v>
                </c:pt>
                <c:pt idx="27">
                  <c:v>160.52974292189214</c:v>
                </c:pt>
                <c:pt idx="28">
                  <c:v>163.26869635660742</c:v>
                </c:pt>
                <c:pt idx="29">
                  <c:v>165.36982536736434</c:v>
                </c:pt>
                <c:pt idx="30">
                  <c:v>168.18773777417735</c:v>
                </c:pt>
                <c:pt idx="31">
                  <c:v>172.01776064151602</c:v>
                </c:pt>
                <c:pt idx="32">
                  <c:v>174.36499553933083</c:v>
                </c:pt>
                <c:pt idx="33">
                  <c:v>171.57579548600788</c:v>
                </c:pt>
                <c:pt idx="34">
                  <c:v>174.01326920907721</c:v>
                </c:pt>
                <c:pt idx="35">
                  <c:v>176.61994072949886</c:v>
                </c:pt>
                <c:pt idx="36">
                  <c:v>178.88103856684339</c:v>
                </c:pt>
                <c:pt idx="37">
                  <c:v>181.36363170254003</c:v>
                </c:pt>
                <c:pt idx="38">
                  <c:v>182.49264245941816</c:v>
                </c:pt>
                <c:pt idx="39">
                  <c:v>184.06977101898093</c:v>
                </c:pt>
                <c:pt idx="40">
                  <c:v>185.44386222172088</c:v>
                </c:pt>
                <c:pt idx="41">
                  <c:v>188.89857361129629</c:v>
                </c:pt>
              </c:numCache>
            </c:numRef>
          </c:val>
          <c:smooth val="0"/>
          <c:extLst>
            <c:ext xmlns:c16="http://schemas.microsoft.com/office/drawing/2014/chart" uri="{C3380CC4-5D6E-409C-BE32-E72D297353CC}">
              <c16:uniqueId val="{00000000-8577-4243-B5EC-3A64E94859DF}"/>
            </c:ext>
          </c:extLst>
        </c:ser>
        <c:ser>
          <c:idx val="5"/>
          <c:order val="1"/>
          <c:tx>
            <c:v>United States</c:v>
          </c:tx>
          <c:spPr>
            <a:ln cmpd="sng">
              <a:solidFill>
                <a:schemeClr val="accent4">
                  <a:lumMod val="75000"/>
                </a:schemeClr>
              </a:solidFill>
              <a:prstDash val="lgDash"/>
            </a:ln>
          </c:spPr>
          <c:marker>
            <c:symbol val="none"/>
          </c:marker>
          <c:dLbls>
            <c:delete val="1"/>
          </c:dLbls>
          <c:cat>
            <c:numRef>
              <c:f>'T9'!$A$5:$A$46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'T9'!$Q$5:$Q$46</c:f>
              <c:numCache>
                <c:formatCode>0.0</c:formatCode>
                <c:ptCount val="42"/>
                <c:pt idx="0">
                  <c:v>100</c:v>
                </c:pt>
                <c:pt idx="1">
                  <c:v>103.67879033711915</c:v>
                </c:pt>
                <c:pt idx="2">
                  <c:v>108.22065981611682</c:v>
                </c:pt>
                <c:pt idx="3">
                  <c:v>111.34847665404723</c:v>
                </c:pt>
                <c:pt idx="4">
                  <c:v>111.88818280151433</c:v>
                </c:pt>
                <c:pt idx="5">
                  <c:v>113.120831079863</c:v>
                </c:pt>
                <c:pt idx="6">
                  <c:v>112.13944474490715</c:v>
                </c:pt>
                <c:pt idx="7">
                  <c:v>113.61321435009914</c:v>
                </c:pt>
                <c:pt idx="8">
                  <c:v>118.31282675319991</c:v>
                </c:pt>
                <c:pt idx="9">
                  <c:v>120.72967369749415</c:v>
                </c:pt>
                <c:pt idx="10">
                  <c:v>123.48679466378223</c:v>
                </c:pt>
                <c:pt idx="11">
                  <c:v>126.6901027582477</c:v>
                </c:pt>
                <c:pt idx="12">
                  <c:v>129.53848927348116</c:v>
                </c:pt>
                <c:pt idx="13">
                  <c:v>132.2133585722012</c:v>
                </c:pt>
                <c:pt idx="14">
                  <c:v>133.84825130701279</c:v>
                </c:pt>
                <c:pt idx="15">
                  <c:v>132.63701099693529</c:v>
                </c:pt>
                <c:pt idx="16">
                  <c:v>133.5091040201911</c:v>
                </c:pt>
                <c:pt idx="17">
                  <c:v>135.50004506940689</c:v>
                </c:pt>
                <c:pt idx="18">
                  <c:v>138.65603028664142</c:v>
                </c:pt>
                <c:pt idx="19">
                  <c:v>140.72922300342526</c:v>
                </c:pt>
                <c:pt idx="20">
                  <c:v>142.76636019469984</c:v>
                </c:pt>
                <c:pt idx="21">
                  <c:v>145.97755543537048</c:v>
                </c:pt>
                <c:pt idx="22">
                  <c:v>148.12398593834507</c:v>
                </c:pt>
                <c:pt idx="23">
                  <c:v>150.40562466197943</c:v>
                </c:pt>
                <c:pt idx="24">
                  <c:v>154.23990445285739</c:v>
                </c:pt>
                <c:pt idx="25">
                  <c:v>154.28722733008834</c:v>
                </c:pt>
                <c:pt idx="26">
                  <c:v>153.78244997295835</c:v>
                </c:pt>
                <c:pt idx="27">
                  <c:v>155.19199567333695</c:v>
                </c:pt>
                <c:pt idx="28">
                  <c:v>156.90012619433929</c:v>
                </c:pt>
                <c:pt idx="29">
                  <c:v>159.69217595096447</c:v>
                </c:pt>
                <c:pt idx="30">
                  <c:v>162.73098071029386</c:v>
                </c:pt>
                <c:pt idx="31">
                  <c:v>164.55629168920137</c:v>
                </c:pt>
                <c:pt idx="32">
                  <c:v>163.78447809626826</c:v>
                </c:pt>
                <c:pt idx="33">
                  <c:v>157.6043356769425</c:v>
                </c:pt>
                <c:pt idx="34">
                  <c:v>156.68829998197225</c:v>
                </c:pt>
                <c:pt idx="35">
                  <c:v>157.59532179556516</c:v>
                </c:pt>
                <c:pt idx="36">
                  <c:v>160.52483324319451</c:v>
                </c:pt>
                <c:pt idx="37">
                  <c:v>162.1698665945556</c:v>
                </c:pt>
                <c:pt idx="38">
                  <c:v>164.84698936361997</c:v>
                </c:pt>
                <c:pt idx="39">
                  <c:v>167.6965026140256</c:v>
                </c:pt>
                <c:pt idx="40">
                  <c:v>170.62826753199928</c:v>
                </c:pt>
                <c:pt idx="41">
                  <c:v>172.7701910942852</c:v>
                </c:pt>
              </c:numCache>
            </c:numRef>
          </c:val>
          <c:smooth val="0"/>
          <c:extLst>
            <c:ext xmlns:c16="http://schemas.microsoft.com/office/drawing/2014/chart" uri="{C3380CC4-5D6E-409C-BE32-E72D297353CC}">
              <c16:uniqueId val="{00000001-8577-4243-B5EC-3A64E94859DF}"/>
            </c:ext>
          </c:extLst>
        </c:ser>
        <c:dLbls>
          <c:showLegendKey val="0"/>
          <c:showVal val="1"/>
          <c:showCatName val="0"/>
          <c:showSerName val="0"/>
          <c:showPercent val="0"/>
          <c:showBubbleSize val="0"/>
        </c:dLbls>
        <c:smooth val="0"/>
        <c:axId val="210634240"/>
        <c:axId val="210635776"/>
      </c:lineChart>
      <c:catAx>
        <c:axId val="2106342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0635776"/>
        <c:crossesAt val="0"/>
        <c:auto val="0"/>
        <c:lblAlgn val="ctr"/>
        <c:lblOffset val="100"/>
        <c:tickLblSkip val="2"/>
        <c:tickMarkSkip val="1"/>
        <c:noMultiLvlLbl val="0"/>
      </c:catAx>
      <c:valAx>
        <c:axId val="210635776"/>
        <c:scaling>
          <c:orientation val="minMax"/>
        </c:scaling>
        <c:delete val="0"/>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1976=100</a:t>
                </a:r>
              </a:p>
            </c:rich>
          </c:tx>
          <c:layout>
            <c:manualLayout>
              <c:xMode val="edge"/>
              <c:yMode val="edge"/>
              <c:x val="1.260659992584353E-2"/>
              <c:y val="0.43322475570032581"/>
            </c:manualLayout>
          </c:layout>
          <c:overlay val="0"/>
          <c:spPr>
            <a:noFill/>
            <a:ln w="25400">
              <a:noFill/>
            </a:ln>
          </c:spPr>
        </c:title>
        <c:numFmt formatCode="0" sourceLinked="0"/>
        <c:majorTickMark val="cross"/>
        <c:minorTickMark val="none"/>
        <c:tickLblPos val="nextTo"/>
        <c:txPr>
          <a:bodyPr rot="0" vert="horz"/>
          <a:lstStyle/>
          <a:p>
            <a:pPr>
              <a:defRPr/>
            </a:pPr>
            <a:endParaRPr lang="en-US"/>
          </a:p>
        </c:txPr>
        <c:crossAx val="210634240"/>
        <c:crosses val="autoZero"/>
        <c:crossBetween val="between"/>
      </c:valAx>
      <c:spPr>
        <a:noFill/>
        <a:ln w="25400">
          <a:noFill/>
        </a:ln>
      </c:spPr>
    </c:plotArea>
    <c:legend>
      <c:legendPos val="r"/>
      <c:layout>
        <c:manualLayout>
          <c:xMode val="edge"/>
          <c:yMode val="edge"/>
          <c:x val="0.66407119021134664"/>
          <c:y val="0.74701411509229099"/>
          <c:w val="0.24910641453466931"/>
          <c:h val="7.4597450562979312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6a: </a:t>
            </a:r>
            <a:r>
              <a:rPr lang="en-CA" sz="1400" b="1" i="0" u="none" strike="noStrike" baseline="0"/>
              <a:t>Annual % Change in </a:t>
            </a:r>
            <a:r>
              <a:rPr lang="en-CA"/>
              <a:t>Employment in Canada and the United States, 1989-2017</a:t>
            </a:r>
          </a:p>
        </c:rich>
      </c:tx>
      <c:layout>
        <c:manualLayout>
          <c:xMode val="edge"/>
          <c:yMode val="edge"/>
          <c:x val="0.11753800519095291"/>
          <c:y val="2.9858849077090202E-2"/>
        </c:manualLayout>
      </c:layout>
      <c:overlay val="0"/>
      <c:spPr>
        <a:noFill/>
        <a:ln w="25400">
          <a:noFill/>
        </a:ln>
      </c:spPr>
    </c:title>
    <c:autoTitleDeleted val="0"/>
    <c:plotArea>
      <c:layout>
        <c:manualLayout>
          <c:layoutTarget val="inner"/>
          <c:xMode val="edge"/>
          <c:yMode val="edge"/>
          <c:x val="8.7504634779384527E-2"/>
          <c:y val="0.12214983713355049"/>
          <c:w val="0.83648498331479471"/>
          <c:h val="0.74104234527687363"/>
        </c:manualLayout>
      </c:layout>
      <c:barChart>
        <c:barDir val="col"/>
        <c:grouping val="clustered"/>
        <c:varyColors val="0"/>
        <c:ser>
          <c:idx val="4"/>
          <c:order val="0"/>
          <c:tx>
            <c:v>Canada</c:v>
          </c:tx>
          <c:spPr>
            <a:solidFill>
              <a:srgbClr val="0070C0"/>
            </a:solidFill>
          </c:spPr>
          <c:invertIfNegative val="0"/>
          <c:cat>
            <c:numRef>
              <c:f>T8A!$A$17:$A$45</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T8A!$E$17:$E$45</c:f>
              <c:numCache>
                <c:formatCode>0.00</c:formatCode>
                <c:ptCount val="29"/>
                <c:pt idx="0">
                  <c:v>2.2334458316616042</c:v>
                </c:pt>
                <c:pt idx="1">
                  <c:v>0.68025116966264187</c:v>
                </c:pt>
                <c:pt idx="2">
                  <c:v>-1.7449325873612851</c:v>
                </c:pt>
                <c:pt idx="3">
                  <c:v>-0.9762510404269058</c:v>
                </c:pt>
                <c:pt idx="4">
                  <c:v>0.53103740828607182</c:v>
                </c:pt>
                <c:pt idx="5">
                  <c:v>2.0605748042571204</c:v>
                </c:pt>
                <c:pt idx="6">
                  <c:v>1.8061265896440546</c:v>
                </c:pt>
                <c:pt idx="7">
                  <c:v>0.91599608934345533</c:v>
                </c:pt>
                <c:pt idx="8">
                  <c:v>2.1305928995141254</c:v>
                </c:pt>
                <c:pt idx="9">
                  <c:v>2.5013316599414743</c:v>
                </c:pt>
                <c:pt idx="10">
                  <c:v>2.5627335824879869</c:v>
                </c:pt>
                <c:pt idx="11">
                  <c:v>2.4862051015096354</c:v>
                </c:pt>
                <c:pt idx="12">
                  <c:v>1.1682480342956987</c:v>
                </c:pt>
                <c:pt idx="13">
                  <c:v>2.3275896694380775</c:v>
                </c:pt>
                <c:pt idx="14">
                  <c:v>2.412680967427506</c:v>
                </c:pt>
                <c:pt idx="15">
                  <c:v>1.7061968610065894</c:v>
                </c:pt>
                <c:pt idx="16">
                  <c:v>1.2869147960657805</c:v>
                </c:pt>
                <c:pt idx="17">
                  <c:v>1.704006399325338</c:v>
                </c:pt>
                <c:pt idx="18">
                  <c:v>2.277230741090754</c:v>
                </c:pt>
                <c:pt idx="19">
                  <c:v>1.3645305514158059</c:v>
                </c:pt>
                <c:pt idx="20">
                  <c:v>-1.5996330253647693</c:v>
                </c:pt>
                <c:pt idx="21">
                  <c:v>1.4206396165408415</c:v>
                </c:pt>
                <c:pt idx="22">
                  <c:v>1.4979728455591219</c:v>
                </c:pt>
                <c:pt idx="23">
                  <c:v>1.2802052973211486</c:v>
                </c:pt>
                <c:pt idx="24">
                  <c:v>1.3878458866220036</c:v>
                </c:pt>
                <c:pt idx="25">
                  <c:v>0.62251221277364832</c:v>
                </c:pt>
                <c:pt idx="26">
                  <c:v>0.86421487371111883</c:v>
                </c:pt>
                <c:pt idx="27">
                  <c:v>0.74650562943237719</c:v>
                </c:pt>
                <c:pt idx="28">
                  <c:v>1.8629418888206979</c:v>
                </c:pt>
              </c:numCache>
            </c:numRef>
          </c:val>
          <c:extLst>
            <c:ext xmlns:c16="http://schemas.microsoft.com/office/drawing/2014/chart" uri="{C3380CC4-5D6E-409C-BE32-E72D297353CC}">
              <c16:uniqueId val="{00000000-1903-457B-94FD-80AF8CC3964A}"/>
            </c:ext>
          </c:extLst>
        </c:ser>
        <c:ser>
          <c:idx val="7"/>
          <c:order val="1"/>
          <c:tx>
            <c:v>United States</c:v>
          </c:tx>
          <c:spPr>
            <a:solidFill>
              <a:schemeClr val="accent4">
                <a:lumMod val="60000"/>
                <a:lumOff val="40000"/>
              </a:schemeClr>
            </a:solidFill>
          </c:spPr>
          <c:invertIfNegative val="0"/>
          <c:cat>
            <c:numRef>
              <c:f>T8A!$A$17:$A$45</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T9A!$E$17:$E$45</c:f>
              <c:numCache>
                <c:formatCode>0.00</c:formatCode>
                <c:ptCount val="29"/>
                <c:pt idx="0">
                  <c:v>2.0649224131932367</c:v>
                </c:pt>
                <c:pt idx="1">
                  <c:v>1.2365563907211399</c:v>
                </c:pt>
                <c:pt idx="2">
                  <c:v>-0.90493547599606039</c:v>
                </c:pt>
                <c:pt idx="3">
                  <c:v>0.65750352537419932</c:v>
                </c:pt>
                <c:pt idx="4">
                  <c:v>1.4912399149309659</c:v>
                </c:pt>
                <c:pt idx="5">
                  <c:v>2.3291396070148598</c:v>
                </c:pt>
                <c:pt idx="6">
                  <c:v>1.4952055907687307</c:v>
                </c:pt>
                <c:pt idx="7">
                  <c:v>1.4475580464371498</c:v>
                </c:pt>
                <c:pt idx="8">
                  <c:v>2.249266028980017</c:v>
                </c:pt>
                <c:pt idx="9">
                  <c:v>1.4703839207150464</c:v>
                </c:pt>
                <c:pt idx="10">
                  <c:v>1.5403573629081946</c:v>
                </c:pt>
                <c:pt idx="11">
                  <c:v>2.5492928203284189</c:v>
                </c:pt>
                <c:pt idx="12">
                  <c:v>3.0681345011724655E-2</c:v>
                </c:pt>
                <c:pt idx="13">
                  <c:v>-0.32716730079674006</c:v>
                </c:pt>
                <c:pt idx="14">
                  <c:v>0.91658424002637651</c:v>
                </c:pt>
                <c:pt idx="15">
                  <c:v>1.1006563280478598</c:v>
                </c:pt>
                <c:pt idx="16">
                  <c:v>1.779507655186281</c:v>
                </c:pt>
                <c:pt idx="17">
                  <c:v>1.9029139913920836</c:v>
                </c:pt>
                <c:pt idx="18">
                  <c:v>1.1216739252355863</c:v>
                </c:pt>
                <c:pt idx="19">
                  <c:v>-0.46902709401767922</c:v>
                </c:pt>
                <c:pt idx="20">
                  <c:v>-3.7733382864847758</c:v>
                </c:pt>
                <c:pt idx="21">
                  <c:v>-0.5812249333342866</c:v>
                </c:pt>
                <c:pt idx="22">
                  <c:v>0.57887016050163953</c:v>
                </c:pt>
                <c:pt idx="23">
                  <c:v>1.8588822398101081</c:v>
                </c:pt>
                <c:pt idx="24">
                  <c:v>1.0247843390491966</c:v>
                </c:pt>
                <c:pt idx="25">
                  <c:v>1.6508139429857775</c:v>
                </c:pt>
                <c:pt idx="26">
                  <c:v>1.7285807046922526</c:v>
                </c:pt>
                <c:pt idx="27">
                  <c:v>1.7482564467796335</c:v>
                </c:pt>
                <c:pt idx="28">
                  <c:v>1.2553157769618848</c:v>
                </c:pt>
              </c:numCache>
            </c:numRef>
          </c:val>
          <c:extLst>
            <c:ext xmlns:c16="http://schemas.microsoft.com/office/drawing/2014/chart" uri="{C3380CC4-5D6E-409C-BE32-E72D297353CC}">
              <c16:uniqueId val="{00000001-1903-457B-94FD-80AF8CC3964A}"/>
            </c:ext>
          </c:extLst>
        </c:ser>
        <c:dLbls>
          <c:showLegendKey val="0"/>
          <c:showVal val="0"/>
          <c:showCatName val="0"/>
          <c:showSerName val="0"/>
          <c:showPercent val="0"/>
          <c:showBubbleSize val="0"/>
        </c:dLbls>
        <c:gapWidth val="150"/>
        <c:axId val="210866560"/>
        <c:axId val="210868096"/>
      </c:barChart>
      <c:catAx>
        <c:axId val="21086656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0868096"/>
        <c:crossesAt val="0"/>
        <c:auto val="0"/>
        <c:lblAlgn val="ctr"/>
        <c:lblOffset val="100"/>
        <c:tickLblSkip val="2"/>
        <c:tickMarkSkip val="1"/>
        <c:noMultiLvlLbl val="0"/>
      </c:catAx>
      <c:valAx>
        <c:axId val="210868096"/>
        <c:scaling>
          <c:orientation val="minMax"/>
        </c:scaling>
        <c:delete val="0"/>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a:t>
                </a:r>
              </a:p>
            </c:rich>
          </c:tx>
          <c:layout>
            <c:manualLayout>
              <c:xMode val="edge"/>
              <c:yMode val="edge"/>
              <c:x val="1.260659992584353E-2"/>
              <c:y val="0.43322475570032581"/>
            </c:manualLayout>
          </c:layout>
          <c:overlay val="0"/>
          <c:spPr>
            <a:noFill/>
            <a:ln w="25400">
              <a:noFill/>
            </a:ln>
          </c:spPr>
        </c:title>
        <c:numFmt formatCode="0.0" sourceLinked="0"/>
        <c:majorTickMark val="in"/>
        <c:minorTickMark val="none"/>
        <c:tickLblPos val="nextTo"/>
        <c:txPr>
          <a:bodyPr rot="0" vert="horz"/>
          <a:lstStyle/>
          <a:p>
            <a:pPr>
              <a:defRPr/>
            </a:pPr>
            <a:endParaRPr lang="en-US"/>
          </a:p>
        </c:txPr>
        <c:crossAx val="210866560"/>
        <c:crosses val="autoZero"/>
        <c:crossBetween val="between"/>
      </c:valAx>
      <c:spPr>
        <a:noFill/>
        <a:ln w="25400">
          <a:noFill/>
        </a:ln>
      </c:spPr>
    </c:plotArea>
    <c:legend>
      <c:legendPos val="r"/>
      <c:layout>
        <c:manualLayout>
          <c:xMode val="edge"/>
          <c:yMode val="edge"/>
          <c:x val="0.10196514645902872"/>
          <c:y val="0.7882736156351835"/>
          <c:w val="0.20016314423433446"/>
          <c:h val="5.2881923961459222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7: Official Unemployment Rate in Canada and the United States, 1989-2017</a:t>
            </a:r>
          </a:p>
        </c:rich>
      </c:tx>
      <c:layout>
        <c:manualLayout>
          <c:xMode val="edge"/>
          <c:yMode val="edge"/>
          <c:x val="0.10975157582499072"/>
          <c:y val="2.605863922182141E-2"/>
        </c:manualLayout>
      </c:layout>
      <c:overlay val="0"/>
      <c:spPr>
        <a:noFill/>
        <a:ln w="25400">
          <a:noFill/>
        </a:ln>
      </c:spPr>
    </c:title>
    <c:autoTitleDeleted val="0"/>
    <c:plotArea>
      <c:layout>
        <c:manualLayout>
          <c:layoutTarget val="inner"/>
          <c:xMode val="edge"/>
          <c:yMode val="edge"/>
          <c:x val="6.8965517241379309E-2"/>
          <c:y val="0.12214983713355049"/>
          <c:w val="0.85984427141269093"/>
          <c:h val="0.73941368078174863"/>
        </c:manualLayout>
      </c:layout>
      <c:barChart>
        <c:barDir val="col"/>
        <c:grouping val="clustered"/>
        <c:varyColors val="0"/>
        <c:ser>
          <c:idx val="2"/>
          <c:order val="0"/>
          <c:tx>
            <c:v>Canada</c:v>
          </c:tx>
          <c:spPr>
            <a:solidFill>
              <a:srgbClr val="0070C0"/>
            </a:solidFill>
          </c:spPr>
          <c:invertIfNegative val="0"/>
          <c:dLbls>
            <c:delete val="1"/>
          </c:dLbls>
          <c:cat>
            <c:numRef>
              <c:f>'T9'!$A$18:$A$46</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'T8'!$K$18:$K$46</c:f>
              <c:numCache>
                <c:formatCode>0.00</c:formatCode>
                <c:ptCount val="29"/>
                <c:pt idx="0">
                  <c:v>7.5029183156336288</c:v>
                </c:pt>
                <c:pt idx="1">
                  <c:v>8.1543256675932927</c:v>
                </c:pt>
                <c:pt idx="2">
                  <c:v>10.312831389183458</c:v>
                </c:pt>
                <c:pt idx="3">
                  <c:v>11.21820578450723</c:v>
                </c:pt>
                <c:pt idx="4">
                  <c:v>11.366139141877618</c:v>
                </c:pt>
                <c:pt idx="5">
                  <c:v>10.380128996843693</c:v>
                </c:pt>
                <c:pt idx="6">
                  <c:v>9.4715485900246446</c:v>
                </c:pt>
                <c:pt idx="7">
                  <c:v>9.6256036207140401</c:v>
                </c:pt>
                <c:pt idx="8">
                  <c:v>9.0892808575844626</c:v>
                </c:pt>
                <c:pt idx="9">
                  <c:v>8.2827333150520346</c:v>
                </c:pt>
                <c:pt idx="10">
                  <c:v>7.5612729372513803</c:v>
                </c:pt>
                <c:pt idx="11">
                  <c:v>6.8375259475181878</c:v>
                </c:pt>
                <c:pt idx="12">
                  <c:v>7.2276735809216248</c:v>
                </c:pt>
                <c:pt idx="13">
                  <c:v>7.670423658174176</c:v>
                </c:pt>
                <c:pt idx="14">
                  <c:v>7.5802747554416809</c:v>
                </c:pt>
                <c:pt idx="15">
                  <c:v>7.1561023966412032</c:v>
                </c:pt>
                <c:pt idx="16">
                  <c:v>6.751357383646635</c:v>
                </c:pt>
                <c:pt idx="17">
                  <c:v>6.3081949982291583</c:v>
                </c:pt>
                <c:pt idx="18">
                  <c:v>6.0329712803679154</c:v>
                </c:pt>
                <c:pt idx="19">
                  <c:v>6.147613370424339</c:v>
                </c:pt>
                <c:pt idx="20">
                  <c:v>8.34698203848661</c:v>
                </c:pt>
                <c:pt idx="21">
                  <c:v>8.0223526669810337</c:v>
                </c:pt>
                <c:pt idx="22">
                  <c:v>7.5068334255196891</c:v>
                </c:pt>
                <c:pt idx="23">
                  <c:v>7.3122781662451386</c:v>
                </c:pt>
                <c:pt idx="24">
                  <c:v>7.0916397447009683</c:v>
                </c:pt>
                <c:pt idx="25" formatCode="#,##0.00_);\(#,##0.00\)">
                  <c:v>6.9161928772052779</c:v>
                </c:pt>
                <c:pt idx="26" formatCode="#,##0.00_);\(#,##0.00\)">
                  <c:v>6.9045458081580788</c:v>
                </c:pt>
                <c:pt idx="27" formatCode="#,##0.00_);\(#,##0.00\)">
                  <c:v>6.9948159881508296</c:v>
                </c:pt>
                <c:pt idx="28" formatCode="#,##0.00_);\(#,##0.00\)">
                  <c:v>6.3211318029718981</c:v>
                </c:pt>
              </c:numCache>
            </c:numRef>
          </c:val>
          <c:extLst>
            <c:ext xmlns:c16="http://schemas.microsoft.com/office/drawing/2014/chart" uri="{C3380CC4-5D6E-409C-BE32-E72D297353CC}">
              <c16:uniqueId val="{00000000-90A8-4FE4-9A4C-16BA590EEC97}"/>
            </c:ext>
          </c:extLst>
        </c:ser>
        <c:ser>
          <c:idx val="3"/>
          <c:order val="1"/>
          <c:tx>
            <c:v>United States</c:v>
          </c:tx>
          <c:spPr>
            <a:solidFill>
              <a:schemeClr val="accent4">
                <a:lumMod val="60000"/>
                <a:lumOff val="40000"/>
              </a:schemeClr>
            </a:solidFill>
          </c:spPr>
          <c:invertIfNegative val="0"/>
          <c:dLbls>
            <c:delete val="1"/>
          </c:dLbls>
          <c:cat>
            <c:numRef>
              <c:f>'T9'!$A$18:$A$46</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'T9'!$K$18:$K$46</c:f>
              <c:numCache>
                <c:formatCode>0.00</c:formatCode>
                <c:ptCount val="29"/>
                <c:pt idx="0">
                  <c:v>5.2700837174757202</c:v>
                </c:pt>
                <c:pt idx="1">
                  <c:v>5.5999682136045772</c:v>
                </c:pt>
                <c:pt idx="2">
                  <c:v>6.8288667626992536</c:v>
                </c:pt>
                <c:pt idx="3">
                  <c:v>7.5040006244877251</c:v>
                </c:pt>
                <c:pt idx="4">
                  <c:v>6.9195046439628483</c:v>
                </c:pt>
                <c:pt idx="5">
                  <c:v>6.1012086436332558</c:v>
                </c:pt>
                <c:pt idx="6">
                  <c:v>5.5962026847260855</c:v>
                </c:pt>
                <c:pt idx="7">
                  <c:v>5.4022979924296157</c:v>
                </c:pt>
                <c:pt idx="8">
                  <c:v>4.9443494721087031</c:v>
                </c:pt>
                <c:pt idx="9">
                  <c:v>4.5106883702686797</c:v>
                </c:pt>
                <c:pt idx="10">
                  <c:v>4.2190459789908727</c:v>
                </c:pt>
                <c:pt idx="11">
                  <c:v>3.9920607646072819</c:v>
                </c:pt>
                <c:pt idx="12">
                  <c:v>4.7316570887890128</c:v>
                </c:pt>
                <c:pt idx="13">
                  <c:v>5.7833953459475502</c:v>
                </c:pt>
                <c:pt idx="14">
                  <c:v>5.9886697153777897</c:v>
                </c:pt>
                <c:pt idx="15">
                  <c:v>5.5284563876771529</c:v>
                </c:pt>
                <c:pt idx="16">
                  <c:v>5.0837128315028135</c:v>
                </c:pt>
                <c:pt idx="17">
                  <c:v>4.6233193332805032</c:v>
                </c:pt>
                <c:pt idx="18">
                  <c:v>4.6223975340247119</c:v>
                </c:pt>
                <c:pt idx="19">
                  <c:v>5.7840258738584591</c:v>
                </c:pt>
                <c:pt idx="20">
                  <c:v>9.2544536855626642</c:v>
                </c:pt>
                <c:pt idx="21">
                  <c:v>9.6335670515761365</c:v>
                </c:pt>
                <c:pt idx="22">
                  <c:v>8.9488793558004645</c:v>
                </c:pt>
                <c:pt idx="23">
                  <c:v>8.0696886594612032</c:v>
                </c:pt>
                <c:pt idx="24">
                  <c:v>7.3750394172045635</c:v>
                </c:pt>
                <c:pt idx="25">
                  <c:v>6.1678275034953369</c:v>
                </c:pt>
                <c:pt idx="26">
                  <c:v>5.2797047031120732</c:v>
                </c:pt>
                <c:pt idx="27">
                  <c:v>4.8691161966743515</c:v>
                </c:pt>
                <c:pt idx="28">
                  <c:v>4.3550399201596806</c:v>
                </c:pt>
              </c:numCache>
            </c:numRef>
          </c:val>
          <c:extLst>
            <c:ext xmlns:c16="http://schemas.microsoft.com/office/drawing/2014/chart" uri="{C3380CC4-5D6E-409C-BE32-E72D297353CC}">
              <c16:uniqueId val="{00000001-90A8-4FE4-9A4C-16BA590EEC97}"/>
            </c:ext>
          </c:extLst>
        </c:ser>
        <c:dLbls>
          <c:showLegendKey val="0"/>
          <c:showVal val="1"/>
          <c:showCatName val="0"/>
          <c:showSerName val="0"/>
          <c:showPercent val="0"/>
          <c:showBubbleSize val="0"/>
        </c:dLbls>
        <c:gapWidth val="80"/>
        <c:axId val="210897920"/>
        <c:axId val="210903808"/>
      </c:barChart>
      <c:catAx>
        <c:axId val="2108979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0903808"/>
        <c:crosses val="autoZero"/>
        <c:auto val="0"/>
        <c:lblAlgn val="ctr"/>
        <c:lblOffset val="100"/>
        <c:tickLblSkip val="2"/>
        <c:tickMarkSkip val="1"/>
        <c:noMultiLvlLbl val="0"/>
      </c:catAx>
      <c:valAx>
        <c:axId val="210903808"/>
        <c:scaling>
          <c:orientation val="minMax"/>
        </c:scaling>
        <c:delete val="0"/>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 %</a:t>
                </a:r>
              </a:p>
            </c:rich>
          </c:tx>
          <c:layout>
            <c:manualLayout>
              <c:xMode val="edge"/>
              <c:yMode val="edge"/>
              <c:x val="1.0011123470522802E-2"/>
              <c:y val="0.39847991313790193"/>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0897920"/>
        <c:crosses val="autoZero"/>
        <c:crossBetween val="between"/>
      </c:valAx>
      <c:spPr>
        <a:noFill/>
        <a:ln w="25400">
          <a:noFill/>
        </a:ln>
      </c:spPr>
    </c:plotArea>
    <c:legend>
      <c:legendPos val="r"/>
      <c:layout>
        <c:manualLayout>
          <c:xMode val="edge"/>
          <c:yMode val="edge"/>
          <c:x val="0.7148683722654815"/>
          <c:y val="0.13463626492942454"/>
          <c:w val="0.20636402652115649"/>
          <c:h val="6.9872015183769787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8: Real GDP in Canada and the United States, 1989-2017, 1989 =100</a:t>
            </a:r>
          </a:p>
        </c:rich>
      </c:tx>
      <c:layout>
        <c:manualLayout>
          <c:xMode val="edge"/>
          <c:yMode val="edge"/>
          <c:x val="0.19132369299221358"/>
          <c:y val="3.2573289902280152E-2"/>
        </c:manualLayout>
      </c:layout>
      <c:overlay val="0"/>
      <c:spPr>
        <a:noFill/>
        <a:ln w="25400">
          <a:noFill/>
        </a:ln>
      </c:spPr>
    </c:title>
    <c:autoTitleDeleted val="0"/>
    <c:plotArea>
      <c:layout>
        <c:manualLayout>
          <c:layoutTarget val="inner"/>
          <c:xMode val="edge"/>
          <c:yMode val="edge"/>
          <c:x val="7.4156470152021745E-2"/>
          <c:y val="0.11563517915309462"/>
          <c:w val="0.85873192436040968"/>
          <c:h val="0.73778501628665571"/>
        </c:manualLayout>
      </c:layout>
      <c:lineChart>
        <c:grouping val="standard"/>
        <c:varyColors val="0"/>
        <c:ser>
          <c:idx val="6"/>
          <c:order val="0"/>
          <c:tx>
            <c:v>Canada</c:v>
          </c:tx>
          <c:spPr>
            <a:ln>
              <a:solidFill>
                <a:schemeClr val="tx1"/>
              </a:solidFill>
            </a:ln>
          </c:spPr>
          <c:marker>
            <c:symbol val="none"/>
          </c:marker>
          <c:dLbls>
            <c:delete val="1"/>
          </c:dLbls>
          <c:cat>
            <c:numRef>
              <c:f>'T5'!$A$24:$A$52</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'T4'!$L$24:$L$52</c:f>
              <c:numCache>
                <c:formatCode>0.0</c:formatCode>
                <c:ptCount val="29"/>
                <c:pt idx="0">
                  <c:v>100</c:v>
                </c:pt>
                <c:pt idx="1">
                  <c:v>100.15434604383027</c:v>
                </c:pt>
                <c:pt idx="2">
                  <c:v>98.02537288601043</c:v>
                </c:pt>
                <c:pt idx="3">
                  <c:v>98.89091342790536</c:v>
                </c:pt>
                <c:pt idx="4">
                  <c:v>101.51670044239182</c:v>
                </c:pt>
                <c:pt idx="5">
                  <c:v>106.07832761050273</c:v>
                </c:pt>
                <c:pt idx="6">
                  <c:v>108.9187959404986</c:v>
                </c:pt>
                <c:pt idx="7">
                  <c:v>110.67353005438191</c:v>
                </c:pt>
                <c:pt idx="8">
                  <c:v>115.41014955530298</c:v>
                </c:pt>
                <c:pt idx="9">
                  <c:v>119.89009358982838</c:v>
                </c:pt>
                <c:pt idx="10">
                  <c:v>126.0802719697562</c:v>
                </c:pt>
                <c:pt idx="11">
                  <c:v>132.61462198248472</c:v>
                </c:pt>
                <c:pt idx="12">
                  <c:v>134.96298701689187</c:v>
                </c:pt>
                <c:pt idx="13">
                  <c:v>139.02539493544526</c:v>
                </c:pt>
                <c:pt idx="14">
                  <c:v>141.53101253009245</c:v>
                </c:pt>
                <c:pt idx="15">
                  <c:v>145.89860467167389</c:v>
                </c:pt>
                <c:pt idx="16">
                  <c:v>150.56937654220761</c:v>
                </c:pt>
                <c:pt idx="17">
                  <c:v>154.51943256781703</c:v>
                </c:pt>
                <c:pt idx="18">
                  <c:v>157.70677859761582</c:v>
                </c:pt>
                <c:pt idx="19">
                  <c:v>159.28441565990948</c:v>
                </c:pt>
                <c:pt idx="20">
                  <c:v>154.58618222053843</c:v>
                </c:pt>
                <c:pt idx="21">
                  <c:v>159.35286913259526</c:v>
                </c:pt>
                <c:pt idx="22">
                  <c:v>164.35849173847768</c:v>
                </c:pt>
                <c:pt idx="23">
                  <c:v>167.2273236596449</c:v>
                </c:pt>
                <c:pt idx="24">
                  <c:v>171.36620302718694</c:v>
                </c:pt>
                <c:pt idx="25">
                  <c:v>176.25997486364426</c:v>
                </c:pt>
                <c:pt idx="26">
                  <c:v>178.02423032438728</c:v>
                </c:pt>
                <c:pt idx="27">
                  <c:v>180.54157420937742</c:v>
                </c:pt>
                <c:pt idx="28">
                  <c:v>185.95912034781981</c:v>
                </c:pt>
              </c:numCache>
            </c:numRef>
          </c:val>
          <c:smooth val="0"/>
          <c:extLst>
            <c:ext xmlns:c16="http://schemas.microsoft.com/office/drawing/2014/chart" uri="{C3380CC4-5D6E-409C-BE32-E72D297353CC}">
              <c16:uniqueId val="{00000000-5D00-43FA-83CD-0AD8A6ACCF62}"/>
            </c:ext>
          </c:extLst>
        </c:ser>
        <c:ser>
          <c:idx val="7"/>
          <c:order val="1"/>
          <c:tx>
            <c:v>United States</c:v>
          </c:tx>
          <c:spPr>
            <a:ln>
              <a:solidFill>
                <a:schemeClr val="tx2"/>
              </a:solidFill>
              <a:prstDash val="lgDash"/>
            </a:ln>
          </c:spPr>
          <c:marker>
            <c:symbol val="none"/>
          </c:marker>
          <c:dLbls>
            <c:delete val="1"/>
          </c:dLbls>
          <c:cat>
            <c:numRef>
              <c:f>'T5'!$A$24:$A$52</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'T5'!$K$24:$K$52</c:f>
              <c:numCache>
                <c:formatCode>0.0</c:formatCode>
                <c:ptCount val="29"/>
                <c:pt idx="0">
                  <c:v>100</c:v>
                </c:pt>
                <c:pt idx="1">
                  <c:v>101.91887462441956</c:v>
                </c:pt>
                <c:pt idx="2">
                  <c:v>101.84375853591914</c:v>
                </c:pt>
                <c:pt idx="3">
                  <c:v>105.46526449968134</c:v>
                </c:pt>
                <c:pt idx="4">
                  <c:v>108.36064827460621</c:v>
                </c:pt>
                <c:pt idx="5">
                  <c:v>112.73559136847855</c:v>
                </c:pt>
                <c:pt idx="6">
                  <c:v>115.80169352635892</c:v>
                </c:pt>
                <c:pt idx="7">
                  <c:v>120.19712282618593</c:v>
                </c:pt>
                <c:pt idx="8">
                  <c:v>125.59068560502595</c:v>
                </c:pt>
                <c:pt idx="9">
                  <c:v>131.17886734043523</c:v>
                </c:pt>
                <c:pt idx="10">
                  <c:v>137.32472912683238</c:v>
                </c:pt>
                <c:pt idx="11">
                  <c:v>142.9447782937267</c:v>
                </c:pt>
                <c:pt idx="12">
                  <c:v>144.3389784211964</c:v>
                </c:pt>
                <c:pt idx="13">
                  <c:v>146.91796412637711</c:v>
                </c:pt>
                <c:pt idx="14">
                  <c:v>151.04138213602843</c:v>
                </c:pt>
                <c:pt idx="15">
                  <c:v>156.75930984248384</c:v>
                </c:pt>
                <c:pt idx="16">
                  <c:v>162.00264044432308</c:v>
                </c:pt>
                <c:pt idx="17">
                  <c:v>166.32295365564966</c:v>
                </c:pt>
                <c:pt idx="18">
                  <c:v>169.28093417099154</c:v>
                </c:pt>
                <c:pt idx="19">
                  <c:v>168.78812710552674</c:v>
                </c:pt>
                <c:pt idx="20">
                  <c:v>164.10247655467543</c:v>
                </c:pt>
                <c:pt idx="21">
                  <c:v>168.25776199581171</c:v>
                </c:pt>
                <c:pt idx="22">
                  <c:v>170.95283620140219</c:v>
                </c:pt>
                <c:pt idx="23">
                  <c:v>174.75416552854412</c:v>
                </c:pt>
                <c:pt idx="24">
                  <c:v>177.68596922516616</c:v>
                </c:pt>
                <c:pt idx="25">
                  <c:v>182.2509787853956</c:v>
                </c:pt>
                <c:pt idx="26">
                  <c:v>187.4658563234089</c:v>
                </c:pt>
                <c:pt idx="27">
                  <c:v>190.25084221068926</c:v>
                </c:pt>
                <c:pt idx="28">
                  <c:v>194.53359737776566</c:v>
                </c:pt>
              </c:numCache>
            </c:numRef>
          </c:val>
          <c:smooth val="0"/>
          <c:extLst>
            <c:ext xmlns:c16="http://schemas.microsoft.com/office/drawing/2014/chart" uri="{C3380CC4-5D6E-409C-BE32-E72D297353CC}">
              <c16:uniqueId val="{00000001-5D00-43FA-83CD-0AD8A6ACCF62}"/>
            </c:ext>
          </c:extLst>
        </c:ser>
        <c:dLbls>
          <c:showLegendKey val="0"/>
          <c:showVal val="1"/>
          <c:showCatName val="0"/>
          <c:showSerName val="0"/>
          <c:showPercent val="0"/>
          <c:showBubbleSize val="0"/>
        </c:dLbls>
        <c:smooth val="0"/>
        <c:axId val="211204352"/>
        <c:axId val="211214336"/>
      </c:lineChart>
      <c:catAx>
        <c:axId val="21120435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1214336"/>
        <c:crossesAt val="100"/>
        <c:auto val="0"/>
        <c:lblAlgn val="ctr"/>
        <c:lblOffset val="100"/>
        <c:tickLblSkip val="2"/>
        <c:tickMarkSkip val="1"/>
        <c:noMultiLvlLbl val="0"/>
      </c:catAx>
      <c:valAx>
        <c:axId val="211214336"/>
        <c:scaling>
          <c:orientation val="minMax"/>
        </c:scaling>
        <c:delete val="0"/>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6.6740823136818934E-3"/>
              <c:y val="0.40608034744842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1204352"/>
        <c:crosses val="autoZero"/>
        <c:crossBetween val="between"/>
      </c:valAx>
      <c:spPr>
        <a:noFill/>
        <a:ln w="25400">
          <a:noFill/>
        </a:ln>
      </c:spPr>
    </c:plotArea>
    <c:legend>
      <c:legendPos val="r"/>
      <c:layout>
        <c:manualLayout>
          <c:xMode val="edge"/>
          <c:yMode val="edge"/>
          <c:x val="9.1583240637745589E-2"/>
          <c:y val="0.12757871878393037"/>
          <c:w val="0.24910641453466931"/>
          <c:h val="6.1568134602067254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8: </a:t>
            </a:r>
            <a:r>
              <a:rPr lang="en-CA" sz="1400" b="1" i="0" u="none" strike="noStrike" baseline="0"/>
              <a:t>Annual % Change in </a:t>
            </a:r>
            <a:r>
              <a:rPr lang="en-CA"/>
              <a:t>Real GDP in Canada and the United States, 1989-2017</a:t>
            </a:r>
          </a:p>
        </c:rich>
      </c:tx>
      <c:layout>
        <c:manualLayout>
          <c:xMode val="edge"/>
          <c:yMode val="edge"/>
          <c:x val="0.12606599925843529"/>
          <c:y val="3.0401717026750968E-2"/>
        </c:manualLayout>
      </c:layout>
      <c:overlay val="0"/>
      <c:spPr>
        <a:noFill/>
        <a:ln w="25400">
          <a:noFill/>
        </a:ln>
      </c:spPr>
    </c:title>
    <c:autoTitleDeleted val="0"/>
    <c:plotArea>
      <c:layout>
        <c:manualLayout>
          <c:layoutTarget val="inner"/>
          <c:xMode val="edge"/>
          <c:yMode val="edge"/>
          <c:x val="7.4156470152021786E-2"/>
          <c:y val="0.11563517915309462"/>
          <c:w val="0.85873192436040979"/>
          <c:h val="0.73778501628665583"/>
        </c:manualLayout>
      </c:layout>
      <c:barChart>
        <c:barDir val="col"/>
        <c:grouping val="clustered"/>
        <c:varyColors val="0"/>
        <c:ser>
          <c:idx val="4"/>
          <c:order val="0"/>
          <c:tx>
            <c:v>Canada</c:v>
          </c:tx>
          <c:spPr>
            <a:solidFill>
              <a:srgbClr val="0070C0"/>
            </a:solidFill>
          </c:spPr>
          <c:invertIfNegative val="0"/>
          <c:cat>
            <c:numRef>
              <c:f>'T6'!$A$49:$A$77</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T4A!$B$33:$B$61</c:f>
              <c:numCache>
                <c:formatCode>0.00</c:formatCode>
                <c:ptCount val="29"/>
                <c:pt idx="0">
                  <c:v>2.3239739225943734</c:v>
                </c:pt>
                <c:pt idx="1">
                  <c:v>0.15434604383026382</c:v>
                </c:pt>
                <c:pt idx="2">
                  <c:v>-2.1256922359496331</c:v>
                </c:pt>
                <c:pt idx="3">
                  <c:v>0.88297602591262336</c:v>
                </c:pt>
                <c:pt idx="4">
                  <c:v>2.6552358790787758</c:v>
                </c:pt>
                <c:pt idx="5">
                  <c:v>4.4934746186904624</c:v>
                </c:pt>
                <c:pt idx="6">
                  <c:v>2.6777084386411745</c:v>
                </c:pt>
                <c:pt idx="7">
                  <c:v>1.6110480277820034</c:v>
                </c:pt>
                <c:pt idx="8">
                  <c:v>4.2798124344580133</c:v>
                </c:pt>
                <c:pt idx="9">
                  <c:v>3.8817591449170461</c:v>
                </c:pt>
                <c:pt idx="10">
                  <c:v>5.163210899731081</c:v>
                </c:pt>
                <c:pt idx="11">
                  <c:v>5.1826902897988418</c:v>
                </c:pt>
                <c:pt idx="12">
                  <c:v>1.7708190841258127</c:v>
                </c:pt>
                <c:pt idx="13">
                  <c:v>3.0100163076895581</c:v>
                </c:pt>
                <c:pt idx="14">
                  <c:v>1.8022733154692001</c:v>
                </c:pt>
                <c:pt idx="15">
                  <c:v>3.08596120631355</c:v>
                </c:pt>
                <c:pt idx="16">
                  <c:v>3.201382138674127</c:v>
                </c:pt>
                <c:pt idx="17">
                  <c:v>2.6234126196983616</c:v>
                </c:pt>
                <c:pt idx="18">
                  <c:v>2.0627476925272199</c:v>
                </c:pt>
                <c:pt idx="19">
                  <c:v>1.0003609713688686</c:v>
                </c:pt>
                <c:pt idx="20">
                  <c:v>-2.9495876416449502</c:v>
                </c:pt>
                <c:pt idx="21">
                  <c:v>3.0835142207318968</c:v>
                </c:pt>
                <c:pt idx="22">
                  <c:v>3.141219002286868</c:v>
                </c:pt>
                <c:pt idx="23">
                  <c:v>1.7454722848954081</c:v>
                </c:pt>
                <c:pt idx="24">
                  <c:v>2.4750018579295263</c:v>
                </c:pt>
                <c:pt idx="25">
                  <c:v>2.8557392006176077</c:v>
                </c:pt>
                <c:pt idx="26">
                  <c:v>1.0009393579613468</c:v>
                </c:pt>
                <c:pt idx="27">
                  <c:v>1.4140456500798571</c:v>
                </c:pt>
                <c:pt idx="28">
                  <c:v>3.0007194532155612</c:v>
                </c:pt>
              </c:numCache>
            </c:numRef>
          </c:val>
          <c:extLst>
            <c:ext xmlns:c16="http://schemas.microsoft.com/office/drawing/2014/chart" uri="{C3380CC4-5D6E-409C-BE32-E72D297353CC}">
              <c16:uniqueId val="{00000000-841D-4FCE-A4A7-F691B0BB6A5F}"/>
            </c:ext>
          </c:extLst>
        </c:ser>
        <c:ser>
          <c:idx val="5"/>
          <c:order val="1"/>
          <c:tx>
            <c:v>United States</c:v>
          </c:tx>
          <c:spPr>
            <a:solidFill>
              <a:schemeClr val="accent4">
                <a:lumMod val="60000"/>
                <a:lumOff val="40000"/>
              </a:schemeClr>
            </a:solidFill>
          </c:spPr>
          <c:invertIfNegative val="0"/>
          <c:cat>
            <c:numRef>
              <c:f>'T6'!$A$49:$A$77</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T5A!$B$34:$B$62</c:f>
              <c:numCache>
                <c:formatCode>0.00</c:formatCode>
                <c:ptCount val="29"/>
                <c:pt idx="0">
                  <c:v>3.6804531240781126</c:v>
                </c:pt>
                <c:pt idx="1">
                  <c:v>1.9188746244195618</c:v>
                </c:pt>
                <c:pt idx="2">
                  <c:v>-7.3701842546067708E-2</c:v>
                </c:pt>
                <c:pt idx="3">
                  <c:v>3.5559429618702869</c:v>
                </c:pt>
                <c:pt idx="4">
                  <c:v>2.7453434916797921</c:v>
                </c:pt>
                <c:pt idx="5">
                  <c:v>4.0373910303539509</c:v>
                </c:pt>
                <c:pt idx="6">
                  <c:v>2.7197286328669175</c:v>
                </c:pt>
                <c:pt idx="7">
                  <c:v>3.7956520029877807</c:v>
                </c:pt>
                <c:pt idx="8">
                  <c:v>4.4872644635924592</c:v>
                </c:pt>
                <c:pt idx="9">
                  <c:v>4.4495192525532623</c:v>
                </c:pt>
                <c:pt idx="10">
                  <c:v>4.6851005127582228</c:v>
                </c:pt>
                <c:pt idx="11">
                  <c:v>4.0925252156905092</c:v>
                </c:pt>
                <c:pt idx="12">
                  <c:v>0.97534176771738168</c:v>
                </c:pt>
                <c:pt idx="13">
                  <c:v>1.7867562410307243</c:v>
                </c:pt>
                <c:pt idx="14">
                  <c:v>2.8066125433812679</c:v>
                </c:pt>
                <c:pt idx="15">
                  <c:v>3.785669612918293</c:v>
                </c:pt>
                <c:pt idx="16">
                  <c:v>3.3448288379859927</c:v>
                </c:pt>
                <c:pt idx="17">
                  <c:v>2.6668165404448336</c:v>
                </c:pt>
                <c:pt idx="18">
                  <c:v>1.7784559799641535</c:v>
                </c:pt>
                <c:pt idx="19">
                  <c:v>-0.29111787920961896</c:v>
                </c:pt>
                <c:pt idx="20">
                  <c:v>-2.7760545905707121</c:v>
                </c:pt>
                <c:pt idx="21">
                  <c:v>2.5321284165701381</c:v>
                </c:pt>
                <c:pt idx="22">
                  <c:v>1.6017532704717401</c:v>
                </c:pt>
                <c:pt idx="23">
                  <c:v>2.2236129049438769</c:v>
                </c:pt>
                <c:pt idx="24">
                  <c:v>1.6776731402967211</c:v>
                </c:pt>
                <c:pt idx="25">
                  <c:v>2.5691446432917755</c:v>
                </c:pt>
                <c:pt idx="26">
                  <c:v>2.8613714849531373</c:v>
                </c:pt>
                <c:pt idx="27">
                  <c:v>1.4855963330601387</c:v>
                </c:pt>
                <c:pt idx="28">
                  <c:v>2.2511097019657536</c:v>
                </c:pt>
              </c:numCache>
            </c:numRef>
          </c:val>
          <c:extLst>
            <c:ext xmlns:c16="http://schemas.microsoft.com/office/drawing/2014/chart" uri="{C3380CC4-5D6E-409C-BE32-E72D297353CC}">
              <c16:uniqueId val="{00000001-841D-4FCE-A4A7-F691B0BB6A5F}"/>
            </c:ext>
          </c:extLst>
        </c:ser>
        <c:dLbls>
          <c:showLegendKey val="0"/>
          <c:showVal val="0"/>
          <c:showCatName val="0"/>
          <c:showSerName val="0"/>
          <c:showPercent val="0"/>
          <c:showBubbleSize val="0"/>
        </c:dLbls>
        <c:gapWidth val="150"/>
        <c:axId val="211264640"/>
        <c:axId val="211266176"/>
      </c:barChart>
      <c:catAx>
        <c:axId val="2112646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1266176"/>
        <c:crosses val="autoZero"/>
        <c:auto val="0"/>
        <c:lblAlgn val="ctr"/>
        <c:lblOffset val="100"/>
        <c:tickLblSkip val="2"/>
        <c:tickMarkSkip val="1"/>
        <c:noMultiLvlLbl val="0"/>
      </c:catAx>
      <c:valAx>
        <c:axId val="211266176"/>
        <c:scaling>
          <c:orientation val="minMax"/>
        </c:scaling>
        <c:delete val="0"/>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a:t>
                </a:r>
              </a:p>
            </c:rich>
          </c:tx>
          <c:layout>
            <c:manualLayout>
              <c:xMode val="edge"/>
              <c:yMode val="edge"/>
              <c:x val="6.6740823136818934E-3"/>
              <c:y val="0.4060803474484258"/>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1264640"/>
        <c:crosses val="autoZero"/>
        <c:crossBetween val="between"/>
      </c:valAx>
      <c:spPr>
        <a:noFill/>
        <a:ln w="25400">
          <a:noFill/>
        </a:ln>
      </c:spPr>
    </c:plotArea>
    <c:legend>
      <c:legendPos val="r"/>
      <c:layout>
        <c:manualLayout>
          <c:xMode val="edge"/>
          <c:yMode val="edge"/>
          <c:x val="7.9718205413422533E-2"/>
          <c:y val="0.12323561346362809"/>
          <c:w val="0.17494994438264858"/>
          <c:h val="5.5053476621611565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9: Labour Productivity (Real GDP per worker) in Canada and the United States, 
1947-2017, 2009 =100</a:t>
            </a:r>
          </a:p>
        </c:rich>
      </c:tx>
      <c:layout>
        <c:manualLayout>
          <c:xMode val="edge"/>
          <c:yMode val="edge"/>
          <c:x val="0.11457174638487209"/>
          <c:y val="2.6058631921824206E-2"/>
        </c:manualLayout>
      </c:layout>
      <c:overlay val="0"/>
      <c:spPr>
        <a:noFill/>
        <a:ln w="25400">
          <a:noFill/>
        </a:ln>
      </c:spPr>
    </c:title>
    <c:autoTitleDeleted val="0"/>
    <c:plotArea>
      <c:layout>
        <c:manualLayout>
          <c:layoutTarget val="inner"/>
          <c:xMode val="edge"/>
          <c:yMode val="edge"/>
          <c:x val="7.4527252502780861E-2"/>
          <c:y val="0.15309446254071812"/>
          <c:w val="0.85873192436040968"/>
          <c:h val="0.68729641693812094"/>
        </c:manualLayout>
      </c:layout>
      <c:lineChart>
        <c:grouping val="standard"/>
        <c:varyColors val="0"/>
        <c:ser>
          <c:idx val="6"/>
          <c:order val="0"/>
          <c:tx>
            <c:v>Canada</c:v>
          </c:tx>
          <c:spPr>
            <a:ln>
              <a:solidFill>
                <a:schemeClr val="tx1"/>
              </a:solidFill>
            </a:ln>
          </c:spPr>
          <c:marker>
            <c:symbol val="none"/>
          </c:marker>
          <c:dLbls>
            <c:delete val="1"/>
          </c:dLbls>
          <c:cat>
            <c:numRef>
              <c:f>'T6'!$A$7:$A$77</c:f>
              <c:numCache>
                <c:formatCode>General</c:formatCode>
                <c:ptCount val="71"/>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numCache>
            </c:numRef>
          </c:cat>
          <c:val>
            <c:numRef>
              <c:f>'T6'!$E$7:$E$77</c:f>
              <c:numCache>
                <c:formatCode>0.00</c:formatCode>
                <c:ptCount val="71"/>
                <c:pt idx="0">
                  <c:v>29.846703293135864</c:v>
                </c:pt>
                <c:pt idx="1">
                  <c:v>30.525375218639532</c:v>
                </c:pt>
                <c:pt idx="2">
                  <c:v>30.978361668582867</c:v>
                </c:pt>
                <c:pt idx="3">
                  <c:v>33.131937613457616</c:v>
                </c:pt>
                <c:pt idx="4">
                  <c:v>34.92371279959341</c:v>
                </c:pt>
                <c:pt idx="5">
                  <c:v>37.212950881400971</c:v>
                </c:pt>
                <c:pt idx="6">
                  <c:v>38.503764020192918</c:v>
                </c:pt>
                <c:pt idx="7">
                  <c:v>37.929811044400481</c:v>
                </c:pt>
                <c:pt idx="8">
                  <c:v>41.612151429334354</c:v>
                </c:pt>
                <c:pt idx="9">
                  <c:v>43.706599894471196</c:v>
                </c:pt>
                <c:pt idx="10">
                  <c:v>43.206020990599818</c:v>
                </c:pt>
                <c:pt idx="11">
                  <c:v>45.153552750593946</c:v>
                </c:pt>
                <c:pt idx="12">
                  <c:v>46.674773395683005</c:v>
                </c:pt>
                <c:pt idx="13">
                  <c:v>47.923339761647441</c:v>
                </c:pt>
                <c:pt idx="14">
                  <c:v>48.8102205445051</c:v>
                </c:pt>
                <c:pt idx="15">
                  <c:v>50.917015284858401</c:v>
                </c:pt>
                <c:pt idx="16">
                  <c:v>52.729329468855568</c:v>
                </c:pt>
                <c:pt idx="17">
                  <c:v>54.504923431421183</c:v>
                </c:pt>
                <c:pt idx="18">
                  <c:v>56.332063576489148</c:v>
                </c:pt>
                <c:pt idx="19">
                  <c:v>57.193414722881208</c:v>
                </c:pt>
                <c:pt idx="20">
                  <c:v>57.383895691826289</c:v>
                </c:pt>
                <c:pt idx="21">
                  <c:v>60.161434624622579</c:v>
                </c:pt>
                <c:pt idx="22">
                  <c:v>61.640441149055434</c:v>
                </c:pt>
                <c:pt idx="23">
                  <c:v>63.299597470178561</c:v>
                </c:pt>
                <c:pt idx="24">
                  <c:v>65.397499783649891</c:v>
                </c:pt>
                <c:pt idx="25">
                  <c:v>67.978029780230457</c:v>
                </c:pt>
                <c:pt idx="26">
                  <c:v>70.063004073258355</c:v>
                </c:pt>
                <c:pt idx="27">
                  <c:v>69.385718760333006</c:v>
                </c:pt>
                <c:pt idx="28">
                  <c:v>68.940795173084766</c:v>
                </c:pt>
                <c:pt idx="29">
                  <c:v>72.789520816103177</c:v>
                </c:pt>
                <c:pt idx="30">
                  <c:v>74.04409426390724</c:v>
                </c:pt>
                <c:pt idx="31">
                  <c:v>74.435586330370285</c:v>
                </c:pt>
                <c:pt idx="32">
                  <c:v>74.056634078540938</c:v>
                </c:pt>
                <c:pt idx="33">
                  <c:v>73.236589623615018</c:v>
                </c:pt>
                <c:pt idx="34">
                  <c:v>74.588460269435544</c:v>
                </c:pt>
                <c:pt idx="35">
                  <c:v>74.839606981587934</c:v>
                </c:pt>
                <c:pt idx="36">
                  <c:v>76.718400674217918</c:v>
                </c:pt>
                <c:pt idx="37">
                  <c:v>79.961194055655184</c:v>
                </c:pt>
                <c:pt idx="38">
                  <c:v>80.957201830457009</c:v>
                </c:pt>
                <c:pt idx="39">
                  <c:v>80.078369104012822</c:v>
                </c:pt>
                <c:pt idx="40">
                  <c:v>81.119530828479711</c:v>
                </c:pt>
                <c:pt idx="41">
                  <c:v>82.348923799657598</c:v>
                </c:pt>
                <c:pt idx="42">
                  <c:v>82.117714478211639</c:v>
                </c:pt>
                <c:pt idx="43">
                  <c:v>81.128249700508505</c:v>
                </c:pt>
                <c:pt idx="44">
                  <c:v>79.860394142941644</c:v>
                </c:pt>
                <c:pt idx="45">
                  <c:v>81.525248232209677</c:v>
                </c:pt>
                <c:pt idx="46">
                  <c:v>83.26538761585779</c:v>
                </c:pt>
                <c:pt idx="47">
                  <c:v>86.15125870359573</c:v>
                </c:pt>
                <c:pt idx="48">
                  <c:v>87.128297108282922</c:v>
                </c:pt>
                <c:pt idx="49">
                  <c:v>87.283996585428227</c:v>
                </c:pt>
                <c:pt idx="50">
                  <c:v>89.321144161960703</c:v>
                </c:pt>
                <c:pt idx="51">
                  <c:v>91.311629279978547</c:v>
                </c:pt>
                <c:pt idx="52">
                  <c:v>94.000305211080516</c:v>
                </c:pt>
                <c:pt idx="53">
                  <c:v>97.348919497896404</c:v>
                </c:pt>
                <c:pt idx="54">
                  <c:v>98.64617480821461</c:v>
                </c:pt>
                <c:pt idx="55">
                  <c:v>99.273989588747142</c:v>
                </c:pt>
                <c:pt idx="56">
                  <c:v>98.781741453798503</c:v>
                </c:pt>
                <c:pt idx="57">
                  <c:v>100.16893833497285</c:v>
                </c:pt>
                <c:pt idx="58">
                  <c:v>101.90625709045915</c:v>
                </c:pt>
                <c:pt idx="59">
                  <c:v>103.01576042060341</c:v>
                </c:pt>
                <c:pt idx="60">
                  <c:v>102.65316164098823</c:v>
                </c:pt>
                <c:pt idx="61">
                  <c:v>101.75889966445536</c:v>
                </c:pt>
                <c:pt idx="62">
                  <c:v>100</c:v>
                </c:pt>
                <c:pt idx="63">
                  <c:v>101.35706963355054</c:v>
                </c:pt>
                <c:pt idx="64">
                  <c:v>103.04345492470004</c:v>
                </c:pt>
                <c:pt idx="65">
                  <c:v>103.46040406101488</c:v>
                </c:pt>
                <c:pt idx="66">
                  <c:v>104.93936240877777</c:v>
                </c:pt>
                <c:pt idx="67">
                  <c:v>107.77898924923508</c:v>
                </c:pt>
                <c:pt idx="68">
                  <c:v>107.40193783699831</c:v>
                </c:pt>
                <c:pt idx="69">
                  <c:v>107.72026640615799</c:v>
                </c:pt>
                <c:pt idx="70">
                  <c:v>109.14419682386421</c:v>
                </c:pt>
              </c:numCache>
            </c:numRef>
          </c:val>
          <c:smooth val="0"/>
          <c:extLst>
            <c:ext xmlns:c16="http://schemas.microsoft.com/office/drawing/2014/chart" uri="{C3380CC4-5D6E-409C-BE32-E72D297353CC}">
              <c16:uniqueId val="{00000000-E122-4565-BFDA-A4E89070E345}"/>
            </c:ext>
          </c:extLst>
        </c:ser>
        <c:ser>
          <c:idx val="7"/>
          <c:order val="1"/>
          <c:tx>
            <c:v>United States</c:v>
          </c:tx>
          <c:spPr>
            <a:ln>
              <a:solidFill>
                <a:schemeClr val="tx2"/>
              </a:solidFill>
              <a:prstDash val="lgDash"/>
            </a:ln>
          </c:spPr>
          <c:marker>
            <c:symbol val="none"/>
          </c:marker>
          <c:dLbls>
            <c:delete val="1"/>
          </c:dLbls>
          <c:cat>
            <c:numRef>
              <c:f>'T6'!$A$7:$A$77</c:f>
              <c:numCache>
                <c:formatCode>General</c:formatCode>
                <c:ptCount val="71"/>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numCache>
            </c:numRef>
          </c:cat>
          <c:val>
            <c:numRef>
              <c:f>'T6'!$J$7:$J$77</c:f>
              <c:numCache>
                <c:formatCode>0.00</c:formatCode>
                <c:ptCount val="71"/>
                <c:pt idx="0">
                  <c:v>25.469352231754321</c:v>
                </c:pt>
                <c:pt idx="1">
                  <c:v>26.485533972625191</c:v>
                </c:pt>
                <c:pt idx="2">
                  <c:v>26.783169893554611</c:v>
                </c:pt>
                <c:pt idx="3">
                  <c:v>29.105019609470645</c:v>
                </c:pt>
                <c:pt idx="4">
                  <c:v>30.161329451722469</c:v>
                </c:pt>
                <c:pt idx="5">
                  <c:v>30.98251473872714</c:v>
                </c:pt>
                <c:pt idx="6">
                  <c:v>32.090633122358682</c:v>
                </c:pt>
                <c:pt idx="7">
                  <c:v>32.506052037349711</c:v>
                </c:pt>
                <c:pt idx="8">
                  <c:v>34.150391397169287</c:v>
                </c:pt>
                <c:pt idx="9">
                  <c:v>34.057718380786362</c:v>
                </c:pt>
                <c:pt idx="10">
                  <c:v>34.725214994273294</c:v>
                </c:pt>
                <c:pt idx="11">
                  <c:v>35.478794237520681</c:v>
                </c:pt>
                <c:pt idx="12">
                  <c:v>37.128150931579775</c:v>
                </c:pt>
                <c:pt idx="13">
                  <c:v>37.641630650624933</c:v>
                </c:pt>
                <c:pt idx="14">
                  <c:v>38.847788446403278</c:v>
                </c:pt>
                <c:pt idx="15">
                  <c:v>40.840829172575909</c:v>
                </c:pt>
                <c:pt idx="16">
                  <c:v>42.463583323673738</c:v>
                </c:pt>
                <c:pt idx="17">
                  <c:v>44.31126367895007</c:v>
                </c:pt>
                <c:pt idx="18">
                  <c:v>46.155689505797341</c:v>
                </c:pt>
                <c:pt idx="19">
                  <c:v>47.884625713927633</c:v>
                </c:pt>
                <c:pt idx="20">
                  <c:v>48.21756642170719</c:v>
                </c:pt>
                <c:pt idx="21">
                  <c:v>49.663150967250303</c:v>
                </c:pt>
                <c:pt idx="22">
                  <c:v>49.633884186483947</c:v>
                </c:pt>
                <c:pt idx="23">
                  <c:v>49.750732643918219</c:v>
                </c:pt>
                <c:pt idx="24">
                  <c:v>51.544242505758341</c:v>
                </c:pt>
                <c:pt idx="25">
                  <c:v>53.330829155166505</c:v>
                </c:pt>
                <c:pt idx="26">
                  <c:v>54.667731429287237</c:v>
                </c:pt>
                <c:pt idx="27">
                  <c:v>53.019647759168443</c:v>
                </c:pt>
                <c:pt idx="28">
                  <c:v>54.128775834658185</c:v>
                </c:pt>
                <c:pt idx="29">
                  <c:v>56.038245045878632</c:v>
                </c:pt>
                <c:pt idx="30">
                  <c:v>56.766983976822573</c:v>
                </c:pt>
                <c:pt idx="31">
                  <c:v>57.206898000924589</c:v>
                </c:pt>
                <c:pt idx="32">
                  <c:v>56.984490896830742</c:v>
                </c:pt>
                <c:pt idx="33">
                  <c:v>56.299435028248588</c:v>
                </c:pt>
                <c:pt idx="34">
                  <c:v>57.390018779717899</c:v>
                </c:pt>
                <c:pt idx="35">
                  <c:v>56.59485735176635</c:v>
                </c:pt>
                <c:pt idx="36">
                  <c:v>59.172113874609082</c:v>
                </c:pt>
                <c:pt idx="37">
                  <c:v>61.285088223644713</c:v>
                </c:pt>
                <c:pt idx="38">
                  <c:v>62.552512497039359</c:v>
                </c:pt>
                <c:pt idx="39">
                  <c:v>63.794456708363988</c:v>
                </c:pt>
                <c:pt idx="40">
                  <c:v>64.302258942642908</c:v>
                </c:pt>
                <c:pt idx="41">
                  <c:v>65.0698024677055</c:v>
                </c:pt>
                <c:pt idx="42">
                  <c:v>66.141598339740753</c:v>
                </c:pt>
                <c:pt idx="43">
                  <c:v>66.78647077380684</c:v>
                </c:pt>
                <c:pt idx="44">
                  <c:v>67.439172331708207</c:v>
                </c:pt>
                <c:pt idx="45">
                  <c:v>70.677513635422173</c:v>
                </c:pt>
                <c:pt idx="46">
                  <c:v>71.184244622959312</c:v>
                </c:pt>
                <c:pt idx="47">
                  <c:v>72.182089584763403</c:v>
                </c:pt>
                <c:pt idx="48">
                  <c:v>72.390661594056994</c:v>
                </c:pt>
                <c:pt idx="49">
                  <c:v>74.128063700078812</c:v>
                </c:pt>
                <c:pt idx="50">
                  <c:v>76.009489198465573</c:v>
                </c:pt>
                <c:pt idx="51">
                  <c:v>78.275142633957273</c:v>
                </c:pt>
                <c:pt idx="52">
                  <c:v>81.294327103622052</c:v>
                </c:pt>
                <c:pt idx="53">
                  <c:v>83.519857667584944</c:v>
                </c:pt>
                <c:pt idx="54">
                  <c:v>84.679424177603053</c:v>
                </c:pt>
                <c:pt idx="55">
                  <c:v>88.119816394476075</c:v>
                </c:pt>
                <c:pt idx="56">
                  <c:v>91.099905265650889</c:v>
                </c:pt>
                <c:pt idx="57">
                  <c:v>93.95609746596287</c:v>
                </c:pt>
                <c:pt idx="58">
                  <c:v>95.758700163531529</c:v>
                </c:pt>
                <c:pt idx="59">
                  <c:v>96.912439369916228</c:v>
                </c:pt>
                <c:pt idx="60">
                  <c:v>98.138154344306528</c:v>
                </c:pt>
                <c:pt idx="61">
                  <c:v>98.354375436411331</c:v>
                </c:pt>
                <c:pt idx="62">
                  <c:v>100</c:v>
                </c:pt>
                <c:pt idx="63">
                  <c:v>104.38587616349655</c:v>
                </c:pt>
                <c:pt idx="64">
                  <c:v>104.88351254480285</c:v>
                </c:pt>
                <c:pt idx="65">
                  <c:v>105.88470854821065</c:v>
                </c:pt>
                <c:pt idx="66">
                  <c:v>106.50189310218909</c:v>
                </c:pt>
                <c:pt idx="67">
                  <c:v>107.61740799277489</c:v>
                </c:pt>
                <c:pt idx="68">
                  <c:v>108.78995643622595</c:v>
                </c:pt>
                <c:pt idx="69">
                  <c:v>108.57372445985354</c:v>
                </c:pt>
                <c:pt idx="70">
                  <c:v>109.8359343737495</c:v>
                </c:pt>
              </c:numCache>
            </c:numRef>
          </c:val>
          <c:smooth val="0"/>
          <c:extLst>
            <c:ext xmlns:c16="http://schemas.microsoft.com/office/drawing/2014/chart" uri="{C3380CC4-5D6E-409C-BE32-E72D297353CC}">
              <c16:uniqueId val="{00000001-E122-4565-BFDA-A4E89070E345}"/>
            </c:ext>
          </c:extLst>
        </c:ser>
        <c:dLbls>
          <c:showLegendKey val="0"/>
          <c:showVal val="1"/>
          <c:showCatName val="0"/>
          <c:showSerName val="0"/>
          <c:showPercent val="0"/>
          <c:showBubbleSize val="0"/>
        </c:dLbls>
        <c:smooth val="0"/>
        <c:axId val="216706432"/>
        <c:axId val="216720512"/>
      </c:lineChart>
      <c:catAx>
        <c:axId val="21670643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6720512"/>
        <c:crossesAt val="0"/>
        <c:auto val="1"/>
        <c:lblAlgn val="ctr"/>
        <c:lblOffset val="100"/>
        <c:tickLblSkip val="4"/>
        <c:tickMarkSkip val="1"/>
        <c:noMultiLvlLbl val="0"/>
      </c:catAx>
      <c:valAx>
        <c:axId val="216720512"/>
        <c:scaling>
          <c:orientation val="minMax"/>
        </c:scaling>
        <c:delete val="0"/>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2009=100</a:t>
                </a:r>
              </a:p>
            </c:rich>
          </c:tx>
          <c:layout>
            <c:manualLayout>
              <c:xMode val="edge"/>
              <c:yMode val="edge"/>
              <c:x val="7.0448646644419724E-3"/>
              <c:y val="0.4571118349619977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6706432"/>
        <c:crosses val="autoZero"/>
        <c:crossBetween val="between"/>
      </c:valAx>
      <c:spPr>
        <a:noFill/>
        <a:ln w="25400">
          <a:noFill/>
        </a:ln>
      </c:spPr>
    </c:plotArea>
    <c:legend>
      <c:legendPos val="r"/>
      <c:layout>
        <c:manualLayout>
          <c:xMode val="edge"/>
          <c:yMode val="edge"/>
          <c:x val="0.10641453466814979"/>
          <c:y val="0.17426710097719997"/>
          <c:w val="0.15863552094920283"/>
          <c:h val="5.939658194191607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9: </a:t>
            </a:r>
            <a:r>
              <a:rPr lang="en-CA" sz="1400" b="1" i="0" u="none" strike="noStrike" baseline="0"/>
              <a:t>Annual % Change in </a:t>
            </a:r>
            <a:r>
              <a:rPr lang="en-CA"/>
              <a:t>Labour Productivity (Real GDP per worker) in Canada and the United States, 1989-2017</a:t>
            </a:r>
          </a:p>
        </c:rich>
      </c:tx>
      <c:layout>
        <c:manualLayout>
          <c:xMode val="edge"/>
          <c:yMode val="edge"/>
          <c:x val="0.11457174638487209"/>
          <c:y val="2.6058631921824206E-2"/>
        </c:manualLayout>
      </c:layout>
      <c:overlay val="0"/>
      <c:spPr>
        <a:noFill/>
        <a:ln w="25400">
          <a:noFill/>
        </a:ln>
      </c:spPr>
    </c:title>
    <c:autoTitleDeleted val="0"/>
    <c:plotArea>
      <c:layout>
        <c:manualLayout>
          <c:layoutTarget val="inner"/>
          <c:xMode val="edge"/>
          <c:yMode val="edge"/>
          <c:x val="7.4527252502780861E-2"/>
          <c:y val="0.15309446254071818"/>
          <c:w val="0.85873192436040979"/>
          <c:h val="0.68729641693812105"/>
        </c:manualLayout>
      </c:layout>
      <c:barChart>
        <c:barDir val="col"/>
        <c:grouping val="clustered"/>
        <c:varyColors val="0"/>
        <c:ser>
          <c:idx val="2"/>
          <c:order val="0"/>
          <c:tx>
            <c:v>Canada</c:v>
          </c:tx>
          <c:spPr>
            <a:solidFill>
              <a:srgbClr val="0070C0"/>
            </a:solidFill>
          </c:spPr>
          <c:invertIfNegative val="0"/>
          <c:cat>
            <c:numRef>
              <c:f>T10A!$A$18:$A$46</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T10A!$C$18:$C$46</c:f>
              <c:numCache>
                <c:formatCode>0.00</c:formatCode>
                <c:ptCount val="29"/>
                <c:pt idx="0">
                  <c:v>8.8550366464068553E-2</c:v>
                </c:pt>
                <c:pt idx="1">
                  <c:v>-0.52235182145715653</c:v>
                </c:pt>
                <c:pt idx="2">
                  <c:v>-0.38752163996721434</c:v>
                </c:pt>
                <c:pt idx="3">
                  <c:v>1.8775567334847754</c:v>
                </c:pt>
                <c:pt idx="4">
                  <c:v>2.1129777684136597</c:v>
                </c:pt>
                <c:pt idx="5">
                  <c:v>2.3837802394307994</c:v>
                </c:pt>
                <c:pt idx="6">
                  <c:v>0.85611925155570923</c:v>
                </c:pt>
                <c:pt idx="7">
                  <c:v>0.68874307877138108</c:v>
                </c:pt>
                <c:pt idx="8">
                  <c:v>2.1043836855607845</c:v>
                </c:pt>
                <c:pt idx="9">
                  <c:v>1.3467410253315215</c:v>
                </c:pt>
                <c:pt idx="10">
                  <c:v>2.535499227067306</c:v>
                </c:pt>
                <c:pt idx="11">
                  <c:v>2.6310713579631884</c:v>
                </c:pt>
                <c:pt idx="12">
                  <c:v>0.59561281482884976</c:v>
                </c:pt>
                <c:pt idx="13">
                  <c:v>0.66690385306251709</c:v>
                </c:pt>
                <c:pt idx="14">
                  <c:v>-0.59602741202765541</c:v>
                </c:pt>
                <c:pt idx="15">
                  <c:v>1.3566177754070985</c:v>
                </c:pt>
                <c:pt idx="16">
                  <c:v>1.8901428150546185</c:v>
                </c:pt>
                <c:pt idx="17">
                  <c:v>0.9040019689717127</c:v>
                </c:pt>
                <c:pt idx="18">
                  <c:v>-0.20970752435258699</c:v>
                </c:pt>
                <c:pt idx="19">
                  <c:v>-0.35926726840828094</c:v>
                </c:pt>
                <c:pt idx="20">
                  <c:v>-1.3718999814585575</c:v>
                </c:pt>
                <c:pt idx="21">
                  <c:v>1.6395820520144433</c:v>
                </c:pt>
                <c:pt idx="22">
                  <c:v>1.6189940652589607</c:v>
                </c:pt>
                <c:pt idx="23">
                  <c:v>0.45938590488479036</c:v>
                </c:pt>
                <c:pt idx="24">
                  <c:v>1.0722744543988361</c:v>
                </c:pt>
                <c:pt idx="25">
                  <c:v>2.2194108840391857</c:v>
                </c:pt>
                <c:pt idx="26">
                  <c:v>0.13555301493342053</c:v>
                </c:pt>
                <c:pt idx="27">
                  <c:v>0.66259372121830751</c:v>
                </c:pt>
                <c:pt idx="28">
                  <c:v>1.1169690795271858</c:v>
                </c:pt>
              </c:numCache>
            </c:numRef>
          </c:val>
          <c:extLst>
            <c:ext xmlns:c16="http://schemas.microsoft.com/office/drawing/2014/chart" uri="{C3380CC4-5D6E-409C-BE32-E72D297353CC}">
              <c16:uniqueId val="{00000000-9D34-4C1D-AD3E-0A34F155A573}"/>
            </c:ext>
          </c:extLst>
        </c:ser>
        <c:ser>
          <c:idx val="5"/>
          <c:order val="1"/>
          <c:tx>
            <c:v>United States</c:v>
          </c:tx>
          <c:spPr>
            <a:solidFill>
              <a:srgbClr val="8064A2">
                <a:lumMod val="60000"/>
                <a:lumOff val="40000"/>
              </a:srgbClr>
            </a:solidFill>
            <a:ln>
              <a:solidFill>
                <a:schemeClr val="accent4">
                  <a:lumMod val="60000"/>
                  <a:lumOff val="40000"/>
                </a:schemeClr>
              </a:solidFill>
            </a:ln>
          </c:spPr>
          <c:invertIfNegative val="0"/>
          <c:cat>
            <c:numRef>
              <c:f>T10A!$A$18:$A$46</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T11A!$C$18:$C$46</c:f>
              <c:numCache>
                <c:formatCode>0.00</c:formatCode>
                <c:ptCount val="29"/>
                <c:pt idx="0">
                  <c:v>1.5828461656441473</c:v>
                </c:pt>
                <c:pt idx="1">
                  <c:v>0.67398404096739029</c:v>
                </c:pt>
                <c:pt idx="2">
                  <c:v>0.83882445351113333</c:v>
                </c:pt>
                <c:pt idx="3">
                  <c:v>2.8795065792243113</c:v>
                </c:pt>
                <c:pt idx="4">
                  <c:v>1.2356766729818336</c:v>
                </c:pt>
                <c:pt idx="5">
                  <c:v>1.6693694776477974</c:v>
                </c:pt>
                <c:pt idx="6">
                  <c:v>1.2064836313899097</c:v>
                </c:pt>
                <c:pt idx="7">
                  <c:v>2.3145889381347207</c:v>
                </c:pt>
                <c:pt idx="8">
                  <c:v>2.1887672367038258</c:v>
                </c:pt>
                <c:pt idx="9">
                  <c:v>2.9359653691327203</c:v>
                </c:pt>
                <c:pt idx="10">
                  <c:v>3.097037701581673</c:v>
                </c:pt>
                <c:pt idx="11">
                  <c:v>1.5048688810228139</c:v>
                </c:pt>
                <c:pt idx="12">
                  <c:v>0.94437067708004196</c:v>
                </c:pt>
                <c:pt idx="13">
                  <c:v>2.1208623098000423</c:v>
                </c:pt>
                <c:pt idx="14">
                  <c:v>1.8728619459211338</c:v>
                </c:pt>
                <c:pt idx="15">
                  <c:v>2.6557822494823524</c:v>
                </c:pt>
                <c:pt idx="16">
                  <c:v>1.5379531880845621</c:v>
                </c:pt>
                <c:pt idx="17">
                  <c:v>0.74963759045916234</c:v>
                </c:pt>
                <c:pt idx="18">
                  <c:v>0.64949681827277672</c:v>
                </c:pt>
                <c:pt idx="19">
                  <c:v>0.17874758943239311</c:v>
                </c:pt>
                <c:pt idx="20">
                  <c:v>1.0363902042899165</c:v>
                </c:pt>
                <c:pt idx="21">
                  <c:v>3.1315547267774635</c:v>
                </c:pt>
                <c:pt idx="22">
                  <c:v>1.0169960234568176</c:v>
                </c:pt>
                <c:pt idx="23">
                  <c:v>0.3580744821792603</c:v>
                </c:pt>
                <c:pt idx="24">
                  <c:v>0.64626596881054432</c:v>
                </c:pt>
                <c:pt idx="25">
                  <c:v>0.90341696705060759</c:v>
                </c:pt>
                <c:pt idx="26">
                  <c:v>1.1135423028748148</c:v>
                </c:pt>
                <c:pt idx="27">
                  <c:v>-0.25814704142561595</c:v>
                </c:pt>
                <c:pt idx="28">
                  <c:v>0.98344854031895412</c:v>
                </c:pt>
              </c:numCache>
            </c:numRef>
          </c:val>
          <c:extLst>
            <c:ext xmlns:c16="http://schemas.microsoft.com/office/drawing/2014/chart" uri="{C3380CC4-5D6E-409C-BE32-E72D297353CC}">
              <c16:uniqueId val="{00000001-9D34-4C1D-AD3E-0A34F155A573}"/>
            </c:ext>
          </c:extLst>
        </c:ser>
        <c:dLbls>
          <c:showLegendKey val="0"/>
          <c:showVal val="0"/>
          <c:showCatName val="0"/>
          <c:showSerName val="0"/>
          <c:showPercent val="0"/>
          <c:showBubbleSize val="0"/>
        </c:dLbls>
        <c:gapWidth val="150"/>
        <c:axId val="217434368"/>
        <c:axId val="217440256"/>
      </c:barChart>
      <c:catAx>
        <c:axId val="21743436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7440256"/>
        <c:crosses val="autoZero"/>
        <c:auto val="1"/>
        <c:lblAlgn val="ctr"/>
        <c:lblOffset val="100"/>
        <c:tickLblSkip val="2"/>
        <c:tickMarkSkip val="1"/>
        <c:noMultiLvlLbl val="0"/>
      </c:catAx>
      <c:valAx>
        <c:axId val="217440256"/>
        <c:scaling>
          <c:orientation val="minMax"/>
        </c:scaling>
        <c:delete val="0"/>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7.0448646644419724E-3"/>
              <c:y val="0.45711183496199775"/>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7434368"/>
        <c:crosses val="autoZero"/>
        <c:crossBetween val="between"/>
      </c:valAx>
      <c:spPr>
        <a:noFill/>
        <a:ln w="25400">
          <a:noFill/>
        </a:ln>
      </c:spPr>
    </c:plotArea>
    <c:legend>
      <c:legendPos val="r"/>
      <c:layout>
        <c:manualLayout>
          <c:xMode val="edge"/>
          <c:yMode val="edge"/>
          <c:x val="9.3066370040786967E-2"/>
          <c:y val="0.16340933767644009"/>
          <c:w val="0.19423062662217278"/>
          <c:h val="4.8538818641154918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Chart 10: Output per Hour in the Business Sector, Canada and the United States, </a:t>
            </a:r>
          </a:p>
          <a:p>
            <a:pPr>
              <a:defRPr sz="1400"/>
            </a:pPr>
            <a:r>
              <a:rPr lang="en-US" sz="1400"/>
              <a:t>1989-2017, 2009=100</a:t>
            </a:r>
          </a:p>
        </c:rich>
      </c:tx>
      <c:layout>
        <c:manualLayout>
          <c:xMode val="edge"/>
          <c:yMode val="edge"/>
          <c:x val="0.14170190619824904"/>
          <c:y val="2.6246877718483642E-2"/>
        </c:manualLayout>
      </c:layout>
      <c:overlay val="0"/>
    </c:title>
    <c:autoTitleDeleted val="0"/>
    <c:plotArea>
      <c:layout>
        <c:manualLayout>
          <c:layoutTarget val="inner"/>
          <c:xMode val="edge"/>
          <c:yMode val="edge"/>
          <c:x val="8.2904981207187631E-2"/>
          <c:y val="0.14355531843456054"/>
          <c:w val="0.87852674979364265"/>
          <c:h val="0.70048544800606349"/>
        </c:manualLayout>
      </c:layout>
      <c:lineChart>
        <c:grouping val="standard"/>
        <c:varyColors val="0"/>
        <c:ser>
          <c:idx val="6"/>
          <c:order val="0"/>
          <c:tx>
            <c:v>Canada</c:v>
          </c:tx>
          <c:spPr>
            <a:ln>
              <a:solidFill>
                <a:schemeClr val="tx1"/>
              </a:solidFill>
            </a:ln>
          </c:spPr>
          <c:marker>
            <c:symbol val="none"/>
          </c:marker>
          <c:cat>
            <c:numRef>
              <c:f>T6A!$A$8:$A$78</c:f>
              <c:numCache>
                <c:formatCode>General</c:formatCode>
                <c:ptCount val="71"/>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numCache>
            </c:numRef>
          </c:cat>
          <c:val>
            <c:numRef>
              <c:f>'T6'!$F$7:$F$77</c:f>
              <c:numCache>
                <c:formatCode>0.00</c:formatCode>
                <c:ptCount val="71"/>
                <c:pt idx="0">
                  <c:v>22.317521775636994</c:v>
                </c:pt>
                <c:pt idx="1">
                  <c:v>22.780861328072366</c:v>
                </c:pt>
                <c:pt idx="2">
                  <c:v>23.16697762176851</c:v>
                </c:pt>
                <c:pt idx="3">
                  <c:v>25.483675383945361</c:v>
                </c:pt>
                <c:pt idx="4">
                  <c:v>26.950917299990699</c:v>
                </c:pt>
                <c:pt idx="5">
                  <c:v>28.88149876847141</c:v>
                </c:pt>
                <c:pt idx="6">
                  <c:v>29.885401132081384</c:v>
                </c:pt>
                <c:pt idx="7">
                  <c:v>29.576508097124467</c:v>
                </c:pt>
                <c:pt idx="8">
                  <c:v>32.819884964172061</c:v>
                </c:pt>
                <c:pt idx="9">
                  <c:v>34.518796656435086</c:v>
                </c:pt>
                <c:pt idx="10">
                  <c:v>34.441573397695855</c:v>
                </c:pt>
                <c:pt idx="11">
                  <c:v>36.294931607437334</c:v>
                </c:pt>
                <c:pt idx="12">
                  <c:v>37.607727006004218</c:v>
                </c:pt>
                <c:pt idx="13">
                  <c:v>38.843299145831864</c:v>
                </c:pt>
                <c:pt idx="14">
                  <c:v>40.001648026920293</c:v>
                </c:pt>
                <c:pt idx="15">
                  <c:v>41.623336460444087</c:v>
                </c:pt>
                <c:pt idx="16">
                  <c:v>43.476694670185566</c:v>
                </c:pt>
                <c:pt idx="17">
                  <c:v>45.17560636244859</c:v>
                </c:pt>
                <c:pt idx="18">
                  <c:v>47.02896457219007</c:v>
                </c:pt>
                <c:pt idx="19">
                  <c:v>48.110090194539261</c:v>
                </c:pt>
                <c:pt idx="20">
                  <c:v>48.496206488235408</c:v>
                </c:pt>
                <c:pt idx="21">
                  <c:v>51.662360096543779</c:v>
                </c:pt>
                <c:pt idx="22">
                  <c:v>53.361271788806796</c:v>
                </c:pt>
                <c:pt idx="23">
                  <c:v>55.291853257287507</c:v>
                </c:pt>
                <c:pt idx="24">
                  <c:v>57.45410450198591</c:v>
                </c:pt>
                <c:pt idx="25">
                  <c:v>60.002472040380439</c:v>
                </c:pt>
                <c:pt idx="26">
                  <c:v>62.164723285078828</c:v>
                </c:pt>
                <c:pt idx="27">
                  <c:v>61.778606991382681</c:v>
                </c:pt>
                <c:pt idx="28">
                  <c:v>62.164723285078821</c:v>
                </c:pt>
                <c:pt idx="29">
                  <c:v>65.948662963301018</c:v>
                </c:pt>
                <c:pt idx="30">
                  <c:v>67.80202117304249</c:v>
                </c:pt>
                <c:pt idx="31">
                  <c:v>67.956467690520952</c:v>
                </c:pt>
                <c:pt idx="32">
                  <c:v>67.80202117304249</c:v>
                </c:pt>
                <c:pt idx="33">
                  <c:v>68.188137466738638</c:v>
                </c:pt>
                <c:pt idx="34">
                  <c:v>69.655379382783977</c:v>
                </c:pt>
                <c:pt idx="35">
                  <c:v>70.827789726404234</c:v>
                </c:pt>
                <c:pt idx="36">
                  <c:v>73.000550192567388</c:v>
                </c:pt>
                <c:pt idx="37">
                  <c:v>75.478417446106121</c:v>
                </c:pt>
                <c:pt idx="38">
                  <c:v>76.234682138748553</c:v>
                </c:pt>
                <c:pt idx="39">
                  <c:v>75.224328514980229</c:v>
                </c:pt>
                <c:pt idx="40">
                  <c:v>75.858550492672421</c:v>
                </c:pt>
                <c:pt idx="41">
                  <c:v>77.075976591807134</c:v>
                </c:pt>
                <c:pt idx="42">
                  <c:v>77.174010903816338</c:v>
                </c:pt>
                <c:pt idx="43">
                  <c:v>76.359725904066423</c:v>
                </c:pt>
                <c:pt idx="44">
                  <c:v>76.314710148551995</c:v>
                </c:pt>
                <c:pt idx="45">
                  <c:v>78.035312359325758</c:v>
                </c:pt>
                <c:pt idx="46">
                  <c:v>79.639873955884553</c:v>
                </c:pt>
                <c:pt idx="47">
                  <c:v>81.940679237733207</c:v>
                </c:pt>
                <c:pt idx="48">
                  <c:v>82.928024808683034</c:v>
                </c:pt>
                <c:pt idx="49">
                  <c:v>82.554894212974546</c:v>
                </c:pt>
                <c:pt idx="50">
                  <c:v>84.819686890411646</c:v>
                </c:pt>
                <c:pt idx="51">
                  <c:v>86.872405341869651</c:v>
                </c:pt>
                <c:pt idx="52">
                  <c:v>89.563347171510017</c:v>
                </c:pt>
                <c:pt idx="53">
                  <c:v>92.900515179999999</c:v>
                </c:pt>
                <c:pt idx="54">
                  <c:v>94.515080280000006</c:v>
                </c:pt>
                <c:pt idx="55">
                  <c:v>96.101635569999999</c:v>
                </c:pt>
                <c:pt idx="56">
                  <c:v>95.980593209999995</c:v>
                </c:pt>
                <c:pt idx="57">
                  <c:v>96.444755659999998</c:v>
                </c:pt>
                <c:pt idx="58">
                  <c:v>98.846596309999995</c:v>
                </c:pt>
                <c:pt idx="59">
                  <c:v>100.05701999999999</c:v>
                </c:pt>
                <c:pt idx="60">
                  <c:v>100.0380133</c:v>
                </c:pt>
                <c:pt idx="61">
                  <c:v>99.517831240000007</c:v>
                </c:pt>
                <c:pt idx="62">
                  <c:v>100</c:v>
                </c:pt>
                <c:pt idx="63">
                  <c:v>101.2734457</c:v>
                </c:pt>
                <c:pt idx="64">
                  <c:v>103.15610460000001</c:v>
                </c:pt>
                <c:pt idx="65">
                  <c:v>102.71995200000001</c:v>
                </c:pt>
                <c:pt idx="66">
                  <c:v>104.3605262</c:v>
                </c:pt>
                <c:pt idx="67">
                  <c:v>107.5106287</c:v>
                </c:pt>
                <c:pt idx="68">
                  <c:v>106.95143299999999</c:v>
                </c:pt>
                <c:pt idx="69">
                  <c:v>107.6276697</c:v>
                </c:pt>
                <c:pt idx="70">
                  <c:v>109.8794578</c:v>
                </c:pt>
              </c:numCache>
            </c:numRef>
          </c:val>
          <c:smooth val="0"/>
          <c:extLst>
            <c:ext xmlns:c16="http://schemas.microsoft.com/office/drawing/2014/chart" uri="{C3380CC4-5D6E-409C-BE32-E72D297353CC}">
              <c16:uniqueId val="{00000000-2E2C-407A-A565-797FA9C512C7}"/>
            </c:ext>
          </c:extLst>
        </c:ser>
        <c:ser>
          <c:idx val="7"/>
          <c:order val="1"/>
          <c:tx>
            <c:v>United States</c:v>
          </c:tx>
          <c:spPr>
            <a:ln>
              <a:solidFill>
                <a:schemeClr val="tx2"/>
              </a:solidFill>
              <a:prstDash val="lgDash"/>
            </a:ln>
          </c:spPr>
          <c:marker>
            <c:symbol val="none"/>
          </c:marker>
          <c:cat>
            <c:numRef>
              <c:f>T6A!$A$8:$A$78</c:f>
              <c:numCache>
                <c:formatCode>General</c:formatCode>
                <c:ptCount val="71"/>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numCache>
            </c:numRef>
          </c:cat>
          <c:val>
            <c:numRef>
              <c:f>'T6'!$K$7:$K$77</c:f>
              <c:numCache>
                <c:formatCode>0.00</c:formatCode>
                <c:ptCount val="71"/>
                <c:pt idx="0">
                  <c:v>21.573</c:v>
                </c:pt>
                <c:pt idx="1">
                  <c:v>22.521999999999998</c:v>
                </c:pt>
                <c:pt idx="2">
                  <c:v>23.004000000000001</c:v>
                </c:pt>
                <c:pt idx="3">
                  <c:v>24.899000000000001</c:v>
                </c:pt>
                <c:pt idx="4">
                  <c:v>25.664999999999999</c:v>
                </c:pt>
                <c:pt idx="5">
                  <c:v>26.428000000000001</c:v>
                </c:pt>
                <c:pt idx="6">
                  <c:v>27.417000000000002</c:v>
                </c:pt>
                <c:pt idx="7">
                  <c:v>28.026</c:v>
                </c:pt>
                <c:pt idx="8">
                  <c:v>29.216000000000001</c:v>
                </c:pt>
                <c:pt idx="9">
                  <c:v>29.291</c:v>
                </c:pt>
                <c:pt idx="10">
                  <c:v>30.225999999999999</c:v>
                </c:pt>
                <c:pt idx="11">
                  <c:v>31.106999999999999</c:v>
                </c:pt>
                <c:pt idx="12">
                  <c:v>32.219000000000001</c:v>
                </c:pt>
                <c:pt idx="13">
                  <c:v>32.783999999999999</c:v>
                </c:pt>
                <c:pt idx="14">
                  <c:v>33.981999999999999</c:v>
                </c:pt>
                <c:pt idx="15">
                  <c:v>35.545999999999999</c:v>
                </c:pt>
                <c:pt idx="16">
                  <c:v>36.914999999999999</c:v>
                </c:pt>
                <c:pt idx="17">
                  <c:v>38.139000000000003</c:v>
                </c:pt>
                <c:pt idx="18">
                  <c:v>39.530999999999999</c:v>
                </c:pt>
                <c:pt idx="19">
                  <c:v>41.152999999999999</c:v>
                </c:pt>
                <c:pt idx="20">
                  <c:v>42.116</c:v>
                </c:pt>
                <c:pt idx="21">
                  <c:v>43.593000000000004</c:v>
                </c:pt>
                <c:pt idx="22">
                  <c:v>43.813000000000002</c:v>
                </c:pt>
                <c:pt idx="23">
                  <c:v>44.677</c:v>
                </c:pt>
                <c:pt idx="24">
                  <c:v>46.491999999999997</c:v>
                </c:pt>
                <c:pt idx="25">
                  <c:v>48.02</c:v>
                </c:pt>
                <c:pt idx="26">
                  <c:v>49.45</c:v>
                </c:pt>
                <c:pt idx="27">
                  <c:v>48.603999999999999</c:v>
                </c:pt>
                <c:pt idx="28">
                  <c:v>50.311999999999998</c:v>
                </c:pt>
                <c:pt idx="29">
                  <c:v>51.972999999999999</c:v>
                </c:pt>
                <c:pt idx="30">
                  <c:v>52.898000000000003</c:v>
                </c:pt>
                <c:pt idx="31">
                  <c:v>53.506999999999998</c:v>
                </c:pt>
                <c:pt idx="32">
                  <c:v>53.555</c:v>
                </c:pt>
                <c:pt idx="33">
                  <c:v>53.515999999999998</c:v>
                </c:pt>
                <c:pt idx="34">
                  <c:v>54.722000000000001</c:v>
                </c:pt>
                <c:pt idx="35">
                  <c:v>54.304000000000002</c:v>
                </c:pt>
                <c:pt idx="36">
                  <c:v>56.287999999999997</c:v>
                </c:pt>
                <c:pt idx="37">
                  <c:v>57.859000000000002</c:v>
                </c:pt>
                <c:pt idx="38">
                  <c:v>59.154000000000003</c:v>
                </c:pt>
                <c:pt idx="39">
                  <c:v>60.838000000000001</c:v>
                </c:pt>
                <c:pt idx="40">
                  <c:v>61.161999999999999</c:v>
                </c:pt>
                <c:pt idx="41">
                  <c:v>62.078000000000003</c:v>
                </c:pt>
                <c:pt idx="42">
                  <c:v>62.802999999999997</c:v>
                </c:pt>
                <c:pt idx="43">
                  <c:v>64.069000000000003</c:v>
                </c:pt>
                <c:pt idx="44">
                  <c:v>65.108000000000004</c:v>
                </c:pt>
                <c:pt idx="45">
                  <c:v>68.13</c:v>
                </c:pt>
                <c:pt idx="46">
                  <c:v>68.206000000000003</c:v>
                </c:pt>
                <c:pt idx="47">
                  <c:v>68.650000000000006</c:v>
                </c:pt>
                <c:pt idx="48">
                  <c:v>69.168999999999997</c:v>
                </c:pt>
                <c:pt idx="49">
                  <c:v>70.884</c:v>
                </c:pt>
                <c:pt idx="50">
                  <c:v>72.462999999999994</c:v>
                </c:pt>
                <c:pt idx="51">
                  <c:v>74.662999999999997</c:v>
                </c:pt>
                <c:pt idx="52">
                  <c:v>77.563999999999993</c:v>
                </c:pt>
                <c:pt idx="53">
                  <c:v>79.963999999999999</c:v>
                </c:pt>
                <c:pt idx="54">
                  <c:v>82.15</c:v>
                </c:pt>
                <c:pt idx="55">
                  <c:v>85.671999999999997</c:v>
                </c:pt>
                <c:pt idx="56">
                  <c:v>88.978999999999999</c:v>
                </c:pt>
                <c:pt idx="57">
                  <c:v>91.840999999999994</c:v>
                </c:pt>
                <c:pt idx="58">
                  <c:v>93.786000000000001</c:v>
                </c:pt>
                <c:pt idx="59">
                  <c:v>94.665999999999997</c:v>
                </c:pt>
                <c:pt idx="60">
                  <c:v>96.031999999999996</c:v>
                </c:pt>
                <c:pt idx="61">
                  <c:v>96.85</c:v>
                </c:pt>
                <c:pt idx="62">
                  <c:v>100</c:v>
                </c:pt>
                <c:pt idx="63">
                  <c:v>103.273</c:v>
                </c:pt>
                <c:pt idx="64">
                  <c:v>103.309</c:v>
                </c:pt>
                <c:pt idx="65">
                  <c:v>104.023</c:v>
                </c:pt>
                <c:pt idx="66">
                  <c:v>104.762</c:v>
                </c:pt>
                <c:pt idx="67">
                  <c:v>105.625</c:v>
                </c:pt>
                <c:pt idx="68">
                  <c:v>106.82899999999999</c:v>
                </c:pt>
                <c:pt idx="69">
                  <c:v>106.89</c:v>
                </c:pt>
                <c:pt idx="70">
                  <c:v>108.13800000000001</c:v>
                </c:pt>
              </c:numCache>
            </c:numRef>
          </c:val>
          <c:smooth val="0"/>
          <c:extLst>
            <c:ext xmlns:c16="http://schemas.microsoft.com/office/drawing/2014/chart" uri="{C3380CC4-5D6E-409C-BE32-E72D297353CC}">
              <c16:uniqueId val="{00000001-2E2C-407A-A565-797FA9C512C7}"/>
            </c:ext>
          </c:extLst>
        </c:ser>
        <c:dLbls>
          <c:showLegendKey val="0"/>
          <c:showVal val="0"/>
          <c:showCatName val="0"/>
          <c:showSerName val="0"/>
          <c:showPercent val="0"/>
          <c:showBubbleSize val="0"/>
        </c:dLbls>
        <c:smooth val="0"/>
        <c:axId val="225719424"/>
        <c:axId val="225720960"/>
      </c:lineChart>
      <c:catAx>
        <c:axId val="225719424"/>
        <c:scaling>
          <c:orientation val="minMax"/>
        </c:scaling>
        <c:delete val="0"/>
        <c:axPos val="b"/>
        <c:numFmt formatCode="General" sourceLinked="1"/>
        <c:majorTickMark val="in"/>
        <c:minorTickMark val="none"/>
        <c:tickLblPos val="low"/>
        <c:crossAx val="225720960"/>
        <c:crossesAt val="0"/>
        <c:auto val="1"/>
        <c:lblAlgn val="ctr"/>
        <c:lblOffset val="100"/>
        <c:noMultiLvlLbl val="0"/>
      </c:catAx>
      <c:valAx>
        <c:axId val="225720960"/>
        <c:scaling>
          <c:orientation val="minMax"/>
        </c:scaling>
        <c:delete val="0"/>
        <c:axPos val="l"/>
        <c:majorGridlines/>
        <c:numFmt formatCode="0" sourceLinked="0"/>
        <c:majorTickMark val="out"/>
        <c:minorTickMark val="none"/>
        <c:tickLblPos val="nextTo"/>
        <c:crossAx val="225719424"/>
        <c:crosses val="autoZero"/>
        <c:crossBetween val="between"/>
      </c:valAx>
    </c:plotArea>
    <c:legend>
      <c:legendPos val="r"/>
      <c:layout>
        <c:manualLayout>
          <c:xMode val="edge"/>
          <c:yMode val="edge"/>
          <c:x val="0.11788681799881805"/>
          <c:y val="0.16249376815501779"/>
          <c:w val="0.18457470251211991"/>
          <c:h val="5.344315794293189E-2"/>
        </c:manualLayout>
      </c:layout>
      <c:overlay val="0"/>
      <c:spPr>
        <a:solidFill>
          <a:sysClr val="window" lastClr="FFFFFF"/>
        </a:solidFill>
        <a:ln>
          <a:solidFill>
            <a:srgbClr val="000000"/>
          </a:solidFill>
        </a:ln>
      </c:spPr>
    </c:legend>
    <c:plotVisOnly val="0"/>
    <c:dispBlanksAs val="gap"/>
    <c:showDLblsOverMax val="0"/>
  </c:chart>
  <c:txPr>
    <a:bodyPr/>
    <a:lstStyle/>
    <a:p>
      <a:pPr>
        <a:defRPr>
          <a:latin typeface="Times New Roman" pitchFamily="18" charset="0"/>
          <a:cs typeface="Times New Roman" pitchFamily="18" charset="0"/>
        </a:defRPr>
      </a:pPr>
      <a:endParaRPr lang="en-US"/>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Chart 10: </a:t>
            </a:r>
            <a:r>
              <a:rPr lang="en-CA" sz="1600"/>
              <a:t>Annual % Change in </a:t>
            </a:r>
            <a:r>
              <a:rPr lang="en-US" sz="1600"/>
              <a:t>Output per Hour in the Business Sector, Canada and the United States, 1989-2017</a:t>
            </a:r>
          </a:p>
        </c:rich>
      </c:tx>
      <c:layout>
        <c:manualLayout>
          <c:xMode val="edge"/>
          <c:yMode val="edge"/>
          <c:x val="0.13143185230068269"/>
          <c:y val="3.0284858905942381E-2"/>
        </c:manualLayout>
      </c:layout>
      <c:overlay val="0"/>
    </c:title>
    <c:autoTitleDeleted val="0"/>
    <c:plotArea>
      <c:layout>
        <c:manualLayout>
          <c:layoutTarget val="inner"/>
          <c:xMode val="edge"/>
          <c:yMode val="edge"/>
          <c:x val="5.9430572298464636E-2"/>
          <c:y val="0.15163128080947974"/>
          <c:w val="0.91080406204314324"/>
          <c:h val="0.70048544800606349"/>
        </c:manualLayout>
      </c:layout>
      <c:barChart>
        <c:barDir val="col"/>
        <c:grouping val="clustered"/>
        <c:varyColors val="0"/>
        <c:ser>
          <c:idx val="4"/>
          <c:order val="0"/>
          <c:tx>
            <c:v>Canada</c:v>
          </c:tx>
          <c:spPr>
            <a:solidFill>
              <a:srgbClr val="0070C0"/>
            </a:solidFill>
          </c:spPr>
          <c:invertIfNegative val="0"/>
          <c:cat>
            <c:numRef>
              <c:f>T6A!$A$50:$A$78</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T6A!$F$50:$F$78</c:f>
              <c:numCache>
                <c:formatCode>0.00</c:formatCode>
                <c:ptCount val="29"/>
                <c:pt idx="0">
                  <c:v>0.12719178704460954</c:v>
                </c:pt>
                <c:pt idx="1">
                  <c:v>-1.0551285208757346</c:v>
                </c:pt>
                <c:pt idx="2">
                  <c:v>-5.8952222498784561E-2</c:v>
                </c:pt>
                <c:pt idx="3">
                  <c:v>2.2546140939597206</c:v>
                </c:pt>
                <c:pt idx="4">
                  <c:v>2.0561993641677776</c:v>
                </c:pt>
                <c:pt idx="5">
                  <c:v>2.8890117067778807</c:v>
                </c:pt>
                <c:pt idx="6">
                  <c:v>1.2049516554350947</c:v>
                </c:pt>
                <c:pt idx="7">
                  <c:v>-0.4499451139338117</c:v>
                </c:pt>
                <c:pt idx="8">
                  <c:v>2.7433778445580752</c:v>
                </c:pt>
                <c:pt idx="9">
                  <c:v>2.4200967095176265</c:v>
                </c:pt>
                <c:pt idx="10">
                  <c:v>3.0975795122175813</c:v>
                </c:pt>
                <c:pt idx="11">
                  <c:v>3.7260420851617426</c:v>
                </c:pt>
                <c:pt idx="12">
                  <c:v>1.7379506420084927</c:v>
                </c:pt>
                <c:pt idx="13">
                  <c:v>1.6786266120706221</c:v>
                </c:pt>
                <c:pt idx="14">
                  <c:v>-0.12595244532736116</c:v>
                </c:pt>
                <c:pt idx="15">
                  <c:v>0.48360031385140834</c:v>
                </c:pt>
                <c:pt idx="16">
                  <c:v>2.4903797345573544</c:v>
                </c:pt>
                <c:pt idx="17">
                  <c:v>1.224547667988386</c:v>
                </c:pt>
                <c:pt idx="18">
                  <c:v>-1.89958685557409E-2</c:v>
                </c:pt>
                <c:pt idx="19">
                  <c:v>-0.51998439677129837</c:v>
                </c:pt>
                <c:pt idx="20">
                  <c:v>0.48450489122615781</c:v>
                </c:pt>
                <c:pt idx="21">
                  <c:v>1.2734456999999964</c:v>
                </c:pt>
                <c:pt idx="22">
                  <c:v>1.8589857262060254</c:v>
                </c:pt>
                <c:pt idx="23">
                  <c:v>-0.4228083269441329</c:v>
                </c:pt>
                <c:pt idx="24">
                  <c:v>1.597132950373642</c:v>
                </c:pt>
                <c:pt idx="25">
                  <c:v>3.0184808516229991</c:v>
                </c:pt>
                <c:pt idx="26">
                  <c:v>-0.52013062035047297</c:v>
                </c:pt>
                <c:pt idx="27">
                  <c:v>0.63228390778083732</c:v>
                </c:pt>
                <c:pt idx="28">
                  <c:v>2.0922018531819973</c:v>
                </c:pt>
              </c:numCache>
            </c:numRef>
          </c:val>
          <c:extLst>
            <c:ext xmlns:c16="http://schemas.microsoft.com/office/drawing/2014/chart" uri="{C3380CC4-5D6E-409C-BE32-E72D297353CC}">
              <c16:uniqueId val="{00000000-EBBD-4C09-A01F-968A2388F30B}"/>
            </c:ext>
          </c:extLst>
        </c:ser>
        <c:ser>
          <c:idx val="5"/>
          <c:order val="1"/>
          <c:tx>
            <c:v>United States</c:v>
          </c:tx>
          <c:spPr>
            <a:solidFill>
              <a:schemeClr val="accent4">
                <a:lumMod val="60000"/>
                <a:lumOff val="40000"/>
              </a:schemeClr>
            </a:solidFill>
            <a:ln>
              <a:solidFill>
                <a:schemeClr val="accent4">
                  <a:lumMod val="60000"/>
                  <a:lumOff val="40000"/>
                </a:schemeClr>
              </a:solidFill>
            </a:ln>
          </c:spPr>
          <c:invertIfNegative val="0"/>
          <c:cat>
            <c:numRef>
              <c:f>T6A!$A$50:$A$78</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T6A!$K$50:$K$78</c:f>
              <c:numCache>
                <c:formatCode>#,##0.00_ ;\-#,##0.00\ </c:formatCode>
                <c:ptCount val="29"/>
                <c:pt idx="0">
                  <c:v>1.1678855633235514</c:v>
                </c:pt>
                <c:pt idx="1">
                  <c:v>2.0158272693979673</c:v>
                </c:pt>
                <c:pt idx="2">
                  <c:v>1.6216891164213605</c:v>
                </c:pt>
                <c:pt idx="3">
                  <c:v>4.6415187073784958</c:v>
                </c:pt>
                <c:pt idx="4">
                  <c:v>0.1115514457654596</c:v>
                </c:pt>
                <c:pt idx="5">
                  <c:v>0.65096912295106391</c:v>
                </c:pt>
                <c:pt idx="6">
                  <c:v>0.75600873998542051</c:v>
                </c:pt>
                <c:pt idx="7">
                  <c:v>2.4794344287180725</c:v>
                </c:pt>
                <c:pt idx="8">
                  <c:v>2.2275830935048719</c:v>
                </c:pt>
                <c:pt idx="9">
                  <c:v>3.0360321819411324</c:v>
                </c:pt>
                <c:pt idx="10">
                  <c:v>3.8854586609163793</c:v>
                </c:pt>
                <c:pt idx="11">
                  <c:v>3.0942189675622789</c:v>
                </c:pt>
                <c:pt idx="12">
                  <c:v>2.73373017858037</c:v>
                </c:pt>
                <c:pt idx="13">
                  <c:v>4.2872793670115534</c:v>
                </c:pt>
                <c:pt idx="14">
                  <c:v>3.8600709683443859</c:v>
                </c:pt>
                <c:pt idx="15">
                  <c:v>3.2164892839883512</c:v>
                </c:pt>
                <c:pt idx="16">
                  <c:v>2.1177905292843144</c:v>
                </c:pt>
                <c:pt idx="17">
                  <c:v>0.93830635702556398</c:v>
                </c:pt>
                <c:pt idx="18">
                  <c:v>1.4429679082247056</c:v>
                </c:pt>
                <c:pt idx="19">
                  <c:v>0.85179940019993117</c:v>
                </c:pt>
                <c:pt idx="20">
                  <c:v>3.2524522457408422</c:v>
                </c:pt>
                <c:pt idx="21">
                  <c:v>3.2729999999999961</c:v>
                </c:pt>
                <c:pt idx="22">
                  <c:v>3.4859062872194445E-2</c:v>
                </c:pt>
                <c:pt idx="23">
                  <c:v>0.69113049201908705</c:v>
                </c:pt>
                <c:pt idx="24">
                  <c:v>0.71041981100333995</c:v>
                </c:pt>
                <c:pt idx="25">
                  <c:v>0.82377197838911009</c:v>
                </c:pt>
                <c:pt idx="26">
                  <c:v>1.1398816568047276</c:v>
                </c:pt>
                <c:pt idx="27">
                  <c:v>5.7100600024344569E-2</c:v>
                </c:pt>
                <c:pt idx="28">
                  <c:v>1.1675554308167317</c:v>
                </c:pt>
              </c:numCache>
            </c:numRef>
          </c:val>
          <c:extLst>
            <c:ext xmlns:c16="http://schemas.microsoft.com/office/drawing/2014/chart" uri="{C3380CC4-5D6E-409C-BE32-E72D297353CC}">
              <c16:uniqueId val="{00000001-EBBD-4C09-A01F-968A2388F30B}"/>
            </c:ext>
          </c:extLst>
        </c:ser>
        <c:dLbls>
          <c:showLegendKey val="0"/>
          <c:showVal val="0"/>
          <c:showCatName val="0"/>
          <c:showSerName val="0"/>
          <c:showPercent val="0"/>
          <c:showBubbleSize val="0"/>
        </c:dLbls>
        <c:gapWidth val="150"/>
        <c:axId val="225828224"/>
        <c:axId val="225834112"/>
      </c:barChart>
      <c:catAx>
        <c:axId val="225828224"/>
        <c:scaling>
          <c:orientation val="minMax"/>
        </c:scaling>
        <c:delete val="0"/>
        <c:axPos val="b"/>
        <c:numFmt formatCode="General" sourceLinked="1"/>
        <c:majorTickMark val="in"/>
        <c:minorTickMark val="none"/>
        <c:tickLblPos val="low"/>
        <c:crossAx val="225834112"/>
        <c:crosses val="autoZero"/>
        <c:auto val="1"/>
        <c:lblAlgn val="ctr"/>
        <c:lblOffset val="100"/>
        <c:tickLblSkip val="2"/>
        <c:noMultiLvlLbl val="0"/>
      </c:catAx>
      <c:valAx>
        <c:axId val="225834112"/>
        <c:scaling>
          <c:orientation val="minMax"/>
        </c:scaling>
        <c:delete val="0"/>
        <c:axPos val="l"/>
        <c:majorGridlines/>
        <c:numFmt formatCode="0.0" sourceLinked="0"/>
        <c:majorTickMark val="out"/>
        <c:minorTickMark val="none"/>
        <c:tickLblPos val="nextTo"/>
        <c:crossAx val="225828224"/>
        <c:crosses val="autoZero"/>
        <c:crossBetween val="between"/>
      </c:valAx>
    </c:plotArea>
    <c:legend>
      <c:legendPos val="r"/>
      <c:layout>
        <c:manualLayout>
          <c:xMode val="edge"/>
          <c:yMode val="edge"/>
          <c:x val="7.3872301294962528E-2"/>
          <c:y val="0.78232388042997192"/>
          <c:w val="0.28580809093098974"/>
          <c:h val="4.9405176755472575E-2"/>
        </c:manualLayout>
      </c:layout>
      <c:overlay val="0"/>
      <c:spPr>
        <a:solidFill>
          <a:sysClr val="window" lastClr="FFFFFF"/>
        </a:solidFill>
        <a:ln>
          <a:solidFill>
            <a:srgbClr val="000000"/>
          </a:solidFill>
        </a:ln>
      </c:spPr>
    </c:legend>
    <c:plotVisOnly val="1"/>
    <c:dispBlanksAs val="gap"/>
    <c:showDLblsOverMax val="0"/>
  </c:chart>
  <c:txPr>
    <a:bodyPr/>
    <a:lstStyle/>
    <a:p>
      <a:pPr>
        <a:defRPr>
          <a:latin typeface="Times New Roman" pitchFamily="18" charset="0"/>
          <a:cs typeface="Times New Roman" pitchFamily="18" charset="0"/>
        </a:defRPr>
      </a:pPr>
      <a:endParaRPr lang="en-US"/>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11: Labour Force Participation Rate, Canada and the United States, </a:t>
            </a:r>
          </a:p>
          <a:p>
            <a:pPr>
              <a:defRPr lang="en-CA" sz="1400" b="1" i="0" u="none" strike="noStrike" baseline="0">
                <a:solidFill>
                  <a:srgbClr val="000000"/>
                </a:solidFill>
                <a:latin typeface="Times New Roman"/>
                <a:ea typeface="Times New Roman"/>
                <a:cs typeface="Times New Roman"/>
              </a:defRPr>
            </a:pPr>
            <a:r>
              <a:rPr lang="en-CA"/>
              <a:t>1976-2017</a:t>
            </a:r>
          </a:p>
        </c:rich>
      </c:tx>
      <c:layout>
        <c:manualLayout>
          <c:xMode val="edge"/>
          <c:yMode val="edge"/>
          <c:x val="0.17093066370040791"/>
          <c:y val="3.2573289902280152E-2"/>
        </c:manualLayout>
      </c:layout>
      <c:overlay val="0"/>
      <c:spPr>
        <a:noFill/>
        <a:ln w="25400">
          <a:noFill/>
        </a:ln>
      </c:spPr>
    </c:title>
    <c:autoTitleDeleted val="0"/>
    <c:plotArea>
      <c:layout>
        <c:manualLayout>
          <c:layoutTarget val="inner"/>
          <c:xMode val="edge"/>
          <c:yMode val="edge"/>
          <c:x val="5.1538746755654355E-2"/>
          <c:y val="0.15743756786102292"/>
          <c:w val="0.90063032999629156"/>
          <c:h val="0.69055374592832841"/>
        </c:manualLayout>
      </c:layout>
      <c:lineChart>
        <c:grouping val="standard"/>
        <c:varyColors val="0"/>
        <c:ser>
          <c:idx val="3"/>
          <c:order val="0"/>
          <c:tx>
            <c:v>Canada</c:v>
          </c:tx>
          <c:spPr>
            <a:ln>
              <a:solidFill>
                <a:schemeClr val="tx1"/>
              </a:solidFill>
            </a:ln>
          </c:spPr>
          <c:marker>
            <c:symbol val="none"/>
          </c:marker>
          <c:dLbls>
            <c:delete val="1"/>
          </c:dLbls>
          <c:cat>
            <c:numRef>
              <c:f>'T9'!$A$5:$A$46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'T8'!$J$5:$J$46</c:f>
              <c:numCache>
                <c:formatCode>#,##0.00_);\(#,##0.00\)</c:formatCode>
                <c:ptCount val="42"/>
                <c:pt idx="0">
                  <c:v>61.53007386563489</c:v>
                </c:pt>
                <c:pt idx="1">
                  <c:v>61.889248946115686</c:v>
                </c:pt>
                <c:pt idx="2">
                  <c:v>62.769912649264</c:v>
                </c:pt>
                <c:pt idx="3">
                  <c:v>63.666567325628876</c:v>
                </c:pt>
                <c:pt idx="4">
                  <c:v>64.234781103248281</c:v>
                </c:pt>
                <c:pt idx="5">
                  <c:v>65.037763828577198</c:v>
                </c:pt>
                <c:pt idx="6">
                  <c:v>64.492708104316492</c:v>
                </c:pt>
                <c:pt idx="7">
                  <c:v>64.719710669077756</c:v>
                </c:pt>
                <c:pt idx="8">
                  <c:v>65.071767893498787</c:v>
                </c:pt>
                <c:pt idx="9">
                  <c:v>65.637410042937489</c:v>
                </c:pt>
                <c:pt idx="10">
                  <c:v>66.089025142834387</c:v>
                </c:pt>
                <c:pt idx="11">
                  <c:v>66.45403524636086</c:v>
                </c:pt>
                <c:pt idx="12">
                  <c:v>66.856521865691192</c:v>
                </c:pt>
                <c:pt idx="13">
                  <c:v>67.225877455319761</c:v>
                </c:pt>
                <c:pt idx="14">
                  <c:v>67.147779605650797</c:v>
                </c:pt>
                <c:pt idx="15">
                  <c:v>66.564808923852823</c:v>
                </c:pt>
                <c:pt idx="16">
                  <c:v>65.711130053803345</c:v>
                </c:pt>
                <c:pt idx="17">
                  <c:v>65.353575130471768</c:v>
                </c:pt>
                <c:pt idx="18">
                  <c:v>65.15616198285035</c:v>
                </c:pt>
                <c:pt idx="19">
                  <c:v>64.819947043248021</c:v>
                </c:pt>
                <c:pt idx="20">
                  <c:v>64.669962324963521</c:v>
                </c:pt>
                <c:pt idx="21">
                  <c:v>64.847483728873343</c:v>
                </c:pt>
                <c:pt idx="22">
                  <c:v>65.131805559689909</c:v>
                </c:pt>
                <c:pt idx="23">
                  <c:v>65.538338624561106</c:v>
                </c:pt>
                <c:pt idx="24">
                  <c:v>65.792849226017751</c:v>
                </c:pt>
                <c:pt idx="25">
                  <c:v>65.939376069846105</c:v>
                </c:pt>
                <c:pt idx="26">
                  <c:v>66.841888520142433</c:v>
                </c:pt>
                <c:pt idx="27">
                  <c:v>67.538945530085854</c:v>
                </c:pt>
                <c:pt idx="28">
                  <c:v>67.494224282807451</c:v>
                </c:pt>
                <c:pt idx="29">
                  <c:v>67.150073578803088</c:v>
                </c:pt>
                <c:pt idx="30">
                  <c:v>67.032222243495241</c:v>
                </c:pt>
                <c:pt idx="31">
                  <c:v>67.463163742314364</c:v>
                </c:pt>
                <c:pt idx="32">
                  <c:v>67.541492074380045</c:v>
                </c:pt>
                <c:pt idx="33">
                  <c:v>67.110375884569436</c:v>
                </c:pt>
                <c:pt idx="34">
                  <c:v>66.910740708503795</c:v>
                </c:pt>
                <c:pt idx="35">
                  <c:v>66.712642360451838</c:v>
                </c:pt>
                <c:pt idx="36">
                  <c:v>66.542447309896659</c:v>
                </c:pt>
                <c:pt idx="37">
                  <c:v>66.451520567455105</c:v>
                </c:pt>
                <c:pt idx="38">
                  <c:v>65.971373953610353</c:v>
                </c:pt>
                <c:pt idx="39">
                  <c:v>65.85256729895697</c:v>
                </c:pt>
                <c:pt idx="40">
                  <c:v>65.719403792206037</c:v>
                </c:pt>
                <c:pt idx="41">
                  <c:v>65.762596231664986</c:v>
                </c:pt>
              </c:numCache>
            </c:numRef>
          </c:val>
          <c:smooth val="0"/>
          <c:extLst>
            <c:ext xmlns:c16="http://schemas.microsoft.com/office/drawing/2014/chart" uri="{C3380CC4-5D6E-409C-BE32-E72D297353CC}">
              <c16:uniqueId val="{00000000-945B-40F2-BF77-B1E2B6427C6C}"/>
            </c:ext>
          </c:extLst>
        </c:ser>
        <c:ser>
          <c:idx val="2"/>
          <c:order val="1"/>
          <c:tx>
            <c:v>United States</c:v>
          </c:tx>
          <c:spPr>
            <a:ln>
              <a:solidFill>
                <a:schemeClr val="tx2"/>
              </a:solidFill>
              <a:prstDash val="lgDash"/>
            </a:ln>
          </c:spPr>
          <c:marker>
            <c:symbol val="none"/>
          </c:marker>
          <c:dLbls>
            <c:delete val="1"/>
          </c:dLbls>
          <c:cat>
            <c:numRef>
              <c:f>'T9'!$A$5:$A$46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'T9'!$J$5:$J$46</c:f>
              <c:numCache>
                <c:formatCode>#,##0.00_);\(#,##0.00\)</c:formatCode>
                <c:ptCount val="42"/>
                <c:pt idx="0">
                  <c:v>61.580531540185724</c:v>
                </c:pt>
                <c:pt idx="1">
                  <c:v>62.256890079417481</c:v>
                </c:pt>
                <c:pt idx="2">
                  <c:v>63.152986226916184</c:v>
                </c:pt>
                <c:pt idx="3">
                  <c:v>63.666195568441672</c:v>
                </c:pt>
                <c:pt idx="4">
                  <c:v>63.751527616322392</c:v>
                </c:pt>
                <c:pt idx="5">
                  <c:v>63.874684065126665</c:v>
                </c:pt>
                <c:pt idx="6">
                  <c:v>63.971301031514308</c:v>
                </c:pt>
                <c:pt idx="7">
                  <c:v>64.030077777458885</c:v>
                </c:pt>
                <c:pt idx="8">
                  <c:v>64.373550739016792</c:v>
                </c:pt>
                <c:pt idx="9">
                  <c:v>64.790747786269819</c:v>
                </c:pt>
                <c:pt idx="10">
                  <c:v>65.250544059096171</c:v>
                </c:pt>
                <c:pt idx="11">
                  <c:v>65.588526590534769</c:v>
                </c:pt>
                <c:pt idx="12">
                  <c:v>65.904892938200447</c:v>
                </c:pt>
                <c:pt idx="13">
                  <c:v>66.455821838802962</c:v>
                </c:pt>
                <c:pt idx="14">
                  <c:v>66.524285804910022</c:v>
                </c:pt>
                <c:pt idx="15">
                  <c:v>66.175723451617131</c:v>
                </c:pt>
                <c:pt idx="16">
                  <c:v>66.442778973574335</c:v>
                </c:pt>
                <c:pt idx="17">
                  <c:v>66.311499810098653</c:v>
                </c:pt>
                <c:pt idx="18">
                  <c:v>66.588758929750938</c:v>
                </c:pt>
                <c:pt idx="19">
                  <c:v>66.623695766023445</c:v>
                </c:pt>
                <c:pt idx="20">
                  <c:v>66.774182291329126</c:v>
                </c:pt>
                <c:pt idx="21">
                  <c:v>67.097418932423579</c:v>
                </c:pt>
                <c:pt idx="22">
                  <c:v>67.085566708897773</c:v>
                </c:pt>
                <c:pt idx="23">
                  <c:v>67.083507819381666</c:v>
                </c:pt>
                <c:pt idx="24">
                  <c:v>67.07357804466146</c:v>
                </c:pt>
                <c:pt idx="25">
                  <c:v>66.824428616591973</c:v>
                </c:pt>
                <c:pt idx="26">
                  <c:v>66.582249391000602</c:v>
                </c:pt>
                <c:pt idx="27">
                  <c:v>66.243760399334434</c:v>
                </c:pt>
                <c:pt idx="28">
                  <c:v>65.99345442497885</c:v>
                </c:pt>
                <c:pt idx="29">
                  <c:v>66.046832565175478</c:v>
                </c:pt>
                <c:pt idx="30">
                  <c:v>66.179227760417803</c:v>
                </c:pt>
                <c:pt idx="31">
                  <c:v>66.039583036827139</c:v>
                </c:pt>
                <c:pt idx="32">
                  <c:v>65.994405187605864</c:v>
                </c:pt>
                <c:pt idx="33">
                  <c:v>65.369527694963125</c:v>
                </c:pt>
                <c:pt idx="34">
                  <c:v>64.705461884539375</c:v>
                </c:pt>
                <c:pt idx="35">
                  <c:v>64.109123688537579</c:v>
                </c:pt>
                <c:pt idx="36">
                  <c:v>63.701270942602065</c:v>
                </c:pt>
                <c:pt idx="37">
                  <c:v>63.248792123054876</c:v>
                </c:pt>
                <c:pt idx="38">
                  <c:v>62.885213372212611</c:v>
                </c:pt>
                <c:pt idx="39">
                  <c:v>62.651265345831952</c:v>
                </c:pt>
                <c:pt idx="40">
                  <c:v>62.78624900409406</c:v>
                </c:pt>
                <c:pt idx="41">
                  <c:v>62.851116712861511</c:v>
                </c:pt>
              </c:numCache>
            </c:numRef>
          </c:val>
          <c:smooth val="0"/>
          <c:extLst>
            <c:ext xmlns:c16="http://schemas.microsoft.com/office/drawing/2014/chart" uri="{C3380CC4-5D6E-409C-BE32-E72D297353CC}">
              <c16:uniqueId val="{00000001-945B-40F2-BF77-B1E2B6427C6C}"/>
            </c:ext>
          </c:extLst>
        </c:ser>
        <c:dLbls>
          <c:showLegendKey val="0"/>
          <c:showVal val="1"/>
          <c:showCatName val="0"/>
          <c:showSerName val="0"/>
          <c:showPercent val="0"/>
          <c:showBubbleSize val="0"/>
        </c:dLbls>
        <c:smooth val="0"/>
        <c:axId val="229199232"/>
        <c:axId val="229201024"/>
      </c:lineChart>
      <c:catAx>
        <c:axId val="229199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29201024"/>
        <c:crosses val="autoZero"/>
        <c:auto val="0"/>
        <c:lblAlgn val="ctr"/>
        <c:lblOffset val="100"/>
        <c:tickLblSkip val="2"/>
        <c:tickMarkSkip val="1"/>
        <c:noMultiLvlLbl val="0"/>
      </c:catAx>
      <c:valAx>
        <c:axId val="229201024"/>
        <c:scaling>
          <c:orientation val="minMax"/>
          <c:max val="68"/>
          <c:min val="6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29199232"/>
        <c:crosses val="autoZero"/>
        <c:crossBetween val="midCat"/>
      </c:valAx>
      <c:spPr>
        <a:noFill/>
        <a:ln w="25400">
          <a:noFill/>
        </a:ln>
      </c:spPr>
    </c:plotArea>
    <c:legend>
      <c:legendPos val="r"/>
      <c:layout>
        <c:manualLayout>
          <c:xMode val="edge"/>
          <c:yMode val="edge"/>
          <c:x val="0.63663329625511056"/>
          <c:y val="0.58251900108577637"/>
          <c:w val="0.15026331385996308"/>
          <c:h val="0.1024453050860502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1a: Relative Aggregate Income Levels in Canada, 2001-2017</a:t>
            </a:r>
          </a:p>
          <a:p>
            <a:pPr>
              <a:defRPr lang="en-CA" sz="1400" b="1" i="0" u="none" strike="noStrike" baseline="0">
                <a:solidFill>
                  <a:srgbClr val="000000"/>
                </a:solidFill>
                <a:latin typeface="Times New Roman"/>
                <a:ea typeface="Times New Roman"/>
                <a:cs typeface="Times New Roman"/>
              </a:defRPr>
            </a:pPr>
            <a:r>
              <a:rPr lang="en-CA"/>
              <a:t> (Canada as % of the United States)</a:t>
            </a:r>
          </a:p>
        </c:rich>
      </c:tx>
      <c:layout>
        <c:manualLayout>
          <c:xMode val="edge"/>
          <c:yMode val="edge"/>
          <c:x val="0.20689655172413793"/>
          <c:y val="2.1715526601520086E-2"/>
        </c:manualLayout>
      </c:layout>
      <c:overlay val="0"/>
      <c:spPr>
        <a:noFill/>
        <a:ln w="25400">
          <a:noFill/>
        </a:ln>
      </c:spPr>
    </c:title>
    <c:autoTitleDeleted val="0"/>
    <c:plotArea>
      <c:layout>
        <c:manualLayout>
          <c:layoutTarget val="inner"/>
          <c:xMode val="edge"/>
          <c:yMode val="edge"/>
          <c:x val="6.4516129032258132E-2"/>
          <c:y val="0.12377850162866449"/>
          <c:w val="0.91101223581757507"/>
          <c:h val="0.73127035830619891"/>
        </c:manualLayout>
      </c:layout>
      <c:lineChart>
        <c:grouping val="standard"/>
        <c:varyColors val="0"/>
        <c:ser>
          <c:idx val="4"/>
          <c:order val="0"/>
          <c:tx>
            <c:strRef>
              <c:f>'T3'!$O$4</c:f>
              <c:strCache>
                <c:ptCount val="1"/>
                <c:pt idx="0">
                  <c:v>GDP per capita</c:v>
                </c:pt>
              </c:strCache>
            </c:strRef>
          </c:tx>
          <c:spPr>
            <a:ln>
              <a:solidFill>
                <a:schemeClr val="tx1">
                  <a:lumMod val="50000"/>
                  <a:lumOff val="50000"/>
                </a:schemeClr>
              </a:solidFill>
              <a:prstDash val="lgDash"/>
            </a:ln>
          </c:spPr>
          <c:marker>
            <c:symbol val="none"/>
          </c:marker>
          <c:cat>
            <c:numRef>
              <c:f>'T3'!$A$37:$A$53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'T3'!$O$37:$O$53</c:f>
              <c:numCache>
                <c:formatCode>0.00</c:formatCode>
                <c:ptCount val="17"/>
                <c:pt idx="0">
                  <c:v>81.078767683304747</c:v>
                </c:pt>
                <c:pt idx="1">
                  <c:v>81.065388047398571</c:v>
                </c:pt>
                <c:pt idx="2">
                  <c:v>81.456199335211963</c:v>
                </c:pt>
                <c:pt idx="3">
                  <c:v>80.880890270219624</c:v>
                </c:pt>
                <c:pt idx="4">
                  <c:v>81.962084797007506</c:v>
                </c:pt>
                <c:pt idx="5">
                  <c:v>81.963508806822134</c:v>
                </c:pt>
                <c:pt idx="6">
                  <c:v>82.242117818244736</c:v>
                </c:pt>
                <c:pt idx="7">
                  <c:v>83.457088784777227</c:v>
                </c:pt>
                <c:pt idx="8">
                  <c:v>82.774623824159789</c:v>
                </c:pt>
                <c:pt idx="9">
                  <c:v>82.978529596561259</c:v>
                </c:pt>
                <c:pt idx="10">
                  <c:v>83.695534722472686</c:v>
                </c:pt>
                <c:pt idx="11">
                  <c:v>82.137997629095509</c:v>
                </c:pt>
                <c:pt idx="12">
                  <c:v>83.776259443868341</c:v>
                </c:pt>
                <c:pt idx="13">
                  <c:v>83.421873853484698</c:v>
                </c:pt>
                <c:pt idx="14">
                  <c:v>79.23286835961062</c:v>
                </c:pt>
                <c:pt idx="15">
                  <c:v>78.017973020637356</c:v>
                </c:pt>
                <c:pt idx="16">
                  <c:v>78.063379546383487</c:v>
                </c:pt>
              </c:numCache>
            </c:numRef>
          </c:val>
          <c:smooth val="0"/>
          <c:extLst>
            <c:ext xmlns:c16="http://schemas.microsoft.com/office/drawing/2014/chart" uri="{C3380CC4-5D6E-409C-BE32-E72D297353CC}">
              <c16:uniqueId val="{00000000-582C-4193-B38C-DE1400F09D99}"/>
            </c:ext>
          </c:extLst>
        </c:ser>
        <c:ser>
          <c:idx val="5"/>
          <c:order val="1"/>
          <c:tx>
            <c:strRef>
              <c:f>'T3'!$P$4</c:f>
              <c:strCache>
                <c:ptCount val="1"/>
                <c:pt idx="0">
                  <c:v>PI per capita</c:v>
                </c:pt>
              </c:strCache>
            </c:strRef>
          </c:tx>
          <c:spPr>
            <a:ln>
              <a:solidFill>
                <a:schemeClr val="tx2">
                  <a:lumMod val="75000"/>
                </a:schemeClr>
              </a:solidFill>
              <a:prstDash val="sysDash"/>
            </a:ln>
          </c:spPr>
          <c:marker>
            <c:symbol val="none"/>
          </c:marker>
          <c:cat>
            <c:numRef>
              <c:f>'T3'!$A$37:$A$53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'T3'!$P$37:$P$53</c:f>
              <c:numCache>
                <c:formatCode>0.00</c:formatCode>
                <c:ptCount val="17"/>
                <c:pt idx="0">
                  <c:v>79.448830795728369</c:v>
                </c:pt>
                <c:pt idx="1">
                  <c:v>79.012088488323045</c:v>
                </c:pt>
                <c:pt idx="2">
                  <c:v>78.581972926648376</c:v>
                </c:pt>
                <c:pt idx="3">
                  <c:v>78.922470033364633</c:v>
                </c:pt>
                <c:pt idx="4">
                  <c:v>78.886820077938751</c:v>
                </c:pt>
                <c:pt idx="5">
                  <c:v>77.419308663499805</c:v>
                </c:pt>
                <c:pt idx="6">
                  <c:v>79.07905563710149</c:v>
                </c:pt>
                <c:pt idx="7">
                  <c:v>77.987979999952245</c:v>
                </c:pt>
                <c:pt idx="8">
                  <c:v>78.94151034472894</c:v>
                </c:pt>
                <c:pt idx="9">
                  <c:v>79.316832631026017</c:v>
                </c:pt>
                <c:pt idx="10">
                  <c:v>77.404753288429589</c:v>
                </c:pt>
                <c:pt idx="11">
                  <c:v>76.340522255510521</c:v>
                </c:pt>
                <c:pt idx="12">
                  <c:v>78.214479401152431</c:v>
                </c:pt>
                <c:pt idx="13">
                  <c:v>76.79931554025508</c:v>
                </c:pt>
                <c:pt idx="14">
                  <c:v>74.967328118505279</c:v>
                </c:pt>
                <c:pt idx="15">
                  <c:v>74.033007969462162</c:v>
                </c:pt>
                <c:pt idx="16">
                  <c:v>74.036336232008694</c:v>
                </c:pt>
              </c:numCache>
            </c:numRef>
          </c:val>
          <c:smooth val="0"/>
          <c:extLst>
            <c:ext xmlns:c16="http://schemas.microsoft.com/office/drawing/2014/chart" uri="{C3380CC4-5D6E-409C-BE32-E72D297353CC}">
              <c16:uniqueId val="{00000001-582C-4193-B38C-DE1400F09D99}"/>
            </c:ext>
          </c:extLst>
        </c:ser>
        <c:ser>
          <c:idx val="0"/>
          <c:order val="2"/>
          <c:tx>
            <c:strRef>
              <c:f>'T3'!$Q$4</c:f>
              <c:strCache>
                <c:ptCount val="1"/>
                <c:pt idx="0">
                  <c:v>PDI per capita</c:v>
                </c:pt>
              </c:strCache>
            </c:strRef>
          </c:tx>
          <c:marker>
            <c:symbol val="none"/>
          </c:marker>
          <c:cat>
            <c:numRef>
              <c:f>'T3'!$A$37:$A$53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'T3'!$Q$37:$Q$53</c:f>
              <c:numCache>
                <c:formatCode>0.00</c:formatCode>
                <c:ptCount val="17"/>
                <c:pt idx="0">
                  <c:v>59.890381723706753</c:v>
                </c:pt>
                <c:pt idx="1">
                  <c:v>59.305440913497762</c:v>
                </c:pt>
                <c:pt idx="2">
                  <c:v>58.220144200954962</c:v>
                </c:pt>
                <c:pt idx="3">
                  <c:v>58.080037007036523</c:v>
                </c:pt>
                <c:pt idx="4">
                  <c:v>57.92939015907502</c:v>
                </c:pt>
                <c:pt idx="5">
                  <c:v>57.164225332544468</c:v>
                </c:pt>
                <c:pt idx="6">
                  <c:v>57.96583468853246</c:v>
                </c:pt>
                <c:pt idx="7">
                  <c:v>57.571450253374834</c:v>
                </c:pt>
                <c:pt idx="8">
                  <c:v>58.151233368566366</c:v>
                </c:pt>
                <c:pt idx="9">
                  <c:v>59.489271086786886</c:v>
                </c:pt>
                <c:pt idx="10">
                  <c:v>58.086942243435878</c:v>
                </c:pt>
                <c:pt idx="11">
                  <c:v>57.051675409195482</c:v>
                </c:pt>
                <c:pt idx="12">
                  <c:v>59.470025577979492</c:v>
                </c:pt>
                <c:pt idx="13">
                  <c:v>58.350709663419977</c:v>
                </c:pt>
                <c:pt idx="14">
                  <c:v>57.228139817114801</c:v>
                </c:pt>
                <c:pt idx="15">
                  <c:v>56.454042239140087</c:v>
                </c:pt>
                <c:pt idx="16">
                  <c:v>56.856859259697615</c:v>
                </c:pt>
              </c:numCache>
            </c:numRef>
          </c:val>
          <c:smooth val="0"/>
          <c:extLst>
            <c:ext xmlns:c16="http://schemas.microsoft.com/office/drawing/2014/chart" uri="{C3380CC4-5D6E-409C-BE32-E72D297353CC}">
              <c16:uniqueId val="{00000002-582C-4193-B38C-DE1400F09D99}"/>
            </c:ext>
          </c:extLst>
        </c:ser>
        <c:dLbls>
          <c:showLegendKey val="0"/>
          <c:showVal val="0"/>
          <c:showCatName val="0"/>
          <c:showSerName val="0"/>
          <c:showPercent val="0"/>
          <c:showBubbleSize val="0"/>
        </c:dLbls>
        <c:smooth val="0"/>
        <c:axId val="198300416"/>
        <c:axId val="198301952"/>
      </c:lineChart>
      <c:catAx>
        <c:axId val="198300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8301952"/>
        <c:crosses val="autoZero"/>
        <c:auto val="1"/>
        <c:lblAlgn val="ctr"/>
        <c:lblOffset val="100"/>
        <c:tickMarkSkip val="1"/>
        <c:noMultiLvlLbl val="0"/>
      </c:catAx>
      <c:valAx>
        <c:axId val="198301952"/>
        <c:scaling>
          <c:orientation val="minMax"/>
        </c:scaling>
        <c:delete val="0"/>
        <c:axPos val="l"/>
        <c:majorGridlines>
          <c:spPr>
            <a:ln w="3175">
              <a:solidFill>
                <a:srgbClr val="000000"/>
              </a:solidFill>
              <a:prstDash val="solid"/>
            </a:ln>
          </c:spPr>
        </c:majorGridlines>
        <c:title>
          <c:tx>
            <c:rich>
              <a:bodyPr rot="0" vert="horz"/>
              <a:lstStyle/>
              <a:p>
                <a:pPr algn="ctr">
                  <a:defRPr lang="en-CA" sz="1150" b="1" i="0" u="none" strike="noStrike" baseline="0">
                    <a:solidFill>
                      <a:srgbClr val="000000"/>
                    </a:solidFill>
                    <a:latin typeface="Times New Roman"/>
                    <a:ea typeface="Times New Roman"/>
                    <a:cs typeface="Times New Roman"/>
                  </a:defRPr>
                </a:pPr>
                <a:r>
                  <a:rPr lang="en-CA"/>
                  <a:t>%</a:t>
                </a:r>
              </a:p>
            </c:rich>
          </c:tx>
          <c:layout>
            <c:manualLayout>
              <c:xMode val="edge"/>
              <c:yMode val="edge"/>
              <c:x val="4.1156840934371525E-2"/>
              <c:y val="4.2345276872964167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8300416"/>
        <c:crosses val="autoZero"/>
        <c:crossBetween val="midCat"/>
      </c:valAx>
      <c:spPr>
        <a:noFill/>
        <a:ln w="25400">
          <a:noFill/>
        </a:ln>
      </c:spPr>
    </c:plotArea>
    <c:legend>
      <c:legendPos val="r"/>
      <c:layout>
        <c:manualLayout>
          <c:xMode val="edge"/>
          <c:yMode val="edge"/>
          <c:x val="7.9718205413422449E-2"/>
          <c:y val="0.71878393051031564"/>
          <c:w val="0.1397404523544688"/>
          <c:h val="0.10480802277565469"/>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12: Employment to Working Age Population Ratio, Canada and the United States, 1976-2017</a:t>
            </a:r>
          </a:p>
        </c:rich>
      </c:tx>
      <c:layout>
        <c:manualLayout>
          <c:xMode val="edge"/>
          <c:yMode val="edge"/>
          <c:x val="0.10233592880978865"/>
          <c:y val="3.2573289902280152E-2"/>
        </c:manualLayout>
      </c:layout>
      <c:overlay val="0"/>
      <c:spPr>
        <a:noFill/>
        <a:ln w="25400">
          <a:noFill/>
        </a:ln>
      </c:spPr>
    </c:title>
    <c:autoTitleDeleted val="0"/>
    <c:plotArea>
      <c:layout>
        <c:manualLayout>
          <c:layoutTarget val="inner"/>
          <c:xMode val="edge"/>
          <c:yMode val="edge"/>
          <c:x val="4.8943270300333713E-2"/>
          <c:y val="0.13192182410423453"/>
          <c:w val="0.92769744160178091"/>
          <c:h val="0.73887079261672228"/>
        </c:manualLayout>
      </c:layout>
      <c:lineChart>
        <c:grouping val="standard"/>
        <c:varyColors val="0"/>
        <c:ser>
          <c:idx val="4"/>
          <c:order val="0"/>
          <c:tx>
            <c:v>Canada</c:v>
          </c:tx>
          <c:spPr>
            <a:ln>
              <a:solidFill>
                <a:schemeClr val="tx1"/>
              </a:solidFill>
            </a:ln>
          </c:spPr>
          <c:marker>
            <c:symbol val="none"/>
          </c:marker>
          <c:cat>
            <c:numRef>
              <c:f>'T9'!$A$5:$A$46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'T8'!$I$5:$I$46</c:f>
              <c:numCache>
                <c:formatCode>#,##0.00_);\(#,##0.00\)</c:formatCode>
                <c:ptCount val="42"/>
                <c:pt idx="0">
                  <c:v>57.169070230976672</c:v>
                </c:pt>
                <c:pt idx="1">
                  <c:v>56.898282240256947</c:v>
                </c:pt>
                <c:pt idx="2">
                  <c:v>57.51030716186041</c:v>
                </c:pt>
                <c:pt idx="3">
                  <c:v>58.886055829663221</c:v>
                </c:pt>
                <c:pt idx="4">
                  <c:v>59.402930165119351</c:v>
                </c:pt>
                <c:pt idx="5">
                  <c:v>60.08408497791573</c:v>
                </c:pt>
                <c:pt idx="6">
                  <c:v>57.325921040233673</c:v>
                </c:pt>
                <c:pt idx="7">
                  <c:v>56.956858692844229</c:v>
                </c:pt>
                <c:pt idx="8">
                  <c:v>57.669954433893423</c:v>
                </c:pt>
                <c:pt idx="9">
                  <c:v>58.745741528413333</c:v>
                </c:pt>
                <c:pt idx="10">
                  <c:v>59.741604124778526</c:v>
                </c:pt>
                <c:pt idx="11">
                  <c:v>60.604869226762069</c:v>
                </c:pt>
                <c:pt idx="12">
                  <c:v>61.668817496434144</c:v>
                </c:pt>
                <c:pt idx="13">
                  <c:v>62.182453286121017</c:v>
                </c:pt>
                <c:pt idx="14">
                  <c:v>61.672330978048237</c:v>
                </c:pt>
                <c:pt idx="15">
                  <c:v>59.699628018000027</c:v>
                </c:pt>
                <c:pt idx="16">
                  <c:v>58.339520261042509</c:v>
                </c:pt>
                <c:pt idx="17">
                  <c:v>57.925396846950825</c:v>
                </c:pt>
                <c:pt idx="18">
                  <c:v>58.392421248401725</c:v>
                </c:pt>
                <c:pt idx="19">
                  <c:v>58.680494263018531</c:v>
                </c:pt>
                <c:pt idx="20">
                  <c:v>58.445523639452077</c:v>
                </c:pt>
                <c:pt idx="21">
                  <c:v>58.953313803679663</c:v>
                </c:pt>
                <c:pt idx="22">
                  <c:v>59.736686554089388</c:v>
                </c:pt>
                <c:pt idx="23">
                  <c:v>60.582805962618004</c:v>
                </c:pt>
                <c:pt idx="24">
                  <c:v>61.294661203750977</c:v>
                </c:pt>
                <c:pt idx="25">
                  <c:v>61.173493206221288</c:v>
                </c:pt>
                <c:pt idx="26">
                  <c:v>61.714832489523033</c:v>
                </c:pt>
                <c:pt idx="27">
                  <c:v>62.41930789197724</c:v>
                </c:pt>
                <c:pt idx="28">
                  <c:v>62.664268481311083</c:v>
                </c:pt>
                <c:pt idx="29">
                  <c:v>62.616532128116418</c:v>
                </c:pt>
                <c:pt idx="30">
                  <c:v>62.803698952729228</c:v>
                </c:pt>
                <c:pt idx="31">
                  <c:v>63.393508353582732</c:v>
                </c:pt>
                <c:pt idx="32">
                  <c:v>63.389675071949426</c:v>
                </c:pt>
                <c:pt idx="33">
                  <c:v>61.508684863523577</c:v>
                </c:pt>
                <c:pt idx="34">
                  <c:v>61.54292511677837</c:v>
                </c:pt>
                <c:pt idx="35">
                  <c:v>61.704635424690025</c:v>
                </c:pt>
                <c:pt idx="36">
                  <c:v>61.677032029501511</c:v>
                </c:pt>
                <c:pt idx="37">
                  <c:v>61.738669049680247</c:v>
                </c:pt>
                <c:pt idx="38">
                  <c:v>61.408321428817899</c:v>
                </c:pt>
                <c:pt idx="39">
                  <c:v>61.306088156339868</c:v>
                </c:pt>
                <c:pt idx="40">
                  <c:v>61.122452428431409</c:v>
                </c:pt>
                <c:pt idx="41">
                  <c:v>61.60565584680522</c:v>
                </c:pt>
              </c:numCache>
            </c:numRef>
          </c:val>
          <c:smooth val="0"/>
          <c:extLst>
            <c:ext xmlns:c16="http://schemas.microsoft.com/office/drawing/2014/chart" uri="{C3380CC4-5D6E-409C-BE32-E72D297353CC}">
              <c16:uniqueId val="{00000000-49B7-4D0A-8012-6E9D1E23793D}"/>
            </c:ext>
          </c:extLst>
        </c:ser>
        <c:ser>
          <c:idx val="5"/>
          <c:order val="1"/>
          <c:tx>
            <c:v>United States</c:v>
          </c:tx>
          <c:spPr>
            <a:ln>
              <a:solidFill>
                <a:schemeClr val="tx2"/>
              </a:solidFill>
              <a:prstDash val="lgDash"/>
            </a:ln>
          </c:spPr>
          <c:marker>
            <c:symbol val="none"/>
          </c:marker>
          <c:cat>
            <c:numRef>
              <c:f>'T9'!$A$5:$A$46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'T9'!$I$5:$I$46</c:f>
              <c:numCache>
                <c:formatCode>#,##0.00_);\(#,##0.00\)</c:formatCode>
                <c:ptCount val="42"/>
                <c:pt idx="0">
                  <c:v>56.837656099903946</c:v>
                </c:pt>
                <c:pt idx="1">
                  <c:v>57.860318298717871</c:v>
                </c:pt>
                <c:pt idx="2">
                  <c:v>59.321845469705394</c:v>
                </c:pt>
                <c:pt idx="3">
                  <c:v>59.943104274458179</c:v>
                </c:pt>
                <c:pt idx="4">
                  <c:v>59.198783868371642</c:v>
                </c:pt>
                <c:pt idx="5">
                  <c:v>59.011932051960272</c:v>
                </c:pt>
                <c:pt idx="6">
                  <c:v>57.77292753858746</c:v>
                </c:pt>
                <c:pt idx="7">
                  <c:v>57.879057486439166</c:v>
                </c:pt>
                <c:pt idx="8">
                  <c:v>59.532381238554734</c:v>
                </c:pt>
                <c:pt idx="9">
                  <c:v>60.127043982806413</c:v>
                </c:pt>
                <c:pt idx="10">
                  <c:v>60.68930764672983</c:v>
                </c:pt>
                <c:pt idx="11">
                  <c:v>61.525665789344089</c:v>
                </c:pt>
                <c:pt idx="12">
                  <c:v>62.275137720528896</c:v>
                </c:pt>
                <c:pt idx="13">
                  <c:v>62.954080893595787</c:v>
                </c:pt>
                <c:pt idx="14">
                  <c:v>62.798946945507609</c:v>
                </c:pt>
                <c:pt idx="15">
                  <c:v>61.656671467853876</c:v>
                </c:pt>
                <c:pt idx="16">
                  <c:v>61.456912424470325</c:v>
                </c:pt>
                <c:pt idx="17">
                  <c:v>61.722559254354906</c:v>
                </c:pt>
                <c:pt idx="18">
                  <c:v>62.526039814240853</c:v>
                </c:pt>
                <c:pt idx="19">
                  <c:v>62.895298714901507</c:v>
                </c:pt>
                <c:pt idx="20">
                  <c:v>63.167340508796514</c:v>
                </c:pt>
                <c:pt idx="21">
                  <c:v>63.779888053639731</c:v>
                </c:pt>
                <c:pt idx="22">
                  <c:v>64.059545853230688</c:v>
                </c:pt>
                <c:pt idx="23">
                  <c:v>64.253223780162017</c:v>
                </c:pt>
                <c:pt idx="24">
                  <c:v>64.395960052122291</c:v>
                </c:pt>
                <c:pt idx="25">
                  <c:v>63.662525802912242</c:v>
                </c:pt>
                <c:pt idx="26">
                  <c:v>62.731534678494285</c:v>
                </c:pt>
                <c:pt idx="27">
                  <c:v>62.276640381972072</c:v>
                </c:pt>
                <c:pt idx="28">
                  <c:v>62.345035078372291</c:v>
                </c:pt>
                <c:pt idx="29">
                  <c:v>62.689643580647726</c:v>
                </c:pt>
                <c:pt idx="30">
                  <c:v>63.119550728754668</c:v>
                </c:pt>
                <c:pt idx="31">
                  <c:v>62.987402260778815</c:v>
                </c:pt>
                <c:pt idx="32">
                  <c:v>62.176843978305129</c:v>
                </c:pt>
                <c:pt idx="33">
                  <c:v>59.319935029961698</c:v>
                </c:pt>
                <c:pt idx="34">
                  <c:v>58.472017827860235</c:v>
                </c:pt>
                <c:pt idx="35">
                  <c:v>58.371658222671087</c:v>
                </c:pt>
                <c:pt idx="36">
                  <c:v>58.560776705414256</c:v>
                </c:pt>
                <c:pt idx="37">
                  <c:v>58.584168773073806</c:v>
                </c:pt>
                <c:pt idx="38">
                  <c:v>59.006561886209553</c:v>
                </c:pt>
                <c:pt idx="39">
                  <c:v>59.343463542808841</c:v>
                </c:pt>
                <c:pt idx="40">
                  <c:v>59.729113584551428</c:v>
                </c:pt>
                <c:pt idx="41">
                  <c:v>60.113533454341592</c:v>
                </c:pt>
              </c:numCache>
            </c:numRef>
          </c:val>
          <c:smooth val="0"/>
          <c:extLst>
            <c:ext xmlns:c16="http://schemas.microsoft.com/office/drawing/2014/chart" uri="{C3380CC4-5D6E-409C-BE32-E72D297353CC}">
              <c16:uniqueId val="{00000001-49B7-4D0A-8012-6E9D1E23793D}"/>
            </c:ext>
          </c:extLst>
        </c:ser>
        <c:dLbls>
          <c:showLegendKey val="0"/>
          <c:showVal val="0"/>
          <c:showCatName val="0"/>
          <c:showSerName val="0"/>
          <c:showPercent val="0"/>
          <c:showBubbleSize val="0"/>
        </c:dLbls>
        <c:smooth val="0"/>
        <c:axId val="229556224"/>
        <c:axId val="229557760"/>
      </c:lineChart>
      <c:catAx>
        <c:axId val="229556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en-CA" sz="975" b="0" i="0" u="none" strike="noStrike" baseline="0">
                <a:solidFill>
                  <a:srgbClr val="000000"/>
                </a:solidFill>
                <a:latin typeface="Times New Roman"/>
                <a:ea typeface="Times New Roman"/>
                <a:cs typeface="Times New Roman"/>
              </a:defRPr>
            </a:pPr>
            <a:endParaRPr lang="en-US"/>
          </a:p>
        </c:txPr>
        <c:crossAx val="229557760"/>
        <c:crosses val="autoZero"/>
        <c:auto val="1"/>
        <c:lblAlgn val="ctr"/>
        <c:lblOffset val="100"/>
        <c:tickLblSkip val="2"/>
        <c:tickMarkSkip val="1"/>
        <c:noMultiLvlLbl val="0"/>
      </c:catAx>
      <c:valAx>
        <c:axId val="229557760"/>
        <c:scaling>
          <c:orientation val="minMax"/>
          <c:min val="54"/>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lang="en-CA" sz="975" b="0" i="0" u="none" strike="noStrike" baseline="0">
                <a:solidFill>
                  <a:srgbClr val="000000"/>
                </a:solidFill>
                <a:latin typeface="Times New Roman"/>
                <a:ea typeface="Times New Roman"/>
                <a:cs typeface="Times New Roman"/>
              </a:defRPr>
            </a:pPr>
            <a:endParaRPr lang="en-US"/>
          </a:p>
        </c:txPr>
        <c:crossAx val="229556224"/>
        <c:crosses val="autoZero"/>
        <c:crossBetween val="midCat"/>
      </c:valAx>
      <c:spPr>
        <a:solidFill>
          <a:srgbClr val="FFFFFF"/>
        </a:solidFill>
        <a:ln w="12700">
          <a:solidFill>
            <a:srgbClr val="000000"/>
          </a:solidFill>
          <a:prstDash val="solid"/>
        </a:ln>
      </c:spPr>
    </c:plotArea>
    <c:legend>
      <c:legendPos val="r"/>
      <c:layout>
        <c:manualLayout>
          <c:xMode val="edge"/>
          <c:yMode val="edge"/>
          <c:x val="0.47608453837597897"/>
          <c:y val="0.69272529858851051"/>
          <c:w val="0.1532295726660419"/>
          <c:h val="9.1587541785290771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2: Personal Disposable Income as Share of Personal Income in Canada and the United States, 1969-2017</a:t>
            </a:r>
          </a:p>
        </c:rich>
      </c:tx>
      <c:layout>
        <c:manualLayout>
          <c:xMode val="edge"/>
          <c:yMode val="edge"/>
          <c:x val="0.11234705228031146"/>
          <c:y val="9.7719869706840747E-3"/>
        </c:manualLayout>
      </c:layout>
      <c:overlay val="0"/>
      <c:spPr>
        <a:noFill/>
        <a:ln w="25400">
          <a:noFill/>
        </a:ln>
      </c:spPr>
    </c:title>
    <c:autoTitleDeleted val="0"/>
    <c:plotArea>
      <c:layout>
        <c:manualLayout>
          <c:layoutTarget val="inner"/>
          <c:xMode val="edge"/>
          <c:yMode val="edge"/>
          <c:x val="6.7853170189099005E-2"/>
          <c:y val="0.11563517915309462"/>
          <c:w val="0.90322580645161465"/>
          <c:h val="0.7638436482084876"/>
        </c:manualLayout>
      </c:layout>
      <c:lineChart>
        <c:grouping val="standard"/>
        <c:varyColors val="0"/>
        <c:ser>
          <c:idx val="2"/>
          <c:order val="0"/>
          <c:tx>
            <c:strRef>
              <c:f>'T3'!$B$3:$J$3</c:f>
              <c:strCache>
                <c:ptCount val="1"/>
                <c:pt idx="0">
                  <c:v>Canada</c:v>
                </c:pt>
              </c:strCache>
            </c:strRef>
          </c:tx>
          <c:spPr>
            <a:ln>
              <a:solidFill>
                <a:schemeClr val="tx1"/>
              </a:solidFill>
            </a:ln>
          </c:spPr>
          <c:marker>
            <c:symbol val="none"/>
          </c:marker>
          <c:cat>
            <c:numRef>
              <c:f>'T3'!$A$6:$A$53</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'T3'!$J$6:$J$53</c:f>
              <c:numCache>
                <c:formatCode>0.00</c:formatCode>
                <c:ptCount val="48"/>
                <c:pt idx="0">
                  <c:v>68.767340715983281</c:v>
                </c:pt>
                <c:pt idx="1">
                  <c:v>68.821063615703721</c:v>
                </c:pt>
                <c:pt idx="2">
                  <c:v>69.688620930486962</c:v>
                </c:pt>
                <c:pt idx="3">
                  <c:v>69.674751330058939</c:v>
                </c:pt>
                <c:pt idx="4">
                  <c:v>68.251813808691523</c:v>
                </c:pt>
                <c:pt idx="5">
                  <c:v>69.08579103767498</c:v>
                </c:pt>
                <c:pt idx="6">
                  <c:v>68.646295134347369</c:v>
                </c:pt>
                <c:pt idx="7">
                  <c:v>67.820234130159577</c:v>
                </c:pt>
                <c:pt idx="8">
                  <c:v>68.624431816213161</c:v>
                </c:pt>
                <c:pt idx="9">
                  <c:v>68.350881550018215</c:v>
                </c:pt>
                <c:pt idx="10">
                  <c:v>67.721678492691922</c:v>
                </c:pt>
                <c:pt idx="11">
                  <c:v>67.20875850340137</c:v>
                </c:pt>
                <c:pt idx="12">
                  <c:v>67.168327491676379</c:v>
                </c:pt>
                <c:pt idx="13">
                  <c:v>67.623897756446027</c:v>
                </c:pt>
                <c:pt idx="14">
                  <c:v>67.759086371152662</c:v>
                </c:pt>
                <c:pt idx="15">
                  <c:v>68.302022313709571</c:v>
                </c:pt>
                <c:pt idx="16">
                  <c:v>67.496062222439448</c:v>
                </c:pt>
                <c:pt idx="17">
                  <c:v>66.786151569244225</c:v>
                </c:pt>
                <c:pt idx="18">
                  <c:v>66.075631511880673</c:v>
                </c:pt>
                <c:pt idx="19">
                  <c:v>65.947425861487048</c:v>
                </c:pt>
                <c:pt idx="20">
                  <c:v>64.053832471125219</c:v>
                </c:pt>
                <c:pt idx="21">
                  <c:v>64.324559259797752</c:v>
                </c:pt>
                <c:pt idx="22">
                  <c:v>64.784880509295732</c:v>
                </c:pt>
                <c:pt idx="23">
                  <c:v>65.481861217358457</c:v>
                </c:pt>
                <c:pt idx="24">
                  <c:v>65.099429384331174</c:v>
                </c:pt>
                <c:pt idx="25">
                  <c:v>64.18798845587645</c:v>
                </c:pt>
                <c:pt idx="26">
                  <c:v>64.02349426389469</c:v>
                </c:pt>
                <c:pt idx="27">
                  <c:v>64.148756106021139</c:v>
                </c:pt>
                <c:pt idx="28">
                  <c:v>63.987250849591568</c:v>
                </c:pt>
                <c:pt idx="29">
                  <c:v>64.434760518705986</c:v>
                </c:pt>
                <c:pt idx="30">
                  <c:v>64.044364141765115</c:v>
                </c:pt>
                <c:pt idx="31">
                  <c:v>64.992488046264711</c:v>
                </c:pt>
                <c:pt idx="32">
                  <c:v>66.410531703724061</c:v>
                </c:pt>
                <c:pt idx="33">
                  <c:v>66.240955908672262</c:v>
                </c:pt>
                <c:pt idx="34">
                  <c:v>65.900443094255806</c:v>
                </c:pt>
                <c:pt idx="35">
                  <c:v>65.039955658245546</c:v>
                </c:pt>
                <c:pt idx="36">
                  <c:v>65.043249087714557</c:v>
                </c:pt>
                <c:pt idx="37">
                  <c:v>64.180170669203761</c:v>
                </c:pt>
                <c:pt idx="38">
                  <c:v>64.917918959721902</c:v>
                </c:pt>
                <c:pt idx="39">
                  <c:v>66.64558173601111</c:v>
                </c:pt>
                <c:pt idx="40">
                  <c:v>67.55302352507762</c:v>
                </c:pt>
                <c:pt idx="41">
                  <c:v>66.816091264554771</c:v>
                </c:pt>
                <c:pt idx="42">
                  <c:v>66.615945747996548</c:v>
                </c:pt>
                <c:pt idx="43">
                  <c:v>66.969527932300281</c:v>
                </c:pt>
                <c:pt idx="44">
                  <c:v>66.822759574522209</c:v>
                </c:pt>
                <c:pt idx="45">
                  <c:v>66.825323617497048</c:v>
                </c:pt>
                <c:pt idx="46">
                  <c:v>66.871674307069327</c:v>
                </c:pt>
                <c:pt idx="47">
                  <c:v>67.218370001318988</c:v>
                </c:pt>
              </c:numCache>
            </c:numRef>
          </c:val>
          <c:smooth val="0"/>
          <c:extLst>
            <c:ext xmlns:c16="http://schemas.microsoft.com/office/drawing/2014/chart" uri="{C3380CC4-5D6E-409C-BE32-E72D297353CC}">
              <c16:uniqueId val="{00000000-53A9-4DD7-86F4-CDA29408456F}"/>
            </c:ext>
          </c:extLst>
        </c:ser>
        <c:ser>
          <c:idx val="0"/>
          <c:order val="1"/>
          <c:tx>
            <c:strRef>
              <c:f>'T3'!$K$3:$N$3</c:f>
              <c:strCache>
                <c:ptCount val="1"/>
                <c:pt idx="0">
                  <c:v>United States</c:v>
                </c:pt>
              </c:strCache>
            </c:strRef>
          </c:tx>
          <c:spPr>
            <a:ln>
              <a:prstDash val="lgDash"/>
            </a:ln>
          </c:spPr>
          <c:marker>
            <c:symbol val="none"/>
          </c:marker>
          <c:cat>
            <c:numRef>
              <c:f>'T3'!$A$6:$A$53</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'T3'!$N$6:$N$53</c:f>
              <c:numCache>
                <c:formatCode>0.00</c:formatCode>
                <c:ptCount val="48"/>
                <c:pt idx="0">
                  <c:v>88.075410594494556</c:v>
                </c:pt>
                <c:pt idx="1">
                  <c:v>89.089153524299959</c:v>
                </c:pt>
                <c:pt idx="2">
                  <c:v>87.915201250488451</c:v>
                </c:pt>
                <c:pt idx="3">
                  <c:v>88.370663153271835</c:v>
                </c:pt>
                <c:pt idx="4">
                  <c:v>87.913231409589372</c:v>
                </c:pt>
                <c:pt idx="5">
                  <c:v>89.201843587680145</c:v>
                </c:pt>
                <c:pt idx="6">
                  <c:v>88.475141808475144</c:v>
                </c:pt>
                <c:pt idx="7">
                  <c:v>88.039405294330976</c:v>
                </c:pt>
                <c:pt idx="8">
                  <c:v>87.653922675700386</c:v>
                </c:pt>
                <c:pt idx="9">
                  <c:v>87.060918102203829</c:v>
                </c:pt>
                <c:pt idx="10">
                  <c:v>87.076591154261067</c:v>
                </c:pt>
                <c:pt idx="11">
                  <c:v>86.682072020026951</c:v>
                </c:pt>
                <c:pt idx="12">
                  <c:v>87.235114229177896</c:v>
                </c:pt>
                <c:pt idx="13">
                  <c:v>88.119045214288121</c:v>
                </c:pt>
                <c:pt idx="14">
                  <c:v>88.484977756109444</c:v>
                </c:pt>
                <c:pt idx="15">
                  <c:v>88.118192418166828</c:v>
                </c:pt>
                <c:pt idx="16">
                  <c:v>88.249188072040155</c:v>
                </c:pt>
                <c:pt idx="17">
                  <c:v>87.623549634722806</c:v>
                </c:pt>
                <c:pt idx="18">
                  <c:v>88.169679395739294</c:v>
                </c:pt>
                <c:pt idx="19">
                  <c:v>87.709690685945603</c:v>
                </c:pt>
                <c:pt idx="20">
                  <c:v>87.881134844285029</c:v>
                </c:pt>
                <c:pt idx="21">
                  <c:v>88.392399574250007</c:v>
                </c:pt>
                <c:pt idx="22">
                  <c:v>88.679105856271917</c:v>
                </c:pt>
                <c:pt idx="23">
                  <c:v>88.514781377234911</c:v>
                </c:pt>
                <c:pt idx="24">
                  <c:v>88.326343624206288</c:v>
                </c:pt>
                <c:pt idx="25">
                  <c:v>88.084699888552777</c:v>
                </c:pt>
                <c:pt idx="26">
                  <c:v>87.444127793610321</c:v>
                </c:pt>
                <c:pt idx="27">
                  <c:v>86.838871862951407</c:v>
                </c:pt>
                <c:pt idx="28">
                  <c:v>86.404519535931115</c:v>
                </c:pt>
                <c:pt idx="29">
                  <c:v>86.07856391768064</c:v>
                </c:pt>
                <c:pt idx="30">
                  <c:v>85.68269442289656</c:v>
                </c:pt>
                <c:pt idx="31">
                  <c:v>86.217135993594027</c:v>
                </c:pt>
                <c:pt idx="32">
                  <c:v>88.478135002567228</c:v>
                </c:pt>
                <c:pt idx="33">
                  <c:v>89.40797167873059</c:v>
                </c:pt>
                <c:pt idx="34">
                  <c:v>89.549284286126394</c:v>
                </c:pt>
                <c:pt idx="35">
                  <c:v>88.569813453928759</c:v>
                </c:pt>
                <c:pt idx="36">
                  <c:v>88.090118396685952</c:v>
                </c:pt>
                <c:pt idx="37">
                  <c:v>87.556874052099118</c:v>
                </c:pt>
                <c:pt idx="38">
                  <c:v>87.939722608820858</c:v>
                </c:pt>
                <c:pt idx="39">
                  <c:v>90.472765155273351</c:v>
                </c:pt>
                <c:pt idx="40">
                  <c:v>90.068204951471103</c:v>
                </c:pt>
                <c:pt idx="41">
                  <c:v>89.036930853672331</c:v>
                </c:pt>
                <c:pt idx="42">
                  <c:v>89.138417977592681</c:v>
                </c:pt>
                <c:pt idx="43">
                  <c:v>88.07776206683387</c:v>
                </c:pt>
                <c:pt idx="44">
                  <c:v>87.949953435639955</c:v>
                </c:pt>
                <c:pt idx="45">
                  <c:v>87.539381469812909</c:v>
                </c:pt>
                <c:pt idx="46">
                  <c:v>87.694538788476166</c:v>
                </c:pt>
                <c:pt idx="47">
                  <c:v>87.528609690771859</c:v>
                </c:pt>
              </c:numCache>
            </c:numRef>
          </c:val>
          <c:smooth val="0"/>
          <c:extLst>
            <c:ext xmlns:c16="http://schemas.microsoft.com/office/drawing/2014/chart" uri="{C3380CC4-5D6E-409C-BE32-E72D297353CC}">
              <c16:uniqueId val="{00000001-53A9-4DD7-86F4-CDA29408456F}"/>
            </c:ext>
          </c:extLst>
        </c:ser>
        <c:dLbls>
          <c:showLegendKey val="0"/>
          <c:showVal val="0"/>
          <c:showCatName val="0"/>
          <c:showSerName val="0"/>
          <c:showPercent val="0"/>
          <c:showBubbleSize val="0"/>
        </c:dLbls>
        <c:smooth val="0"/>
        <c:axId val="199443584"/>
        <c:axId val="199445120"/>
      </c:lineChart>
      <c:catAx>
        <c:axId val="199443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9445120"/>
        <c:crosses val="autoZero"/>
        <c:auto val="1"/>
        <c:lblAlgn val="ctr"/>
        <c:lblOffset val="100"/>
        <c:tickLblSkip val="5"/>
        <c:tickMarkSkip val="1"/>
        <c:noMultiLvlLbl val="0"/>
      </c:catAx>
      <c:valAx>
        <c:axId val="199445120"/>
        <c:scaling>
          <c:orientation val="minMax"/>
        </c:scaling>
        <c:delete val="0"/>
        <c:axPos val="l"/>
        <c:majorGridlines>
          <c:spPr>
            <a:ln w="3175">
              <a:solidFill>
                <a:srgbClr val="000000"/>
              </a:solidFill>
              <a:prstDash val="solid"/>
            </a:ln>
          </c:spPr>
        </c:majorGridlines>
        <c:title>
          <c:tx>
            <c:rich>
              <a:bodyPr rot="0" vert="horz"/>
              <a:lstStyle/>
              <a:p>
                <a:pPr algn="ctr">
                  <a:defRPr lang="en-CA" sz="1200" b="1" i="0" u="none" strike="noStrike" baseline="0">
                    <a:solidFill>
                      <a:srgbClr val="000000"/>
                    </a:solidFill>
                    <a:latin typeface="Times New Roman"/>
                    <a:ea typeface="Times New Roman"/>
                    <a:cs typeface="Times New Roman"/>
                  </a:defRPr>
                </a:pPr>
                <a:r>
                  <a:rPr lang="en-CA"/>
                  <a:t>%</a:t>
                </a:r>
              </a:p>
            </c:rich>
          </c:tx>
          <c:layout>
            <c:manualLayout>
              <c:xMode val="edge"/>
              <c:yMode val="edge"/>
              <c:x val="4.6718576195773083E-2"/>
              <c:y val="3.5830618892508152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lang="en-CA" sz="975" b="0" i="0" u="none" strike="noStrike" baseline="0">
                <a:solidFill>
                  <a:srgbClr val="000000"/>
                </a:solidFill>
                <a:latin typeface="Times New Roman"/>
                <a:ea typeface="Times New Roman"/>
                <a:cs typeface="Times New Roman"/>
              </a:defRPr>
            </a:pPr>
            <a:endParaRPr lang="en-US"/>
          </a:p>
        </c:txPr>
        <c:crossAx val="199443584"/>
        <c:crosses val="autoZero"/>
        <c:crossBetween val="midCat"/>
      </c:valAx>
      <c:spPr>
        <a:noFill/>
        <a:ln w="25400">
          <a:noFill/>
        </a:ln>
      </c:spPr>
    </c:plotArea>
    <c:legend>
      <c:legendPos val="r"/>
      <c:layout>
        <c:manualLayout>
          <c:xMode val="edge"/>
          <c:yMode val="edge"/>
          <c:x val="7.9347423062662334E-2"/>
          <c:y val="0.77633007600434412"/>
          <c:w val="0.12875793751587541"/>
          <c:h val="6.9872015183769787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3: Relative Labour Productivity Levels in the Total Economy in Canada, 1969-2017 (Canada as % of the United States)</a:t>
            </a:r>
          </a:p>
        </c:rich>
      </c:tx>
      <c:layout>
        <c:manualLayout>
          <c:xMode val="edge"/>
          <c:yMode val="edge"/>
          <c:x val="0.11234705228031146"/>
          <c:y val="0"/>
        </c:manualLayout>
      </c:layout>
      <c:overlay val="0"/>
      <c:spPr>
        <a:noFill/>
        <a:ln w="25400">
          <a:noFill/>
        </a:ln>
      </c:spPr>
    </c:title>
    <c:autoTitleDeleted val="0"/>
    <c:plotArea>
      <c:layout>
        <c:manualLayout>
          <c:layoutTarget val="inner"/>
          <c:xMode val="edge"/>
          <c:yMode val="edge"/>
          <c:x val="8.3426028921025519E-2"/>
          <c:y val="0.12214983713355049"/>
          <c:w val="0.88320355951056728"/>
          <c:h val="0.7133550488599345"/>
        </c:manualLayout>
      </c:layout>
      <c:lineChart>
        <c:grouping val="standard"/>
        <c:varyColors val="0"/>
        <c:ser>
          <c:idx val="2"/>
          <c:order val="0"/>
          <c:tx>
            <c:strRef>
              <c:f>'T7'!$I$5</c:f>
              <c:strCache>
                <c:ptCount val="1"/>
                <c:pt idx="0">
                  <c:v>GDP per worker</c:v>
                </c:pt>
              </c:strCache>
            </c:strRef>
          </c:tx>
          <c:spPr>
            <a:ln>
              <a:solidFill>
                <a:srgbClr val="0070C0"/>
              </a:solidFill>
            </a:ln>
          </c:spPr>
          <c:marker>
            <c:symbol val="none"/>
          </c:marker>
          <c:cat>
            <c:numRef>
              <c:f>'T7'!$A$7:$A$54</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'T7'!$I$7:$I$54</c:f>
              <c:numCache>
                <c:formatCode>0.00</c:formatCode>
                <c:ptCount val="48"/>
                <c:pt idx="0">
                  <c:v>94.172085554032691</c:v>
                </c:pt>
                <c:pt idx="1">
                  <c:v>92.736893303860214</c:v>
                </c:pt>
                <c:pt idx="2">
                  <c:v>92.938441753644128</c:v>
                </c:pt>
                <c:pt idx="3">
                  <c:v>93.518433718721866</c:v>
                </c:pt>
                <c:pt idx="4">
                  <c:v>95.238252956483166</c:v>
                </c:pt>
                <c:pt idx="5">
                  <c:v>94.155492975862558</c:v>
                </c:pt>
                <c:pt idx="6">
                  <c:v>96.299394210552407</c:v>
                </c:pt>
                <c:pt idx="7">
                  <c:v>96.441329641352667</c:v>
                </c:pt>
                <c:pt idx="8">
                  <c:v>96.722793917791563</c:v>
                </c:pt>
                <c:pt idx="9">
                  <c:v>96.339191067014411</c:v>
                </c:pt>
                <c:pt idx="10">
                  <c:v>95.95251015984698</c:v>
                </c:pt>
                <c:pt idx="11">
                  <c:v>94.492305498385974</c:v>
                </c:pt>
                <c:pt idx="12">
                  <c:v>94.918249818492612</c:v>
                </c:pt>
                <c:pt idx="13">
                  <c:v>93.225313026288504</c:v>
                </c:pt>
                <c:pt idx="14">
                  <c:v>93.684570036632863</c:v>
                </c:pt>
                <c:pt idx="15">
                  <c:v>92.957796232388674</c:v>
                </c:pt>
                <c:pt idx="16">
                  <c:v>90.684201310433593</c:v>
                </c:pt>
                <c:pt idx="17">
                  <c:v>90.983452199140473</c:v>
                </c:pt>
                <c:pt idx="18">
                  <c:v>90.762006939048902</c:v>
                </c:pt>
                <c:pt idx="19">
                  <c:v>89.471955524105709</c:v>
                </c:pt>
                <c:pt idx="20">
                  <c:v>88.524184684994268</c:v>
                </c:pt>
                <c:pt idx="21">
                  <c:v>87.414714569141651</c:v>
                </c:pt>
                <c:pt idx="22">
                  <c:v>86.081893386807721</c:v>
                </c:pt>
                <c:pt idx="23">
                  <c:v>86.952085639663736</c:v>
                </c:pt>
                <c:pt idx="24">
                  <c:v>87.605884661381367</c:v>
                </c:pt>
                <c:pt idx="25">
                  <c:v>88.062630866945597</c:v>
                </c:pt>
                <c:pt idx="26">
                  <c:v>86.716115906402862</c:v>
                </c:pt>
                <c:pt idx="27">
                  <c:v>86.677006877029157</c:v>
                </c:pt>
                <c:pt idx="28">
                  <c:v>86.173857564692668</c:v>
                </c:pt>
                <c:pt idx="29">
                  <c:v>85.938168853565173</c:v>
                </c:pt>
                <c:pt idx="30">
                  <c:v>85.728381407654325</c:v>
                </c:pt>
                <c:pt idx="31">
                  <c:v>85.489974202070542</c:v>
                </c:pt>
                <c:pt idx="32">
                  <c:v>82.897330581427042</c:v>
                </c:pt>
                <c:pt idx="33">
                  <c:v>81.561009285850218</c:v>
                </c:pt>
                <c:pt idx="34">
                  <c:v>80.596609671341483</c:v>
                </c:pt>
                <c:pt idx="35">
                  <c:v>81.543141735206135</c:v>
                </c:pt>
                <c:pt idx="36">
                  <c:v>81.724599052952257</c:v>
                </c:pt>
                <c:pt idx="37">
                  <c:v>81.034114943958173</c:v>
                </c:pt>
                <c:pt idx="38">
                  <c:v>80.711078423808146</c:v>
                </c:pt>
                <c:pt idx="39">
                  <c:v>78.262480777984123</c:v>
                </c:pt>
                <c:pt idx="40">
                  <c:v>76.500107583015264</c:v>
                </c:pt>
                <c:pt idx="41">
                  <c:v>76.874212036865714</c:v>
                </c:pt>
                <c:pt idx="42">
                  <c:v>76.295112813098825</c:v>
                </c:pt>
                <c:pt idx="43">
                  <c:v>78.261805071354033</c:v>
                </c:pt>
                <c:pt idx="44">
                  <c:v>79.189983206715155</c:v>
                </c:pt>
                <c:pt idx="45">
                  <c:v>76.085520917764242</c:v>
                </c:pt>
                <c:pt idx="46">
                  <c:v>75.534148939689686</c:v>
                </c:pt>
                <c:pt idx="47">
                  <c:v>75.768981799555604</c:v>
                </c:pt>
              </c:numCache>
            </c:numRef>
          </c:val>
          <c:smooth val="0"/>
          <c:extLst>
            <c:ext xmlns:c16="http://schemas.microsoft.com/office/drawing/2014/chart" uri="{C3380CC4-5D6E-409C-BE32-E72D297353CC}">
              <c16:uniqueId val="{00000000-00BA-4501-9859-3759F3D3EDB6}"/>
            </c:ext>
          </c:extLst>
        </c:ser>
        <c:ser>
          <c:idx val="3"/>
          <c:order val="1"/>
          <c:tx>
            <c:strRef>
              <c:f>'T7'!$J$5</c:f>
              <c:strCache>
                <c:ptCount val="1"/>
                <c:pt idx="0">
                  <c:v>GDP per hour</c:v>
                </c:pt>
              </c:strCache>
            </c:strRef>
          </c:tx>
          <c:spPr>
            <a:ln>
              <a:solidFill>
                <a:schemeClr val="tx1">
                  <a:lumMod val="50000"/>
                  <a:lumOff val="50000"/>
                </a:schemeClr>
              </a:solidFill>
              <a:prstDash val="lgDash"/>
            </a:ln>
          </c:spPr>
          <c:marker>
            <c:symbol val="none"/>
          </c:marker>
          <c:cat>
            <c:numRef>
              <c:f>'T7'!$A$7:$A$54</c:f>
              <c:numCache>
                <c:formatCode>General</c:formatCode>
                <c:ptCount val="4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numCache>
            </c:numRef>
          </c:cat>
          <c:val>
            <c:numRef>
              <c:f>'T7'!$J$7:$J$54</c:f>
              <c:numCache>
                <c:formatCode>0.00</c:formatCode>
                <c:ptCount val="48"/>
                <c:pt idx="0">
                  <c:v>88.747347649897577</c:v>
                </c:pt>
                <c:pt idx="1">
                  <c:v>87.924392353997177</c:v>
                </c:pt>
                <c:pt idx="2">
                  <c:v>88.713062780621328</c:v>
                </c:pt>
                <c:pt idx="3">
                  <c:v>88.817832752690506</c:v>
                </c:pt>
                <c:pt idx="4">
                  <c:v>89.426960375819974</c:v>
                </c:pt>
                <c:pt idx="5">
                  <c:v>88.781143526704227</c:v>
                </c:pt>
                <c:pt idx="6">
                  <c:v>91.878601829065488</c:v>
                </c:pt>
                <c:pt idx="7">
                  <c:v>93.658331251724618</c:v>
                </c:pt>
                <c:pt idx="8">
                  <c:v>92.949755533848617</c:v>
                </c:pt>
                <c:pt idx="9">
                  <c:v>91.44870960931955</c:v>
                </c:pt>
                <c:pt idx="10">
                  <c:v>90.921205579900402</c:v>
                </c:pt>
                <c:pt idx="11">
                  <c:v>90.03400063582562</c:v>
                </c:pt>
                <c:pt idx="12">
                  <c:v>92.253855517433664</c:v>
                </c:pt>
                <c:pt idx="13">
                  <c:v>92.387080389845806</c:v>
                </c:pt>
                <c:pt idx="14">
                  <c:v>93.013340246786996</c:v>
                </c:pt>
                <c:pt idx="15">
                  <c:v>91.743678080009744</c:v>
                </c:pt>
                <c:pt idx="16">
                  <c:v>89.51307382824443</c:v>
                </c:pt>
                <c:pt idx="17">
                  <c:v>89.402172140556502</c:v>
                </c:pt>
                <c:pt idx="18">
                  <c:v>88.725550120560811</c:v>
                </c:pt>
                <c:pt idx="19">
                  <c:v>88.117395010267884</c:v>
                </c:pt>
                <c:pt idx="20">
                  <c:v>86.525261955833258</c:v>
                </c:pt>
                <c:pt idx="21">
                  <c:v>86.037522889314729</c:v>
                </c:pt>
                <c:pt idx="22">
                  <c:v>85.225067507809456</c:v>
                </c:pt>
                <c:pt idx="23">
                  <c:v>86.07119957543766</c:v>
                </c:pt>
                <c:pt idx="24">
                  <c:v>86.718985941524863</c:v>
                </c:pt>
                <c:pt idx="25">
                  <c:v>86.721463259387562</c:v>
                </c:pt>
                <c:pt idx="26">
                  <c:v>84.387575182086948</c:v>
                </c:pt>
                <c:pt idx="27">
                  <c:v>84.833603392225228</c:v>
                </c:pt>
                <c:pt idx="28">
                  <c:v>83.839183937893509</c:v>
                </c:pt>
                <c:pt idx="29">
                  <c:v>83.192753276795671</c:v>
                </c:pt>
                <c:pt idx="30">
                  <c:v>83.151597128962138</c:v>
                </c:pt>
                <c:pt idx="31">
                  <c:v>82.473519577440385</c:v>
                </c:pt>
                <c:pt idx="32">
                  <c:v>80.894934285307812</c:v>
                </c:pt>
                <c:pt idx="33">
                  <c:v>80.217776237468868</c:v>
                </c:pt>
                <c:pt idx="34">
                  <c:v>78.719427269366378</c:v>
                </c:pt>
                <c:pt idx="35">
                  <c:v>80.301697619795348</c:v>
                </c:pt>
                <c:pt idx="36">
                  <c:v>80.817129545854911</c:v>
                </c:pt>
                <c:pt idx="37">
                  <c:v>80.396529985652236</c:v>
                </c:pt>
                <c:pt idx="38">
                  <c:v>80.128021762987416</c:v>
                </c:pt>
                <c:pt idx="39">
                  <c:v>78.492286545319217</c:v>
                </c:pt>
                <c:pt idx="40">
                  <c:v>77.444254401743478</c:v>
                </c:pt>
                <c:pt idx="41">
                  <c:v>78.020767959068309</c:v>
                </c:pt>
                <c:pt idx="42">
                  <c:v>76.974902384253738</c:v>
                </c:pt>
                <c:pt idx="43">
                  <c:v>78.771769209750303</c:v>
                </c:pt>
                <c:pt idx="44">
                  <c:v>79.794234723710062</c:v>
                </c:pt>
                <c:pt idx="45">
                  <c:v>76.310258514124442</c:v>
                </c:pt>
                <c:pt idx="46">
                  <c:v>75.975372840873973</c:v>
                </c:pt>
                <c:pt idx="47">
                  <c:v>76.636894418179651</c:v>
                </c:pt>
              </c:numCache>
            </c:numRef>
          </c:val>
          <c:smooth val="0"/>
          <c:extLst>
            <c:ext xmlns:c16="http://schemas.microsoft.com/office/drawing/2014/chart" uri="{C3380CC4-5D6E-409C-BE32-E72D297353CC}">
              <c16:uniqueId val="{00000001-00BA-4501-9859-3759F3D3EDB6}"/>
            </c:ext>
          </c:extLst>
        </c:ser>
        <c:dLbls>
          <c:showLegendKey val="0"/>
          <c:showVal val="0"/>
          <c:showCatName val="0"/>
          <c:showSerName val="0"/>
          <c:showPercent val="0"/>
          <c:showBubbleSize val="0"/>
        </c:dLbls>
        <c:smooth val="0"/>
        <c:axId val="199484928"/>
        <c:axId val="199486464"/>
      </c:lineChart>
      <c:catAx>
        <c:axId val="19948492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nchor="b" anchorCtr="1"/>
          <a:lstStyle/>
          <a:p>
            <a:pPr>
              <a:defRPr lang="en-CA" sz="1200" b="0" i="0" u="none" strike="noStrike" baseline="0">
                <a:solidFill>
                  <a:srgbClr val="000000"/>
                </a:solidFill>
                <a:latin typeface="Times New Roman"/>
                <a:ea typeface="Times New Roman"/>
                <a:cs typeface="Times New Roman"/>
              </a:defRPr>
            </a:pPr>
            <a:endParaRPr lang="en-US"/>
          </a:p>
        </c:txPr>
        <c:crossAx val="199486464"/>
        <c:crosses val="autoZero"/>
        <c:auto val="1"/>
        <c:lblAlgn val="ctr"/>
        <c:lblOffset val="0"/>
        <c:tickLblSkip val="5"/>
        <c:tickMarkSkip val="1"/>
        <c:noMultiLvlLbl val="0"/>
      </c:catAx>
      <c:valAx>
        <c:axId val="199486464"/>
        <c:scaling>
          <c:orientation val="minMax"/>
        </c:scaling>
        <c:delete val="0"/>
        <c:axPos val="l"/>
        <c:majorGridlines>
          <c:spPr>
            <a:ln w="3175">
              <a:solidFill>
                <a:srgbClr val="000000"/>
              </a:solidFill>
              <a:prstDash val="solid"/>
            </a:ln>
          </c:spPr>
        </c:majorGridlines>
        <c:title>
          <c:tx>
            <c:rich>
              <a:bodyPr rot="0" vert="horz"/>
              <a:lstStyle/>
              <a:p>
                <a:pPr algn="ctr">
                  <a:defRPr lang="en-CA" sz="1425" b="1" i="0" u="none" strike="noStrike" baseline="0">
                    <a:solidFill>
                      <a:srgbClr val="000000"/>
                    </a:solidFill>
                    <a:latin typeface="Times New Roman"/>
                    <a:ea typeface="Times New Roman"/>
                    <a:cs typeface="Times New Roman"/>
                  </a:defRPr>
                </a:pPr>
                <a:r>
                  <a:rPr lang="en-CA"/>
                  <a:t>%</a:t>
                </a:r>
              </a:p>
            </c:rich>
          </c:tx>
          <c:layout>
            <c:manualLayout>
              <c:xMode val="edge"/>
              <c:yMode val="edge"/>
              <c:x val="5.3392658509454953E-2"/>
              <c:y val="5.754614549402822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lang="en-CA" sz="1200" b="0" i="0" u="none" strike="noStrike" baseline="0">
                <a:solidFill>
                  <a:srgbClr val="000000"/>
                </a:solidFill>
                <a:latin typeface="Times New Roman"/>
                <a:ea typeface="Times New Roman"/>
                <a:cs typeface="Times New Roman"/>
              </a:defRPr>
            </a:pPr>
            <a:endParaRPr lang="en-US"/>
          </a:p>
        </c:txPr>
        <c:crossAx val="199484928"/>
        <c:crossesAt val="1"/>
        <c:crossBetween val="midCat"/>
      </c:valAx>
    </c:plotArea>
    <c:legend>
      <c:legendPos val="r"/>
      <c:layout>
        <c:manualLayout>
          <c:xMode val="edge"/>
          <c:yMode val="edge"/>
          <c:x val="9.6774193548387247E-2"/>
          <c:y val="0.73778501628664628"/>
          <c:w val="0.14581392565083981"/>
          <c:h val="6.9872015183769787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3a: Relative Labour Productivity Levels (GDP per hour) in the Business Sector in Canada, 1969-2017 (Canada as % of the United States)</a:t>
            </a:r>
          </a:p>
        </c:rich>
      </c:tx>
      <c:layout>
        <c:manualLayout>
          <c:xMode val="edge"/>
          <c:yMode val="edge"/>
          <c:x val="0.10456062291435057"/>
          <c:y val="0"/>
        </c:manualLayout>
      </c:layout>
      <c:overlay val="0"/>
      <c:spPr>
        <a:noFill/>
        <a:ln w="25400">
          <a:noFill/>
        </a:ln>
      </c:spPr>
    </c:title>
    <c:autoTitleDeleted val="0"/>
    <c:plotArea>
      <c:layout>
        <c:manualLayout>
          <c:layoutTarget val="inner"/>
          <c:xMode val="edge"/>
          <c:yMode val="edge"/>
          <c:x val="7.8976640711902107E-2"/>
          <c:y val="0.12214983713355049"/>
          <c:w val="0.89506859473489053"/>
          <c:h val="0.71498371335504884"/>
        </c:manualLayout>
      </c:layout>
      <c:lineChart>
        <c:grouping val="standard"/>
        <c:varyColors val="0"/>
        <c:ser>
          <c:idx val="0"/>
          <c:order val="0"/>
          <c:tx>
            <c:v>GDP per hour</c:v>
          </c:tx>
          <c:marker>
            <c:symbol val="none"/>
          </c:marker>
          <c:cat>
            <c:numRef>
              <c:f>T7a!$A$28:$A$76</c:f>
              <c:numCache>
                <c:formatCode>General</c:formatCode>
                <c:ptCount val="49"/>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pt idx="47">
                  <c:v>2016</c:v>
                </c:pt>
                <c:pt idx="48">
                  <c:v>2017</c:v>
                </c:pt>
              </c:numCache>
            </c:numRef>
          </c:cat>
          <c:val>
            <c:numRef>
              <c:f>T7a!$E$28:$E$76</c:f>
              <c:numCache>
                <c:formatCode>0.00</c:formatCode>
                <c:ptCount val="49"/>
                <c:pt idx="0">
                  <c:v>88.810671486520022</c:v>
                </c:pt>
                <c:pt idx="1">
                  <c:v>90.244162127751494</c:v>
                </c:pt>
                <c:pt idx="2">
                  <c:v>90.112451404743283</c:v>
                </c:pt>
                <c:pt idx="3">
                  <c:v>91.114807295827262</c:v>
                </c:pt>
                <c:pt idx="4">
                  <c:v>91.668406585912919</c:v>
                </c:pt>
                <c:pt idx="5">
                  <c:v>92.684705155231342</c:v>
                </c:pt>
                <c:pt idx="6">
                  <c:v>90.097843569593621</c:v>
                </c:pt>
                <c:pt idx="7">
                  <c:v>92.527362466992329</c:v>
                </c:pt>
                <c:pt idx="8">
                  <c:v>93.464214748722782</c:v>
                </c:pt>
                <c:pt idx="9">
                  <c:v>92.610913530965135</c:v>
                </c:pt>
                <c:pt idx="10">
                  <c:v>92.317617996040298</c:v>
                </c:pt>
                <c:pt idx="11">
                  <c:v>92.911004710487859</c:v>
                </c:pt>
                <c:pt idx="12">
                  <c:v>92.818527357532346</c:v>
                </c:pt>
                <c:pt idx="13">
                  <c:v>95.107297690181014</c:v>
                </c:pt>
                <c:pt idx="14">
                  <c:v>94.569760468573406</c:v>
                </c:pt>
                <c:pt idx="15">
                  <c:v>95.124817359357209</c:v>
                </c:pt>
                <c:pt idx="16">
                  <c:v>93.974592316526227</c:v>
                </c:pt>
                <c:pt idx="17">
                  <c:v>90.162379477879668</c:v>
                </c:pt>
                <c:pt idx="18">
                  <c:v>90.440891570435525</c:v>
                </c:pt>
                <c:pt idx="19">
                  <c:v>90.536414887878649</c:v>
                </c:pt>
                <c:pt idx="20">
                  <c:v>89.605084921103298</c:v>
                </c:pt>
                <c:pt idx="21">
                  <c:v>86.907726464657458</c:v>
                </c:pt>
                <c:pt idx="22">
                  <c:v>85.470427802944243</c:v>
                </c:pt>
                <c:pt idx="23">
                  <c:v>83.520821557222391</c:v>
                </c:pt>
                <c:pt idx="24">
                  <c:v>85.14319769103443</c:v>
                </c:pt>
                <c:pt idx="25">
                  <c:v>87.036414456021035</c:v>
                </c:pt>
                <c:pt idx="26">
                  <c:v>87.424226380538698</c:v>
                </c:pt>
                <c:pt idx="27">
                  <c:v>84.925200681197509</c:v>
                </c:pt>
                <c:pt idx="28">
                  <c:v>85.353695334185971</c:v>
                </c:pt>
                <c:pt idx="29">
                  <c:v>84.843462481217401</c:v>
                </c:pt>
                <c:pt idx="30">
                  <c:v>84.2</c:v>
                </c:pt>
                <c:pt idx="31">
                  <c:v>84.716028027901487</c:v>
                </c:pt>
                <c:pt idx="32">
                  <c:v>83.894890831936792</c:v>
                </c:pt>
                <c:pt idx="33">
                  <c:v>81.796335385648788</c:v>
                </c:pt>
                <c:pt idx="34">
                  <c:v>78.65709135317438</c:v>
                </c:pt>
                <c:pt idx="35">
                  <c:v>76.574467744550148</c:v>
                </c:pt>
                <c:pt idx="36">
                  <c:v>76.853859023320197</c:v>
                </c:pt>
                <c:pt idx="37">
                  <c:v>77.071801548347068</c:v>
                </c:pt>
                <c:pt idx="38">
                  <c:v>75.96106726682612</c:v>
                </c:pt>
                <c:pt idx="39">
                  <c:v>74.9278466213146</c:v>
                </c:pt>
                <c:pt idx="40">
                  <c:v>72.919213118438108</c:v>
                </c:pt>
                <c:pt idx="41">
                  <c:v>71.507363688833181</c:v>
                </c:pt>
                <c:pt idx="42">
                  <c:v>72.811294038227985</c:v>
                </c:pt>
                <c:pt idx="43">
                  <c:v>72.005787868103525</c:v>
                </c:pt>
                <c:pt idx="44">
                  <c:v>72.639768724634337</c:v>
                </c:pt>
                <c:pt idx="45">
                  <c:v>74.220974643053893</c:v>
                </c:pt>
                <c:pt idx="46">
                  <c:v>73.002783291515911</c:v>
                </c:pt>
                <c:pt idx="47">
                  <c:v>73.42244348671683</c:v>
                </c:pt>
                <c:pt idx="48">
                  <c:v>74.093506451539938</c:v>
                </c:pt>
              </c:numCache>
            </c:numRef>
          </c:val>
          <c:smooth val="0"/>
          <c:extLst>
            <c:ext xmlns:c16="http://schemas.microsoft.com/office/drawing/2014/chart" uri="{C3380CC4-5D6E-409C-BE32-E72D297353CC}">
              <c16:uniqueId val="{00000000-A507-4924-A56E-2B2D9AE46634}"/>
            </c:ext>
          </c:extLst>
        </c:ser>
        <c:dLbls>
          <c:showLegendKey val="0"/>
          <c:showVal val="0"/>
          <c:showCatName val="0"/>
          <c:showSerName val="0"/>
          <c:showPercent val="0"/>
          <c:showBubbleSize val="0"/>
        </c:dLbls>
        <c:smooth val="0"/>
        <c:axId val="206863360"/>
        <c:axId val="208503552"/>
      </c:lineChart>
      <c:catAx>
        <c:axId val="20686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en-CA" sz="1150" b="0" i="0" u="none" strike="noStrike" baseline="0">
                <a:solidFill>
                  <a:srgbClr val="000000"/>
                </a:solidFill>
                <a:latin typeface="Times New Roman"/>
                <a:ea typeface="Times New Roman"/>
                <a:cs typeface="Times New Roman"/>
              </a:defRPr>
            </a:pPr>
            <a:endParaRPr lang="en-US"/>
          </a:p>
        </c:txPr>
        <c:crossAx val="208503552"/>
        <c:crosses val="autoZero"/>
        <c:auto val="1"/>
        <c:lblAlgn val="ctr"/>
        <c:lblOffset val="100"/>
        <c:tickLblSkip val="5"/>
        <c:tickMarkSkip val="1"/>
        <c:noMultiLvlLbl val="0"/>
      </c:catAx>
      <c:valAx>
        <c:axId val="208503552"/>
        <c:scaling>
          <c:orientation val="minMax"/>
          <c:min val="50"/>
        </c:scaling>
        <c:delete val="0"/>
        <c:axPos val="l"/>
        <c:majorGridlines>
          <c:spPr>
            <a:ln w="3175">
              <a:solidFill>
                <a:srgbClr val="000000"/>
              </a:solidFill>
              <a:prstDash val="solid"/>
            </a:ln>
          </c:spPr>
        </c:majorGridlines>
        <c:title>
          <c:tx>
            <c:rich>
              <a:bodyPr rot="0" vert="horz"/>
              <a:lstStyle/>
              <a:p>
                <a:pPr algn="ctr">
                  <a:defRPr lang="en-CA" sz="1375" b="1" i="0" u="none" strike="noStrike" baseline="0">
                    <a:solidFill>
                      <a:srgbClr val="000000"/>
                    </a:solidFill>
                    <a:latin typeface="Times New Roman"/>
                    <a:ea typeface="Times New Roman"/>
                    <a:cs typeface="Times New Roman"/>
                  </a:defRPr>
                </a:pPr>
                <a:r>
                  <a:rPr lang="en-CA"/>
                  <a:t>%</a:t>
                </a:r>
              </a:p>
            </c:rich>
          </c:tx>
          <c:layout>
            <c:manualLayout>
              <c:xMode val="edge"/>
              <c:yMode val="edge"/>
              <c:x val="1.8539117538005192E-3"/>
              <c:y val="0.4553280839895014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lang="en-CA" sz="1150" b="0" i="0" u="none" strike="noStrike" baseline="0">
                <a:solidFill>
                  <a:srgbClr val="000000"/>
                </a:solidFill>
                <a:latin typeface="Times New Roman"/>
                <a:ea typeface="Times New Roman"/>
                <a:cs typeface="Times New Roman"/>
              </a:defRPr>
            </a:pPr>
            <a:endParaRPr lang="en-US"/>
          </a:p>
        </c:txPr>
        <c:crossAx val="206863360"/>
        <c:crosses val="autoZero"/>
        <c:crossBetween val="midCat"/>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4: Working Age Population in Canada and the United States, 1976 = 100,
1976-2017</a:t>
            </a:r>
          </a:p>
        </c:rich>
      </c:tx>
      <c:layout>
        <c:manualLayout>
          <c:xMode val="edge"/>
          <c:yMode val="edge"/>
          <c:x val="0.18650352243233453"/>
          <c:y val="1.954397394136843E-2"/>
        </c:manualLayout>
      </c:layout>
      <c:overlay val="0"/>
      <c:spPr>
        <a:noFill/>
        <a:ln w="25400">
          <a:noFill/>
        </a:ln>
      </c:spPr>
    </c:title>
    <c:autoTitleDeleted val="0"/>
    <c:plotArea>
      <c:layout>
        <c:manualLayout>
          <c:layoutTarget val="inner"/>
          <c:xMode val="edge"/>
          <c:yMode val="edge"/>
          <c:x val="6.9707081942900581E-2"/>
          <c:y val="0.14983713355049114"/>
          <c:w val="0.90434260215819351"/>
          <c:h val="0.7052117263843648"/>
        </c:manualLayout>
      </c:layout>
      <c:lineChart>
        <c:grouping val="standard"/>
        <c:varyColors val="0"/>
        <c:ser>
          <c:idx val="7"/>
          <c:order val="0"/>
          <c:tx>
            <c:v>Canada</c:v>
          </c:tx>
          <c:spPr>
            <a:ln>
              <a:solidFill>
                <a:schemeClr val="tx1"/>
              </a:solidFill>
            </a:ln>
          </c:spPr>
          <c:marker>
            <c:symbol val="none"/>
          </c:marker>
          <c:dLbls>
            <c:delete val="1"/>
          </c:dLbls>
          <c:cat>
            <c:numRef>
              <c:f>'T8'!$A$5:$A$46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'T8'!$N$5:$N$46</c:f>
              <c:numCache>
                <c:formatCode>0.0</c:formatCode>
                <c:ptCount val="42"/>
                <c:pt idx="0">
                  <c:v>100</c:v>
                </c:pt>
                <c:pt idx="1">
                  <c:v>102.21303787079377</c:v>
                </c:pt>
                <c:pt idx="2">
                  <c:v>104.22616953921914</c:v>
                </c:pt>
                <c:pt idx="3">
                  <c:v>106.22230038691525</c:v>
                </c:pt>
                <c:pt idx="4">
                  <c:v>108.35736897643334</c:v>
                </c:pt>
                <c:pt idx="5">
                  <c:v>110.29604877476844</c:v>
                </c:pt>
                <c:pt idx="6">
                  <c:v>111.99085473091806</c:v>
                </c:pt>
                <c:pt idx="7">
                  <c:v>113.46582248798218</c:v>
                </c:pt>
                <c:pt idx="8">
                  <c:v>114.88978778285851</c:v>
                </c:pt>
                <c:pt idx="9">
                  <c:v>116.325477781686</c:v>
                </c:pt>
                <c:pt idx="10">
                  <c:v>117.79341071637941</c:v>
                </c:pt>
                <c:pt idx="11">
                  <c:v>119.28831047016064</c:v>
                </c:pt>
                <c:pt idx="12">
                  <c:v>120.83597139172238</c:v>
                </c:pt>
                <c:pt idx="13">
                  <c:v>122.51436276234024</c:v>
                </c:pt>
                <c:pt idx="14">
                  <c:v>124.36803845702897</c:v>
                </c:pt>
                <c:pt idx="15">
                  <c:v>126.23578379645915</c:v>
                </c:pt>
                <c:pt idx="16">
                  <c:v>127.9176925782624</c:v>
                </c:pt>
                <c:pt idx="17">
                  <c:v>129.51635596201197</c:v>
                </c:pt>
                <c:pt idx="18">
                  <c:v>131.12791652010787</c:v>
                </c:pt>
                <c:pt idx="19">
                  <c:v>132.84089576738188</c:v>
                </c:pt>
                <c:pt idx="20">
                  <c:v>134.59667018407785</c:v>
                </c:pt>
                <c:pt idx="21">
                  <c:v>136.2803376714738</c:v>
                </c:pt>
                <c:pt idx="22">
                  <c:v>137.8573103529136</c:v>
                </c:pt>
                <c:pt idx="23">
                  <c:v>139.41552350803141</c:v>
                </c:pt>
                <c:pt idx="24">
                  <c:v>141.22230038691524</c:v>
                </c:pt>
                <c:pt idx="25">
                  <c:v>143.15511783327472</c:v>
                </c:pt>
                <c:pt idx="26">
                  <c:v>145.20225114315863</c:v>
                </c:pt>
                <c:pt idx="27">
                  <c:v>147.02720131316684</c:v>
                </c:pt>
                <c:pt idx="28">
                  <c:v>148.95122523156289</c:v>
                </c:pt>
                <c:pt idx="29">
                  <c:v>150.98311642631023</c:v>
                </c:pt>
                <c:pt idx="30">
                  <c:v>153.09825301911127</c:v>
                </c:pt>
                <c:pt idx="31">
                  <c:v>155.12779927306838</c:v>
                </c:pt>
                <c:pt idx="32">
                  <c:v>157.25407433462306</c:v>
                </c:pt>
                <c:pt idx="33">
                  <c:v>159.4706296166022</c:v>
                </c:pt>
                <c:pt idx="34">
                  <c:v>161.64614843475204</c:v>
                </c:pt>
                <c:pt idx="35">
                  <c:v>163.63758940086763</c:v>
                </c:pt>
                <c:pt idx="36">
                  <c:v>165.8066596318443</c:v>
                </c:pt>
                <c:pt idx="37">
                  <c:v>167.93996951576972</c:v>
                </c:pt>
                <c:pt idx="38">
                  <c:v>169.89447766443897</c:v>
                </c:pt>
                <c:pt idx="39">
                  <c:v>171.64849337554227</c:v>
                </c:pt>
                <c:pt idx="40">
                  <c:v>173.44940790245047</c:v>
                </c:pt>
                <c:pt idx="41">
                  <c:v>175.2948763043733</c:v>
                </c:pt>
              </c:numCache>
            </c:numRef>
          </c:val>
          <c:smooth val="0"/>
          <c:extLst>
            <c:ext xmlns:c16="http://schemas.microsoft.com/office/drawing/2014/chart" uri="{C3380CC4-5D6E-409C-BE32-E72D297353CC}">
              <c16:uniqueId val="{00000000-E6DA-481C-B417-F2FB04EAA6E0}"/>
            </c:ext>
          </c:extLst>
        </c:ser>
        <c:ser>
          <c:idx val="6"/>
          <c:order val="1"/>
          <c:tx>
            <c:v>United States</c:v>
          </c:tx>
          <c:spPr>
            <a:ln>
              <a:solidFill>
                <a:schemeClr val="accent4">
                  <a:lumMod val="75000"/>
                </a:schemeClr>
              </a:solidFill>
              <a:prstDash val="lgDash"/>
            </a:ln>
          </c:spPr>
          <c:marker>
            <c:symbol val="none"/>
          </c:marker>
          <c:dLbls>
            <c:delete val="1"/>
          </c:dLbls>
          <c:cat>
            <c:numRef>
              <c:f>'T8'!$A$5:$A$46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'T9'!$N$5:$N$46</c:f>
              <c:numCache>
                <c:formatCode>0.0</c:formatCode>
                <c:ptCount val="42"/>
                <c:pt idx="0">
                  <c:v>100</c:v>
                </c:pt>
                <c:pt idx="1">
                  <c:v>101.84630163304516</c:v>
                </c:pt>
                <c:pt idx="2">
                  <c:v>103.68876080691642</c:v>
                </c:pt>
                <c:pt idx="3">
                  <c:v>105.5798911303234</c:v>
                </c:pt>
                <c:pt idx="4">
                  <c:v>107.42555235350623</c:v>
                </c:pt>
                <c:pt idx="5">
                  <c:v>108.95292987512009</c:v>
                </c:pt>
                <c:pt idx="6">
                  <c:v>110.32404739032981</c:v>
                </c:pt>
                <c:pt idx="7">
                  <c:v>111.56900416266411</c:v>
                </c:pt>
                <c:pt idx="8">
                  <c:v>112.95741274415624</c:v>
                </c:pt>
                <c:pt idx="9">
                  <c:v>114.12487992315081</c:v>
                </c:pt>
                <c:pt idx="10">
                  <c:v>115.64969580531542</c:v>
                </c:pt>
                <c:pt idx="11">
                  <c:v>117.03682356708293</c:v>
                </c:pt>
                <c:pt idx="12">
                  <c:v>118.22798591098302</c:v>
                </c:pt>
                <c:pt idx="13">
                  <c:v>119.36791546589818</c:v>
                </c:pt>
                <c:pt idx="14">
                  <c:v>121.1424911943644</c:v>
                </c:pt>
                <c:pt idx="15">
                  <c:v>122.27025296189562</c:v>
                </c:pt>
                <c:pt idx="16">
                  <c:v>123.47422350304196</c:v>
                </c:pt>
                <c:pt idx="17">
                  <c:v>124.776176753122</c:v>
                </c:pt>
                <c:pt idx="18">
                  <c:v>126.04162664105027</c:v>
                </c:pt>
                <c:pt idx="19">
                  <c:v>127.17515209734229</c:v>
                </c:pt>
                <c:pt idx="20">
                  <c:v>128.46045469100224</c:v>
                </c:pt>
                <c:pt idx="21">
                  <c:v>130.08837656099902</c:v>
                </c:pt>
                <c:pt idx="22">
                  <c:v>131.42491194364393</c:v>
                </c:pt>
                <c:pt idx="23">
                  <c:v>133.04707012487992</c:v>
                </c:pt>
                <c:pt idx="24">
                  <c:v>136.13640730067243</c:v>
                </c:pt>
                <c:pt idx="25">
                  <c:v>137.7470381043868</c:v>
                </c:pt>
                <c:pt idx="26">
                  <c:v>139.33397374319566</c:v>
                </c:pt>
                <c:pt idx="27">
                  <c:v>141.6381684277938</c:v>
                </c:pt>
                <c:pt idx="28">
                  <c:v>143.04002561639447</c:v>
                </c:pt>
                <c:pt idx="29">
                  <c:v>144.78514249119436</c:v>
                </c:pt>
                <c:pt idx="30">
                  <c:v>146.53538264489274</c:v>
                </c:pt>
                <c:pt idx="31">
                  <c:v>148.48991354466858</c:v>
                </c:pt>
                <c:pt idx="32">
                  <c:v>149.72014089016972</c:v>
                </c:pt>
                <c:pt idx="33">
                  <c:v>151.0092859430035</c:v>
                </c:pt>
                <c:pt idx="34">
                  <c:v>152.30867755363434</c:v>
                </c:pt>
                <c:pt idx="35">
                  <c:v>153.45373038744796</c:v>
                </c:pt>
                <c:pt idx="36">
                  <c:v>155.80147294268332</c:v>
                </c:pt>
                <c:pt idx="37">
                  <c:v>157.33525456292028</c:v>
                </c:pt>
                <c:pt idx="38">
                  <c:v>158.78770413064359</c:v>
                </c:pt>
                <c:pt idx="39">
                  <c:v>160.61543387768171</c:v>
                </c:pt>
                <c:pt idx="40">
                  <c:v>162.36823567082934</c:v>
                </c:pt>
                <c:pt idx="41">
                  <c:v>163.35510726865195</c:v>
                </c:pt>
              </c:numCache>
            </c:numRef>
          </c:val>
          <c:smooth val="0"/>
          <c:extLst>
            <c:ext xmlns:c16="http://schemas.microsoft.com/office/drawing/2014/chart" uri="{C3380CC4-5D6E-409C-BE32-E72D297353CC}">
              <c16:uniqueId val="{00000001-E6DA-481C-B417-F2FB04EAA6E0}"/>
            </c:ext>
          </c:extLst>
        </c:ser>
        <c:dLbls>
          <c:showLegendKey val="0"/>
          <c:showVal val="1"/>
          <c:showCatName val="0"/>
          <c:showSerName val="0"/>
          <c:showPercent val="0"/>
          <c:showBubbleSize val="0"/>
        </c:dLbls>
        <c:smooth val="0"/>
        <c:axId val="209918976"/>
        <c:axId val="209928960"/>
      </c:lineChart>
      <c:catAx>
        <c:axId val="20991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09928960"/>
        <c:crossesAt val="0"/>
        <c:auto val="0"/>
        <c:lblAlgn val="ctr"/>
        <c:lblOffset val="100"/>
        <c:tickMarkSkip val="1"/>
        <c:noMultiLvlLbl val="0"/>
      </c:catAx>
      <c:valAx>
        <c:axId val="209928960"/>
        <c:scaling>
          <c:orientation val="minMax"/>
        </c:scaling>
        <c:delete val="0"/>
        <c:axPos val="l"/>
        <c:majorGridlines>
          <c:spPr>
            <a:ln w="3175">
              <a:solidFill>
                <a:srgbClr val="000000"/>
              </a:solidFill>
              <a:prstDash val="solid"/>
            </a:ln>
          </c:spPr>
        </c:majorGridlines>
        <c:title>
          <c:tx>
            <c:rich>
              <a:bodyPr/>
              <a:lstStyle/>
              <a:p>
                <a:pPr>
                  <a:defRPr lang="en-CA" sz="950" b="0" i="0" u="none" strike="noStrike" baseline="0">
                    <a:solidFill>
                      <a:srgbClr val="000000"/>
                    </a:solidFill>
                    <a:latin typeface="Times New Roman"/>
                    <a:ea typeface="Times New Roman"/>
                    <a:cs typeface="Times New Roman"/>
                  </a:defRPr>
                </a:pPr>
                <a:r>
                  <a:rPr lang="en-CA"/>
                  <a:t>1976=100</a:t>
                </a:r>
              </a:p>
            </c:rich>
          </c:tx>
          <c:layout>
            <c:manualLayout>
              <c:xMode val="edge"/>
              <c:yMode val="edge"/>
              <c:x val="5.1909529106414515E-3"/>
              <c:y val="0.4315960912052159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09918976"/>
        <c:crosses val="autoZero"/>
        <c:crossBetween val="between"/>
      </c:valAx>
    </c:plotArea>
    <c:legend>
      <c:legendPos val="r"/>
      <c:layout>
        <c:manualLayout>
          <c:xMode val="edge"/>
          <c:yMode val="edge"/>
          <c:x val="8.7875404769552704E-2"/>
          <c:y val="0.16992399565689553"/>
          <c:w val="0.24405941539556741"/>
          <c:h val="5.5818136739422333E-2"/>
        </c:manualLayout>
      </c:layout>
      <c:overlay val="0"/>
      <c:spPr>
        <a:solidFill>
          <a:schemeClr val="bg1"/>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4a: Annual</a:t>
            </a:r>
            <a:r>
              <a:rPr lang="en-CA" baseline="0"/>
              <a:t> % Change in Working Age Population </a:t>
            </a:r>
            <a:r>
              <a:rPr lang="en-CA"/>
              <a:t>in Canada and the United States, 1989-2017</a:t>
            </a:r>
          </a:p>
        </c:rich>
      </c:tx>
      <c:layout>
        <c:manualLayout>
          <c:xMode val="edge"/>
          <c:yMode val="edge"/>
          <c:x val="0.12495365220615554"/>
          <c:y val="1.9001085776330206E-2"/>
        </c:manualLayout>
      </c:layout>
      <c:overlay val="0"/>
      <c:spPr>
        <a:noFill/>
        <a:ln w="25400">
          <a:noFill/>
        </a:ln>
      </c:spPr>
    </c:title>
    <c:autoTitleDeleted val="0"/>
    <c:plotArea>
      <c:layout>
        <c:manualLayout>
          <c:layoutTarget val="inner"/>
          <c:xMode val="edge"/>
          <c:yMode val="edge"/>
          <c:x val="8.7504634779384527E-2"/>
          <c:y val="0.12214983713355049"/>
          <c:w val="0.83648498331479471"/>
          <c:h val="0.74104234527687363"/>
        </c:manualLayout>
      </c:layout>
      <c:barChart>
        <c:barDir val="col"/>
        <c:grouping val="clustered"/>
        <c:varyColors val="0"/>
        <c:ser>
          <c:idx val="4"/>
          <c:order val="0"/>
          <c:tx>
            <c:v>Canada</c:v>
          </c:tx>
          <c:spPr>
            <a:solidFill>
              <a:srgbClr val="0070C0"/>
            </a:solidFill>
          </c:spPr>
          <c:invertIfNegative val="0"/>
          <c:cat>
            <c:numRef>
              <c:f>T8A!$A$17:$A$45</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T8A!$C$17:$C$45</c:f>
              <c:numCache>
                <c:formatCode>0.00</c:formatCode>
                <c:ptCount val="29"/>
                <c:pt idx="0">
                  <c:v>1.3889832235278101</c:v>
                </c:pt>
                <c:pt idx="1">
                  <c:v>1.5130272507596274</c:v>
                </c:pt>
                <c:pt idx="2">
                  <c:v>1.5017888539550337</c:v>
                </c:pt>
                <c:pt idx="3">
                  <c:v>1.3323550036455234</c:v>
                </c:pt>
                <c:pt idx="4">
                  <c:v>1.2497593972557572</c:v>
                </c:pt>
                <c:pt idx="5">
                  <c:v>1.2442911523611557</c:v>
                </c:pt>
                <c:pt idx="6">
                  <c:v>1.3063421525585919</c:v>
                </c:pt>
                <c:pt idx="7">
                  <c:v>1.3217122683142102</c:v>
                </c:pt>
                <c:pt idx="8">
                  <c:v>1.2508983209564701</c:v>
                </c:pt>
                <c:pt idx="9">
                  <c:v>1.1571534884521244</c:v>
                </c:pt>
                <c:pt idx="10">
                  <c:v>1.1303086873875721</c:v>
                </c:pt>
                <c:pt idx="11">
                  <c:v>1.2959653512183871</c:v>
                </c:pt>
                <c:pt idx="12">
                  <c:v>1.3686347277052047</c:v>
                </c:pt>
                <c:pt idx="13">
                  <c:v>1.4300105653701445</c:v>
                </c:pt>
                <c:pt idx="14">
                  <c:v>1.2568332485485774</c:v>
                </c:pt>
                <c:pt idx="15">
                  <c:v>1.3086176579651319</c:v>
                </c:pt>
                <c:pt idx="16">
                  <c:v>1.3641319106899068</c:v>
                </c:pt>
                <c:pt idx="17">
                  <c:v>1.4009093485849156</c:v>
                </c:pt>
                <c:pt idx="18">
                  <c:v>1.3256495184851935</c:v>
                </c:pt>
                <c:pt idx="19">
                  <c:v>1.3706602372485543</c:v>
                </c:pt>
                <c:pt idx="20">
                  <c:v>1.4095375851836334</c:v>
                </c:pt>
                <c:pt idx="21">
                  <c:v>1.3642128480838105</c:v>
                </c:pt>
                <c:pt idx="22">
                  <c:v>1.2319755128093566</c:v>
                </c:pt>
                <c:pt idx="23">
                  <c:v>1.3255329896500951</c:v>
                </c:pt>
                <c:pt idx="24">
                  <c:v>1.2866249695049781</c:v>
                </c:pt>
                <c:pt idx="25">
                  <c:v>1.1638135664218416</c:v>
                </c:pt>
                <c:pt idx="26">
                  <c:v>1.0324147878235812</c:v>
                </c:pt>
                <c:pt idx="27">
                  <c:v>1.0491874944501012</c:v>
                </c:pt>
                <c:pt idx="28">
                  <c:v>1.0639808023794208</c:v>
                </c:pt>
              </c:numCache>
            </c:numRef>
          </c:val>
          <c:extLst>
            <c:ext xmlns:c16="http://schemas.microsoft.com/office/drawing/2014/chart" uri="{C3380CC4-5D6E-409C-BE32-E72D297353CC}">
              <c16:uniqueId val="{00000000-8D9A-4C8B-92D4-0629F9A0F122}"/>
            </c:ext>
          </c:extLst>
        </c:ser>
        <c:ser>
          <c:idx val="7"/>
          <c:order val="1"/>
          <c:tx>
            <c:v>United States</c:v>
          </c:tx>
          <c:spPr>
            <a:solidFill>
              <a:schemeClr val="accent4">
                <a:lumMod val="60000"/>
                <a:lumOff val="40000"/>
              </a:schemeClr>
            </a:solidFill>
          </c:spPr>
          <c:invertIfNegative val="0"/>
          <c:cat>
            <c:numRef>
              <c:f>T8A!$A$17:$A$45</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T9A!$C$17:$C$45</c:f>
              <c:numCache>
                <c:formatCode>0.00</c:formatCode>
                <c:ptCount val="29"/>
                <c:pt idx="0">
                  <c:v>0.96417912064697497</c:v>
                </c:pt>
                <c:pt idx="1">
                  <c:v>1.4866438117311274</c:v>
                </c:pt>
                <c:pt idx="2">
                  <c:v>0.93093823349051619</c:v>
                </c:pt>
                <c:pt idx="3">
                  <c:v>0.98467984810789577</c:v>
                </c:pt>
                <c:pt idx="4">
                  <c:v>1.0544332356526025</c:v>
                </c:pt>
                <c:pt idx="5">
                  <c:v>1.0141758794485676</c:v>
                </c:pt>
                <c:pt idx="6">
                  <c:v>0.8993262674403244</c:v>
                </c:pt>
                <c:pt idx="7">
                  <c:v>1.0106554405188737</c:v>
                </c:pt>
                <c:pt idx="8">
                  <c:v>1.2672552607046179</c:v>
                </c:pt>
                <c:pt idx="9">
                  <c:v>1.0274056898682145</c:v>
                </c:pt>
                <c:pt idx="10">
                  <c:v>1.234285157392067</c:v>
                </c:pt>
                <c:pt idx="11">
                  <c:v>2.3219881301353049</c:v>
                </c:pt>
                <c:pt idx="12">
                  <c:v>1.1831007117420982</c:v>
                </c:pt>
                <c:pt idx="13">
                  <c:v>1.1520651628140517</c:v>
                </c:pt>
                <c:pt idx="14">
                  <c:v>1.6537206416325783</c:v>
                </c:pt>
                <c:pt idx="15">
                  <c:v>0.98974535194964919</c:v>
                </c:pt>
                <c:pt idx="16">
                  <c:v>1.2200199680332382</c:v>
                </c:pt>
                <c:pt idx="17">
                  <c:v>1.208853424863545</c:v>
                </c:pt>
                <c:pt idx="18">
                  <c:v>1.3338286388567182</c:v>
                </c:pt>
                <c:pt idx="19">
                  <c:v>0.82849219595716506</c:v>
                </c:pt>
                <c:pt idx="20">
                  <c:v>0.86103649460194698</c:v>
                </c:pt>
                <c:pt idx="21">
                  <c:v>0.860471329638127</c:v>
                </c:pt>
                <c:pt idx="22">
                  <c:v>0.75179750241769328</c:v>
                </c:pt>
                <c:pt idx="23">
                  <c:v>1.529935146775284</c:v>
                </c:pt>
                <c:pt idx="24">
                  <c:v>0.98444616168757504</c:v>
                </c:pt>
                <c:pt idx="25">
                  <c:v>0.92315582528421225</c:v>
                </c:pt>
                <c:pt idx="26">
                  <c:v>1.1510524426591167</c:v>
                </c:pt>
                <c:pt idx="27">
                  <c:v>1.0913034637022978</c:v>
                </c:pt>
                <c:pt idx="28">
                  <c:v>0.60779843652628007</c:v>
                </c:pt>
              </c:numCache>
            </c:numRef>
          </c:val>
          <c:extLst>
            <c:ext xmlns:c16="http://schemas.microsoft.com/office/drawing/2014/chart" uri="{C3380CC4-5D6E-409C-BE32-E72D297353CC}">
              <c16:uniqueId val="{00000001-8D9A-4C8B-92D4-0629F9A0F122}"/>
            </c:ext>
          </c:extLst>
        </c:ser>
        <c:dLbls>
          <c:showLegendKey val="0"/>
          <c:showVal val="0"/>
          <c:showCatName val="0"/>
          <c:showSerName val="0"/>
          <c:showPercent val="0"/>
          <c:showBubbleSize val="0"/>
        </c:dLbls>
        <c:gapWidth val="150"/>
        <c:axId val="209966976"/>
        <c:axId val="209968512"/>
      </c:barChart>
      <c:catAx>
        <c:axId val="20996697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09968512"/>
        <c:crosses val="autoZero"/>
        <c:auto val="0"/>
        <c:lblAlgn val="ctr"/>
        <c:lblOffset val="100"/>
        <c:tickLblSkip val="2"/>
        <c:tickMarkSkip val="1"/>
        <c:noMultiLvlLbl val="0"/>
      </c:catAx>
      <c:valAx>
        <c:axId val="209968512"/>
        <c:scaling>
          <c:orientation val="minMax"/>
        </c:scaling>
        <c:delete val="0"/>
        <c:axPos val="l"/>
        <c:majorGridlines>
          <c:spPr>
            <a:ln w="3175">
              <a:solidFill>
                <a:srgbClr val="000000"/>
              </a:solidFill>
              <a:prstDash val="solid"/>
            </a:ln>
          </c:spPr>
        </c:majorGridlines>
        <c:numFmt formatCode="#,##0.0" sourceLinked="0"/>
        <c:majorTickMark val="cross"/>
        <c:minorTickMark val="none"/>
        <c:tickLblPos val="nextTo"/>
        <c:txPr>
          <a:bodyPr rot="0" vert="horz"/>
          <a:lstStyle/>
          <a:p>
            <a:pPr>
              <a:defRPr/>
            </a:pPr>
            <a:endParaRPr lang="en-US"/>
          </a:p>
        </c:txPr>
        <c:crossAx val="209966976"/>
        <c:crosses val="autoZero"/>
        <c:crossBetween val="between"/>
      </c:valAx>
      <c:spPr>
        <a:noFill/>
        <a:ln w="25400">
          <a:noFill/>
        </a:ln>
      </c:spPr>
    </c:plotArea>
    <c:legend>
      <c:legendPos val="r"/>
      <c:layout>
        <c:manualLayout>
          <c:xMode val="edge"/>
          <c:yMode val="edge"/>
          <c:x val="0.10048201705598814"/>
          <c:y val="0.13897937024972856"/>
          <c:w val="0.16753429736744649"/>
          <c:h val="5.5053476621611565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5: Labour Force in Canada and the United States, 1976-2017,</a:t>
            </a:r>
            <a:r>
              <a:rPr lang="en-CA" baseline="0"/>
              <a:t> 1976=100</a:t>
            </a:r>
            <a:endParaRPr lang="en-CA"/>
          </a:p>
        </c:rich>
      </c:tx>
      <c:layout>
        <c:manualLayout>
          <c:xMode val="edge"/>
          <c:yMode val="edge"/>
          <c:x val="0.17426770485724996"/>
          <c:y val="2.8230184581976212E-2"/>
        </c:manualLayout>
      </c:layout>
      <c:overlay val="0"/>
      <c:spPr>
        <a:noFill/>
        <a:ln w="25400">
          <a:noFill/>
        </a:ln>
      </c:spPr>
    </c:title>
    <c:autoTitleDeleted val="0"/>
    <c:plotArea>
      <c:layout>
        <c:manualLayout>
          <c:layoutTarget val="inner"/>
          <c:xMode val="edge"/>
          <c:yMode val="edge"/>
          <c:x val="6.3774564330737873E-2"/>
          <c:y val="0.13517915309446271"/>
          <c:w val="0.86206896551723333"/>
          <c:h val="0.73941368078174863"/>
        </c:manualLayout>
      </c:layout>
      <c:lineChart>
        <c:grouping val="standard"/>
        <c:varyColors val="0"/>
        <c:ser>
          <c:idx val="4"/>
          <c:order val="0"/>
          <c:tx>
            <c:v>Canada</c:v>
          </c:tx>
          <c:spPr>
            <a:ln>
              <a:solidFill>
                <a:schemeClr val="tx1"/>
              </a:solidFill>
            </a:ln>
          </c:spPr>
          <c:marker>
            <c:symbol val="none"/>
          </c:marker>
          <c:dLbls>
            <c:delete val="1"/>
          </c:dLbls>
          <c:cat>
            <c:numRef>
              <c:f>'T9'!$A$5:$A$46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'T8'!$P$5:$P$46</c:f>
              <c:numCache>
                <c:formatCode>0.0</c:formatCode>
                <c:ptCount val="42"/>
                <c:pt idx="0">
                  <c:v>100</c:v>
                </c:pt>
                <c:pt idx="1">
                  <c:v>102.80969530669412</c:v>
                </c:pt>
                <c:pt idx="2">
                  <c:v>106.32634005983346</c:v>
                </c:pt>
                <c:pt idx="3">
                  <c:v>109.91063091903428</c:v>
                </c:pt>
                <c:pt idx="4">
                  <c:v>113.120486289754</c:v>
                </c:pt>
                <c:pt idx="5">
                  <c:v>116.58377636768992</c:v>
                </c:pt>
                <c:pt idx="6">
                  <c:v>117.38314373368395</c:v>
                </c:pt>
                <c:pt idx="7">
                  <c:v>119.34773909563827</c:v>
                </c:pt>
                <c:pt idx="8">
                  <c:v>121.50288686903335</c:v>
                </c:pt>
                <c:pt idx="9">
                  <c:v>124.09058861639895</c:v>
                </c:pt>
                <c:pt idx="10">
                  <c:v>126.52108462432592</c:v>
                </c:pt>
                <c:pt idx="11">
                  <c:v>128.83439089921686</c:v>
                </c:pt>
                <c:pt idx="12">
                  <c:v>131.29632805503155</c:v>
                </c:pt>
                <c:pt idx="13">
                  <c:v>133.85544694068105</c:v>
                </c:pt>
                <c:pt idx="14">
                  <c:v>135.72286057280056</c:v>
                </c:pt>
                <c:pt idx="15">
                  <c:v>136.56510223136874</c:v>
                </c:pt>
                <c:pt idx="16">
                  <c:v>136.60988204805733</c:v>
                </c:pt>
                <c:pt idx="17">
                  <c:v>137.56454962937556</c:v>
                </c:pt>
                <c:pt idx="18">
                  <c:v>138.85554221688676</c:v>
                </c:pt>
                <c:pt idx="19">
                  <c:v>139.94359648621355</c:v>
                </c:pt>
                <c:pt idx="20">
                  <c:v>141.46515749156808</c:v>
                </c:pt>
                <c:pt idx="21">
                  <c:v>143.62792736142075</c:v>
                </c:pt>
                <c:pt idx="22">
                  <c:v>145.92694220545363</c:v>
                </c:pt>
                <c:pt idx="23">
                  <c:v>148.49749423578956</c:v>
                </c:pt>
                <c:pt idx="24">
                  <c:v>151.00611673240724</c:v>
                </c:pt>
                <c:pt idx="25">
                  <c:v>153.41374645096136</c:v>
                </c:pt>
                <c:pt idx="26">
                  <c:v>157.73738066655233</c:v>
                </c:pt>
                <c:pt idx="27">
                  <c:v>161.38550658358582</c:v>
                </c:pt>
                <c:pt idx="28">
                  <c:v>163.38916518988549</c:v>
                </c:pt>
                <c:pt idx="29">
                  <c:v>164.77352845900265</c:v>
                </c:pt>
                <c:pt idx="30">
                  <c:v>166.78862020998878</c:v>
                </c:pt>
                <c:pt idx="31">
                  <c:v>170.08612968997124</c:v>
                </c:pt>
                <c:pt idx="32">
                  <c:v>172.61761847596182</c:v>
                </c:pt>
                <c:pt idx="33">
                  <c:v>173.93338287696031</c:v>
                </c:pt>
                <c:pt idx="34">
                  <c:v>175.78174126793576</c:v>
                </c:pt>
                <c:pt idx="35">
                  <c:v>177.42049200632636</c:v>
                </c:pt>
                <c:pt idx="36">
                  <c:v>179.31363021399039</c:v>
                </c:pt>
                <c:pt idx="37">
                  <c:v>181.37254901960787</c:v>
                </c:pt>
                <c:pt idx="38">
                  <c:v>182.15762495474382</c:v>
                </c:pt>
                <c:pt idx="39">
                  <c:v>183.70681605975724</c:v>
                </c:pt>
                <c:pt idx="40">
                  <c:v>185.2588654509423</c:v>
                </c:pt>
                <c:pt idx="41">
                  <c:v>187.35303645267635</c:v>
                </c:pt>
              </c:numCache>
            </c:numRef>
          </c:val>
          <c:smooth val="0"/>
          <c:extLst>
            <c:ext xmlns:c16="http://schemas.microsoft.com/office/drawing/2014/chart" uri="{C3380CC4-5D6E-409C-BE32-E72D297353CC}">
              <c16:uniqueId val="{00000000-795D-4D1D-BD6F-243935D05CC8}"/>
            </c:ext>
          </c:extLst>
        </c:ser>
        <c:ser>
          <c:idx val="5"/>
          <c:order val="1"/>
          <c:tx>
            <c:v>United States</c:v>
          </c:tx>
          <c:spPr>
            <a:ln>
              <a:solidFill>
                <a:schemeClr val="accent4">
                  <a:lumMod val="75000"/>
                </a:schemeClr>
              </a:solidFill>
              <a:prstDash val="lgDash"/>
            </a:ln>
          </c:spPr>
          <c:marker>
            <c:symbol val="none"/>
          </c:marker>
          <c:dLbls>
            <c:delete val="1"/>
          </c:dLbls>
          <c:cat>
            <c:numRef>
              <c:f>'T9'!$A$5:$A$46</c:f>
              <c:numCache>
                <c:formatCode>General</c:formatCode>
                <c:ptCount val="4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numCache>
            </c:numRef>
          </c:cat>
          <c:val>
            <c:numRef>
              <c:f>'T9'!$P$5:$P$46</c:f>
              <c:numCache>
                <c:formatCode>0.0</c:formatCode>
                <c:ptCount val="42"/>
                <c:pt idx="0">
                  <c:v>100</c:v>
                </c:pt>
                <c:pt idx="1">
                  <c:v>102.96491191580523</c:v>
                </c:pt>
                <c:pt idx="2">
                  <c:v>106.33644626552132</c:v>
                </c:pt>
                <c:pt idx="3">
                  <c:v>109.15576447097486</c:v>
                </c:pt>
                <c:pt idx="4">
                  <c:v>111.21279560722976</c:v>
                </c:pt>
                <c:pt idx="5">
                  <c:v>113.01191788514737</c:v>
                </c:pt>
                <c:pt idx="6">
                  <c:v>114.60720896857255</c:v>
                </c:pt>
                <c:pt idx="7">
                  <c:v>116.00698849809687</c:v>
                </c:pt>
                <c:pt idx="8">
                  <c:v>118.08065891553485</c:v>
                </c:pt>
                <c:pt idx="9">
                  <c:v>120.07425279227937</c:v>
                </c:pt>
                <c:pt idx="10">
                  <c:v>122.54206618274091</c:v>
                </c:pt>
                <c:pt idx="11">
                  <c:v>124.65421493791469</c:v>
                </c:pt>
                <c:pt idx="12">
                  <c:v>126.5302938913039</c:v>
                </c:pt>
                <c:pt idx="13">
                  <c:v>128.81819505397368</c:v>
                </c:pt>
                <c:pt idx="14">
                  <c:v>130.86794650471097</c:v>
                </c:pt>
                <c:pt idx="15">
                  <c:v>131.39416377212504</c:v>
                </c:pt>
                <c:pt idx="16">
                  <c:v>133.22344474718693</c:v>
                </c:pt>
                <c:pt idx="17">
                  <c:v>134.36219555315211</c:v>
                </c:pt>
                <c:pt idx="18">
                  <c:v>136.29235217038624</c:v>
                </c:pt>
                <c:pt idx="19">
                  <c:v>137.59021610266439</c:v>
                </c:pt>
                <c:pt idx="20">
                  <c:v>139.29470246885333</c:v>
                </c:pt>
                <c:pt idx="21">
                  <c:v>141.74275671291002</c:v>
                </c:pt>
                <c:pt idx="22">
                  <c:v>143.17373489465254</c:v>
                </c:pt>
                <c:pt idx="23">
                  <c:v>144.93645874498222</c:v>
                </c:pt>
                <c:pt idx="24">
                  <c:v>148.27991430770192</c:v>
                </c:pt>
                <c:pt idx="25">
                  <c:v>149.47690259780777</c:v>
                </c:pt>
                <c:pt idx="26">
                  <c:v>150.65101187628696</c:v>
                </c:pt>
                <c:pt idx="27">
                  <c:v>152.36381788306744</c:v>
                </c:pt>
                <c:pt idx="28">
                  <c:v>153.2904178539487</c:v>
                </c:pt>
                <c:pt idx="29">
                  <c:v>155.28609164084111</c:v>
                </c:pt>
                <c:pt idx="30">
                  <c:v>157.47831693670832</c:v>
                </c:pt>
                <c:pt idx="31">
                  <c:v>159.24208074211194</c:v>
                </c:pt>
                <c:pt idx="32">
                  <c:v>160.45154849310509</c:v>
                </c:pt>
                <c:pt idx="33">
                  <c:v>160.30075500738369</c:v>
                </c:pt>
                <c:pt idx="34">
                  <c:v>160.03764637367667</c:v>
                </c:pt>
                <c:pt idx="35">
                  <c:v>159.75477859356474</c:v>
                </c:pt>
                <c:pt idx="36">
                  <c:v>161.16703758397637</c:v>
                </c:pt>
                <c:pt idx="37">
                  <c:v>161.59757898458787</c:v>
                </c:pt>
                <c:pt idx="38">
                  <c:v>162.1518750389983</c:v>
                </c:pt>
                <c:pt idx="39">
                  <c:v>163.40814076831879</c:v>
                </c:pt>
                <c:pt idx="40">
                  <c:v>165.54732835541503</c:v>
                </c:pt>
                <c:pt idx="41">
                  <c:v>166.72559745418997</c:v>
                </c:pt>
              </c:numCache>
            </c:numRef>
          </c:val>
          <c:smooth val="0"/>
          <c:extLst>
            <c:ext xmlns:c16="http://schemas.microsoft.com/office/drawing/2014/chart" uri="{C3380CC4-5D6E-409C-BE32-E72D297353CC}">
              <c16:uniqueId val="{00000001-795D-4D1D-BD6F-243935D05CC8}"/>
            </c:ext>
          </c:extLst>
        </c:ser>
        <c:dLbls>
          <c:showLegendKey val="0"/>
          <c:showVal val="1"/>
          <c:showCatName val="0"/>
          <c:showSerName val="0"/>
          <c:showPercent val="0"/>
          <c:showBubbleSize val="0"/>
        </c:dLbls>
        <c:smooth val="0"/>
        <c:axId val="210270464"/>
        <c:axId val="210296832"/>
      </c:lineChart>
      <c:catAx>
        <c:axId val="21027046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0296832"/>
        <c:crossesAt val="0"/>
        <c:auto val="0"/>
        <c:lblAlgn val="ctr"/>
        <c:lblOffset val="100"/>
        <c:tickLblSkip val="2"/>
        <c:tickMarkSkip val="1"/>
        <c:noMultiLvlLbl val="0"/>
      </c:catAx>
      <c:valAx>
        <c:axId val="210296832"/>
        <c:scaling>
          <c:orientation val="minMax"/>
        </c:scaling>
        <c:delete val="0"/>
        <c:axPos val="l"/>
        <c:majorGridlines>
          <c:spPr>
            <a:ln w="3175">
              <a:solidFill>
                <a:srgbClr val="000000"/>
              </a:solidFill>
              <a:prstDash val="solid"/>
            </a:ln>
          </c:spPr>
        </c:majorGridlines>
        <c:title>
          <c:tx>
            <c:rich>
              <a:bodyPr rot="-5400000" vert="horz" anchor="ctr" anchorCtr="0"/>
              <a:lstStyle/>
              <a:p>
                <a:pPr>
                  <a:defRPr lang="en-CA" sz="1000" b="0" i="0" u="none" strike="noStrike" baseline="0">
                    <a:solidFill>
                      <a:srgbClr val="000000"/>
                    </a:solidFill>
                    <a:latin typeface="Times New Roman"/>
                    <a:ea typeface="Times New Roman"/>
                    <a:cs typeface="Times New Roman"/>
                  </a:defRPr>
                </a:pPr>
                <a:r>
                  <a:rPr lang="en-CA"/>
                  <a:t>Annual</a:t>
                </a:r>
                <a:r>
                  <a:rPr lang="en-CA" baseline="0"/>
                  <a:t> Rate of Change, %</a:t>
                </a:r>
              </a:p>
            </c:rich>
          </c:tx>
          <c:layout>
            <c:manualLayout>
              <c:xMode val="edge"/>
              <c:yMode val="edge"/>
              <c:x val="0.96737115313311905"/>
              <c:y val="0.3762214983713355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0270464"/>
        <c:crosses val="autoZero"/>
        <c:crossBetween val="between"/>
      </c:valAx>
      <c:spPr>
        <a:noFill/>
        <a:ln w="25400">
          <a:noFill/>
        </a:ln>
      </c:spPr>
    </c:plotArea>
    <c:legend>
      <c:legendPos val="r"/>
      <c:layout>
        <c:manualLayout>
          <c:xMode val="edge"/>
          <c:yMode val="edge"/>
          <c:x val="8.3426028921025519E-2"/>
          <c:y val="0.1498371335504938"/>
          <c:w val="0.21054505005561741"/>
          <c:h val="5.5053476621611565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CA" sz="1400" b="1" i="0" u="none" strike="noStrike" baseline="0">
                <a:solidFill>
                  <a:srgbClr val="000000"/>
                </a:solidFill>
                <a:latin typeface="Times New Roman"/>
                <a:ea typeface="Times New Roman"/>
                <a:cs typeface="Times New Roman"/>
              </a:defRPr>
            </a:pPr>
            <a:r>
              <a:rPr lang="en-CA"/>
              <a:t>Chart 5a: </a:t>
            </a:r>
            <a:r>
              <a:rPr lang="en-CA" sz="1400" b="1" i="0" u="none" strike="noStrike" baseline="0"/>
              <a:t>Annual % Change in </a:t>
            </a:r>
            <a:r>
              <a:rPr lang="en-CA"/>
              <a:t>Labour Force in Canada and the United States, </a:t>
            </a:r>
          </a:p>
          <a:p>
            <a:pPr>
              <a:defRPr lang="en-CA" sz="1400" b="1" i="0" u="none" strike="noStrike" baseline="0">
                <a:solidFill>
                  <a:srgbClr val="000000"/>
                </a:solidFill>
                <a:latin typeface="Times New Roman"/>
                <a:ea typeface="Times New Roman"/>
                <a:cs typeface="Times New Roman"/>
              </a:defRPr>
            </a:pPr>
            <a:r>
              <a:rPr lang="en-CA"/>
              <a:t>1989-2017</a:t>
            </a:r>
          </a:p>
        </c:rich>
      </c:tx>
      <c:layout>
        <c:manualLayout>
          <c:xMode val="edge"/>
          <c:yMode val="edge"/>
          <c:x val="0.1446051167964405"/>
          <c:y val="2.1715561416891856E-2"/>
        </c:manualLayout>
      </c:layout>
      <c:overlay val="0"/>
      <c:spPr>
        <a:noFill/>
        <a:ln w="25400">
          <a:noFill/>
        </a:ln>
      </c:spPr>
    </c:title>
    <c:autoTitleDeleted val="0"/>
    <c:plotArea>
      <c:layout>
        <c:manualLayout>
          <c:layoutTarget val="inner"/>
          <c:xMode val="edge"/>
          <c:yMode val="edge"/>
          <c:x val="6.3774564330737873E-2"/>
          <c:y val="0.13517915309446271"/>
          <c:w val="0.86206896551723322"/>
          <c:h val="0.73941368078174841"/>
        </c:manualLayout>
      </c:layout>
      <c:barChart>
        <c:barDir val="col"/>
        <c:grouping val="clustered"/>
        <c:varyColors val="0"/>
        <c:ser>
          <c:idx val="6"/>
          <c:order val="0"/>
          <c:tx>
            <c:v>Canada</c:v>
          </c:tx>
          <c:spPr>
            <a:solidFill>
              <a:schemeClr val="accent1"/>
            </a:solidFill>
          </c:spPr>
          <c:invertIfNegative val="0"/>
          <c:cat>
            <c:numRef>
              <c:f>T9A!$A$17:$A$45</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T8A!$D$17:$D$45</c:f>
              <c:numCache>
                <c:formatCode>0.00</c:formatCode>
                <c:ptCount val="29"/>
                <c:pt idx="0">
                  <c:v>1.9491168744466885</c:v>
                </c:pt>
                <c:pt idx="1">
                  <c:v>1.3950972297355009</c:v>
                </c:pt>
                <c:pt idx="2">
                  <c:v>0.62055990789879845</c:v>
                </c:pt>
                <c:pt idx="3">
                  <c:v>3.2790087626269102E-2</c:v>
                </c:pt>
                <c:pt idx="4">
                  <c:v>0.69882761554717598</c:v>
                </c:pt>
                <c:pt idx="5">
                  <c:v>0.93846313675243276</c:v>
                </c:pt>
                <c:pt idx="6">
                  <c:v>0.7835872101001834</c:v>
                </c:pt>
                <c:pt idx="7">
                  <c:v>1.0872673302378706</c:v>
                </c:pt>
                <c:pt idx="8">
                  <c:v>1.528835727611312</c:v>
                </c:pt>
                <c:pt idx="9">
                  <c:v>1.6006739679865278</c:v>
                </c:pt>
                <c:pt idx="10">
                  <c:v>1.7615335396508225</c:v>
                </c:pt>
                <c:pt idx="11">
                  <c:v>1.6893365841139436</c:v>
                </c:pt>
                <c:pt idx="12">
                  <c:v>1.5943921813581718</c:v>
                </c:pt>
                <c:pt idx="13">
                  <c:v>2.8182834430505483</c:v>
                </c:pt>
                <c:pt idx="14">
                  <c:v>2.3127846434482264</c:v>
                </c:pt>
                <c:pt idx="15">
                  <c:v>1.241535655038458</c:v>
                </c:pt>
                <c:pt idx="16">
                  <c:v>0.84727972476528812</c:v>
                </c:pt>
                <c:pt idx="17">
                  <c:v>1.2229462886615823</c:v>
                </c:pt>
                <c:pt idx="18">
                  <c:v>1.9770590318637378</c:v>
                </c:pt>
                <c:pt idx="19">
                  <c:v>1.4883569816097841</c:v>
                </c:pt>
                <c:pt idx="20">
                  <c:v>0.76224223959024484</c:v>
                </c:pt>
                <c:pt idx="21">
                  <c:v>1.0626817925360297</c:v>
                </c:pt>
                <c:pt idx="22">
                  <c:v>0.93226448126527794</c:v>
                </c:pt>
                <c:pt idx="23">
                  <c:v>1.0670346960803831</c:v>
                </c:pt>
                <c:pt idx="24">
                  <c:v>1.1482221419310883</c:v>
                </c:pt>
                <c:pt idx="25">
                  <c:v>0.43285267775064457</c:v>
                </c:pt>
                <c:pt idx="26">
                  <c:v>0.85046733860210855</c:v>
                </c:pt>
                <c:pt idx="27">
                  <c:v>0.84485128231725459</c:v>
                </c:pt>
                <c:pt idx="28">
                  <c:v>1.1304025837773304</c:v>
                </c:pt>
              </c:numCache>
            </c:numRef>
          </c:val>
          <c:extLst>
            <c:ext xmlns:c16="http://schemas.microsoft.com/office/drawing/2014/chart" uri="{C3380CC4-5D6E-409C-BE32-E72D297353CC}">
              <c16:uniqueId val="{00000000-BEB1-403A-9F94-CFEEDC55FEB1}"/>
            </c:ext>
          </c:extLst>
        </c:ser>
        <c:ser>
          <c:idx val="7"/>
          <c:order val="1"/>
          <c:tx>
            <c:v>United States</c:v>
          </c:tx>
          <c:spPr>
            <a:solidFill>
              <a:schemeClr val="accent4">
                <a:lumMod val="60000"/>
                <a:lumOff val="40000"/>
              </a:schemeClr>
            </a:solidFill>
          </c:spPr>
          <c:invertIfNegative val="0"/>
          <c:cat>
            <c:numRef>
              <c:f>T9A!$A$17:$A$45</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T9A!$D$17:$D$45</c:f>
              <c:numCache>
                <c:formatCode>0.00</c:formatCode>
                <c:ptCount val="29"/>
                <c:pt idx="0">
                  <c:v>1.8081845005712218</c:v>
                </c:pt>
                <c:pt idx="1">
                  <c:v>1.5911971518297554</c:v>
                </c:pt>
                <c:pt idx="2">
                  <c:v>0.40209790209790208</c:v>
                </c:pt>
                <c:pt idx="3">
                  <c:v>1.3922086967533598</c:v>
                </c:pt>
                <c:pt idx="4">
                  <c:v>0.85476757347488397</c:v>
                </c:pt>
                <c:pt idx="5">
                  <c:v>1.436532507739938</c:v>
                </c:pt>
                <c:pt idx="6">
                  <c:v>0.95226468074716153</c:v>
                </c:pt>
                <c:pt idx="7">
                  <c:v>1.2388136413109203</c:v>
                </c:pt>
                <c:pt idx="8">
                  <c:v>1.7574639958788441</c:v>
                </c:pt>
                <c:pt idx="9">
                  <c:v>1.0095600049891047</c:v>
                </c:pt>
                <c:pt idx="10">
                  <c:v>1.2311782266675384</c:v>
                </c:pt>
                <c:pt idx="11">
                  <c:v>2.3068423167441594</c:v>
                </c:pt>
                <c:pt idx="12">
                  <c:v>0.80724911104409369</c:v>
                </c:pt>
                <c:pt idx="13">
                  <c:v>0.78547873154577208</c:v>
                </c:pt>
                <c:pt idx="14">
                  <c:v>1.1369362777244707</c:v>
                </c:pt>
                <c:pt idx="15">
                  <c:v>0.60814961436079451</c:v>
                </c:pt>
                <c:pt idx="16">
                  <c:v>1.3018907605782863</c:v>
                </c:pt>
                <c:pt idx="17">
                  <c:v>1.4117331904634343</c:v>
                </c:pt>
                <c:pt idx="18">
                  <c:v>1.1200042264310432</c:v>
                </c:pt>
                <c:pt idx="19">
                  <c:v>0.759515164180664</c:v>
                </c:pt>
                <c:pt idx="20">
                  <c:v>-9.3980698308995581E-2</c:v>
                </c:pt>
                <c:pt idx="21">
                  <c:v>-0.16413436960724526</c:v>
                </c:pt>
                <c:pt idx="22">
                  <c:v>-0.17675077490918778</c:v>
                </c:pt>
                <c:pt idx="23">
                  <c:v>0.8840167429386071</c:v>
                </c:pt>
                <c:pt idx="24">
                  <c:v>0.26713986126794648</c:v>
                </c:pt>
                <c:pt idx="25">
                  <c:v>0.34301012298167827</c:v>
                </c:pt>
                <c:pt idx="26">
                  <c:v>0.77474634753274074</c:v>
                </c:pt>
                <c:pt idx="27">
                  <c:v>1.3091071087634443</c:v>
                </c:pt>
                <c:pt idx="28">
                  <c:v>0.71174153668327189</c:v>
                </c:pt>
              </c:numCache>
            </c:numRef>
          </c:val>
          <c:extLst>
            <c:ext xmlns:c16="http://schemas.microsoft.com/office/drawing/2014/chart" uri="{C3380CC4-5D6E-409C-BE32-E72D297353CC}">
              <c16:uniqueId val="{00000001-BEB1-403A-9F94-CFEEDC55FEB1}"/>
            </c:ext>
          </c:extLst>
        </c:ser>
        <c:dLbls>
          <c:showLegendKey val="0"/>
          <c:showVal val="0"/>
          <c:showCatName val="0"/>
          <c:showSerName val="0"/>
          <c:showPercent val="0"/>
          <c:showBubbleSize val="0"/>
        </c:dLbls>
        <c:gapWidth val="150"/>
        <c:axId val="210588800"/>
        <c:axId val="210590336"/>
      </c:barChart>
      <c:catAx>
        <c:axId val="21058880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0590336"/>
        <c:crosses val="autoZero"/>
        <c:auto val="0"/>
        <c:lblAlgn val="ctr"/>
        <c:lblOffset val="100"/>
        <c:tickLblSkip val="2"/>
        <c:tickMarkSkip val="1"/>
        <c:noMultiLvlLbl val="0"/>
      </c:catAx>
      <c:valAx>
        <c:axId val="210590336"/>
        <c:scaling>
          <c:orientation val="minMax"/>
        </c:scaling>
        <c:delete val="0"/>
        <c:axPos val="l"/>
        <c:majorGridlines>
          <c:spPr>
            <a:ln w="3175">
              <a:solidFill>
                <a:srgbClr val="000000"/>
              </a:solidFill>
              <a:prstDash val="solid"/>
            </a:ln>
          </c:spPr>
        </c:majorGridlines>
        <c:numFmt formatCode="0.0" sourceLinked="0"/>
        <c:majorTickMark val="cross"/>
        <c:minorTickMark val="none"/>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210588800"/>
        <c:crosses val="autoZero"/>
        <c:crossBetween val="between"/>
      </c:valAx>
      <c:spPr>
        <a:noFill/>
        <a:ln w="25400">
          <a:noFill/>
        </a:ln>
      </c:spPr>
    </c:plotArea>
    <c:legend>
      <c:legendPos val="r"/>
      <c:layout>
        <c:manualLayout>
          <c:xMode val="edge"/>
          <c:yMode val="edge"/>
          <c:x val="7.1560993696700034E-2"/>
          <c:y val="0.15418023887079382"/>
          <c:w val="0.21499443826473977"/>
          <c:h val="5.2881923961459222E-2"/>
        </c:manualLayout>
      </c:layout>
      <c:overlay val="0"/>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7.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8.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9.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1.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2.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3.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sheetViews>
    <sheetView workbookViewId="0"/>
  </sheetViews>
  <pageMargins left="0.75" right="0.75" top="1" bottom="1" header="0.5" footer="0.5"/>
  <pageSetup orientation="landscape" r:id="rId1"/>
  <headerFooter alignWithMargins="0"/>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200-000000000000}">
  <sheetPr/>
  <sheetViews>
    <sheetView workbookViewId="0"/>
  </sheetViews>
  <pageMargins left="0.75" right="0.75" top="1" bottom="1" header="0.5" footer="0.5"/>
  <pageSetup orientation="landscape" r:id="rId1"/>
  <headerFooter alignWithMargins="0"/>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300-000000000000}">
  <sheetPr/>
  <sheetViews>
    <sheetView workbookViewId="0"/>
  </sheetViews>
  <pageMargins left="0.75" right="0.75" top="1" bottom="1" header="0.5" footer="0.5"/>
  <pageSetup orientation="landscape" r:id="rId1"/>
  <headerFooter alignWithMargins="0"/>
  <drawing r:id="rId2"/>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400-000000000000}">
  <sheetPr/>
  <sheetViews>
    <sheetView workbookViewId="0"/>
  </sheetViews>
  <pageMargins left="0.75" right="0.75" top="1" bottom="1" header="0.5" footer="0.5"/>
  <pageSetup orientation="landscape" r:id="rId1"/>
  <headerFooter alignWithMargins="0"/>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500-000000000000}">
  <sheetPr/>
  <sheetViews>
    <sheetView workbookViewId="0"/>
  </sheetViews>
  <pageMargins left="0.75" right="0.75" top="1" bottom="1" header="0.5" footer="0.5"/>
  <pageSetup orientation="landscape" r:id="rId1"/>
  <headerFooter alignWithMargins="0"/>
  <drawing r:id="rId2"/>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600-000000000000}">
  <sheetPr/>
  <sheetViews>
    <sheetView workbookViewId="0"/>
  </sheetViews>
  <pageMargins left="0.75" right="0.75" top="1" bottom="1" header="0.5" footer="0.5"/>
  <pageSetup orientation="landscape" r:id="rId1"/>
  <headerFooter alignWithMargins="0"/>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700-000000000000}">
  <sheetPr/>
  <sheetViews>
    <sheetView workbookViewId="0"/>
  </sheetViews>
  <pageMargins left="0.75" right="0.75" top="1" bottom="1" header="0.5" footer="0.5"/>
  <pageSetup orientation="landscape" r:id="rId1"/>
  <headerFooter alignWithMargins="0"/>
  <drawing r:id="rId2"/>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800-000000000000}">
  <sheetPr/>
  <sheetViews>
    <sheetView workbookViewId="0"/>
  </sheetViews>
  <pageMargins left="0.75" right="0.75" top="1" bottom="1" header="0.5" footer="0.5"/>
  <pageSetup orientation="landscape" r:id="rId1"/>
  <headerFooter alignWithMargins="0"/>
  <drawing r:id="rId2"/>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900-000000000000}">
  <sheetPr/>
  <sheetViews>
    <sheetView workbookViewId="0"/>
  </sheetViews>
  <pageMargins left="0.7" right="0.7" top="0.75" bottom="0.75" header="0.3" footer="0.3"/>
  <pageSetup orientation="landscape" r:id="rId1"/>
  <drawing r:id="rId2"/>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A00-000000000000}">
  <sheetPr/>
  <sheetViews>
    <sheetView workbookViewId="0"/>
  </sheetViews>
  <pageMargins left="0.7" right="0.7" top="0.75" bottom="0.75" header="0.3" footer="0.3"/>
  <pageSetup orientation="landscape" r:id="rId1"/>
  <drawing r:id="rId2"/>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B00-000000000000}">
  <sheetPr/>
  <sheetViews>
    <sheetView workbookViewId="0"/>
  </sheetViews>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sheetViews>
    <sheetView workbookViewId="0"/>
  </sheetViews>
  <pageMargins left="0.75" right="0.75" top="1" bottom="1" header="0.5" footer="0.5"/>
  <pageSetup orientation="landscape" r:id="rId1"/>
  <headerFooter alignWithMargins="0"/>
  <drawing r:id="rId2"/>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C00-000000000000}">
  <sheetPr/>
  <sheetViews>
    <sheetView workbookViewId="0"/>
  </sheetViews>
  <pageMargins left="0.75" right="0.75" top="1" bottom="1" header="0.5" footer="0.5"/>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B00-000000000000}">
  <sheetPr/>
  <sheetViews>
    <sheetView workbookViewId="0"/>
  </sheetViews>
  <pageMargins left="0.75" right="0.75" top="1" bottom="1" header="0.5" footer="0.5"/>
  <pageSetup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sheetViews>
    <sheetView workbookViewId="0"/>
  </sheetViews>
  <pageMargins left="0.75" right="0.75" top="1" bottom="1" header="0.5" footer="0.5"/>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sheetViews>
    <sheetView workbookViewId="0"/>
  </sheetViews>
  <pageMargins left="0.75" right="0.75" top="1" bottom="1" header="0.5" footer="0.5"/>
  <pageSetup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E00-000000000000}">
  <sheetPr/>
  <sheetViews>
    <sheetView workbookViewId="0"/>
  </sheetViews>
  <pageMargins left="0.75" right="0.75" top="1" bottom="1" header="0.5" footer="0.5"/>
  <pageSetup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F00-000000000000}">
  <sheetPr/>
  <sheetViews>
    <sheetView workbookViewId="0"/>
  </sheetViews>
  <pageMargins left="0.75" right="0.75" top="1" bottom="1" header="0.5" footer="0.5"/>
  <pageSetup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000-000000000000}">
  <sheetPr/>
  <sheetViews>
    <sheetView workbookViewId="0"/>
  </sheetViews>
  <pageMargins left="0.75" right="0.75" top="1" bottom="1" header="0.5" footer="0.5"/>
  <pageSetup orientation="landscape" r:id="rId1"/>
  <headerFooter alignWithMargins="0"/>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sheetViews>
    <sheetView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0.0055</cdr:x>
      <cdr:y>0.9625</cdr:y>
    </cdr:from>
    <cdr:to>
      <cdr:x>0.10225</cdr:x>
      <cdr:y>0.9935</cdr:y>
    </cdr:to>
    <cdr:sp macro="" textlink="">
      <cdr:nvSpPr>
        <cdr:cNvPr id="35841" name="Text Box 1"/>
        <cdr:cNvSpPr txBox="1">
          <a:spLocks xmlns:a="http://schemas.openxmlformats.org/drawingml/2006/main" noChangeArrowheads="1"/>
        </cdr:cNvSpPr>
      </cdr:nvSpPr>
      <cdr:spPr bwMode="auto">
        <a:xfrm xmlns:a="http://schemas.openxmlformats.org/drawingml/2006/main">
          <a:off x="47096" y="5629037"/>
          <a:ext cx="828468"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7a.</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0.05575</cdr:x>
      <cdr:y>0.92175</cdr:y>
    </cdr:from>
    <cdr:to>
      <cdr:x>0.95575</cdr:x>
      <cdr:y>0.977</cdr:y>
    </cdr:to>
    <cdr:sp macro="" textlink="">
      <cdr:nvSpPr>
        <cdr:cNvPr id="2049" name="Text Box 1"/>
        <cdr:cNvSpPr txBox="1">
          <a:spLocks xmlns:a="http://schemas.openxmlformats.org/drawingml/2006/main" noChangeArrowheads="1"/>
        </cdr:cNvSpPr>
      </cdr:nvSpPr>
      <cdr:spPr bwMode="auto">
        <a:xfrm xmlns:a="http://schemas.openxmlformats.org/drawingml/2006/main">
          <a:off x="477386" y="5390717"/>
          <a:ext cx="7706677"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Source: Tables 8 and 9.</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0.0525</cdr:x>
      <cdr:y>0.92975</cdr:y>
    </cdr:from>
    <cdr:to>
      <cdr:x>0.908</cdr:x>
      <cdr:y>0.985</cdr:y>
    </cdr:to>
    <cdr:sp macro="" textlink="">
      <cdr:nvSpPr>
        <cdr:cNvPr id="4097" name="Text Box 1"/>
        <cdr:cNvSpPr txBox="1">
          <a:spLocks xmlns:a="http://schemas.openxmlformats.org/drawingml/2006/main" noChangeArrowheads="1"/>
        </cdr:cNvSpPr>
      </cdr:nvSpPr>
      <cdr:spPr bwMode="auto">
        <a:xfrm xmlns:a="http://schemas.openxmlformats.org/drawingml/2006/main">
          <a:off x="449556" y="5437503"/>
          <a:ext cx="7325625" cy="3231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a:t>
          </a:r>
        </a:p>
        <a:p xmlns:a="http://schemas.openxmlformats.org/drawingml/2006/main">
          <a:pPr algn="l" rtl="0">
            <a:defRPr sz="1000"/>
          </a:pPr>
          <a:r>
            <a:rPr lang="en-CA" sz="800" b="0" i="0" strike="noStrike">
              <a:solidFill>
                <a:srgbClr val="000000"/>
              </a:solidFill>
              <a:latin typeface="Times New Roman"/>
              <a:cs typeface="Times New Roman"/>
            </a:rPr>
            <a:t>affected by new population benchmarks.  Source: Tables 8 and 9.</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0.05475</cdr:x>
      <cdr:y>0.93075</cdr:y>
    </cdr:from>
    <cdr:to>
      <cdr:x>0.95475</cdr:x>
      <cdr:y>0.986</cdr:y>
    </cdr:to>
    <cdr:sp macro="" textlink="">
      <cdr:nvSpPr>
        <cdr:cNvPr id="3073" name="Text Box 1"/>
        <cdr:cNvSpPr txBox="1">
          <a:spLocks xmlns:a="http://schemas.openxmlformats.org/drawingml/2006/main" noChangeArrowheads="1"/>
        </cdr:cNvSpPr>
      </cdr:nvSpPr>
      <cdr:spPr bwMode="auto">
        <a:xfrm xmlns:a="http://schemas.openxmlformats.org/drawingml/2006/main">
          <a:off x="468823" y="5443352"/>
          <a:ext cx="7706677"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Source: Tables 8 and 9.</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0.05475</cdr:x>
      <cdr:y>0.93075</cdr:y>
    </cdr:from>
    <cdr:to>
      <cdr:x>0.95475</cdr:x>
      <cdr:y>0.986</cdr:y>
    </cdr:to>
    <cdr:sp macro="" textlink="">
      <cdr:nvSpPr>
        <cdr:cNvPr id="3073" name="Text Box 1"/>
        <cdr:cNvSpPr txBox="1">
          <a:spLocks xmlns:a="http://schemas.openxmlformats.org/drawingml/2006/main" noChangeArrowheads="1"/>
        </cdr:cNvSpPr>
      </cdr:nvSpPr>
      <cdr:spPr bwMode="auto">
        <a:xfrm xmlns:a="http://schemas.openxmlformats.org/drawingml/2006/main">
          <a:off x="468823" y="5443352"/>
          <a:ext cx="7706677"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Source: Tables 8 and 9.</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0.95525</cdr:y>
    </cdr:from>
    <cdr:to>
      <cdr:x>0.00516</cdr:x>
      <cdr:y>0.97937</cdr:y>
    </cdr:to>
    <cdr:sp macro="" textlink="">
      <cdr:nvSpPr>
        <cdr:cNvPr id="28673" name="Text Box 1"/>
        <cdr:cNvSpPr txBox="1">
          <a:spLocks xmlns:a="http://schemas.openxmlformats.org/drawingml/2006/main" noChangeArrowheads="1"/>
        </cdr:cNvSpPr>
      </cdr:nvSpPr>
      <cdr:spPr bwMode="auto">
        <a:xfrm xmlns:a="http://schemas.openxmlformats.org/drawingml/2006/main">
          <a:off x="0" y="5586636"/>
          <a:ext cx="44115" cy="141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t>
          </a:r>
        </a:p>
      </cdr:txBody>
    </cdr:sp>
  </cdr:relSizeAnchor>
  <cdr:relSizeAnchor xmlns:cdr="http://schemas.openxmlformats.org/drawingml/2006/chartDrawing">
    <cdr:from>
      <cdr:x>0.00424</cdr:x>
      <cdr:y>0.95199</cdr:y>
    </cdr:from>
    <cdr:to>
      <cdr:x>0.09549</cdr:x>
      <cdr:y>0.98299</cdr:y>
    </cdr:to>
    <cdr:sp macro="" textlink="">
      <cdr:nvSpPr>
        <cdr:cNvPr id="2" name="Text Box 1"/>
        <cdr:cNvSpPr txBox="1">
          <a:spLocks xmlns:a="http://schemas.openxmlformats.org/drawingml/2006/main" noChangeArrowheads="1"/>
        </cdr:cNvSpPr>
      </cdr:nvSpPr>
      <cdr:spPr bwMode="auto">
        <a:xfrm xmlns:a="http://schemas.openxmlformats.org/drawingml/2006/main">
          <a:off x="36256" y="5567586"/>
          <a:ext cx="779633"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3.</a:t>
          </a:r>
        </a:p>
      </cdr:txBody>
    </cdr:sp>
  </cdr:relSizeAnchor>
</c:userShapes>
</file>

<file path=xl/drawings/drawing20.xml><?xml version="1.0" encoding="utf-8"?>
<c:userShapes xmlns:c="http://schemas.openxmlformats.org/drawingml/2006/chart">
  <cdr:relSizeAnchor xmlns:cdr="http://schemas.openxmlformats.org/drawingml/2006/chartDrawing">
    <cdr:from>
      <cdr:x>0.0525</cdr:x>
      <cdr:y>0.92975</cdr:y>
    </cdr:from>
    <cdr:to>
      <cdr:x>0.908</cdr:x>
      <cdr:y>0.985</cdr:y>
    </cdr:to>
    <cdr:sp macro="" textlink="">
      <cdr:nvSpPr>
        <cdr:cNvPr id="4097" name="Text Box 1"/>
        <cdr:cNvSpPr txBox="1">
          <a:spLocks xmlns:a="http://schemas.openxmlformats.org/drawingml/2006/main" noChangeArrowheads="1"/>
        </cdr:cNvSpPr>
      </cdr:nvSpPr>
      <cdr:spPr bwMode="auto">
        <a:xfrm xmlns:a="http://schemas.openxmlformats.org/drawingml/2006/main">
          <a:off x="449556" y="5437503"/>
          <a:ext cx="7325625" cy="3231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a:t>
          </a:r>
        </a:p>
        <a:p xmlns:a="http://schemas.openxmlformats.org/drawingml/2006/main">
          <a:pPr algn="l" rtl="0">
            <a:defRPr sz="1000"/>
          </a:pPr>
          <a:r>
            <a:rPr lang="en-CA" sz="800" b="0" i="0" strike="noStrike">
              <a:solidFill>
                <a:srgbClr val="000000"/>
              </a:solidFill>
              <a:latin typeface="Times New Roman"/>
              <a:cs typeface="Times New Roman"/>
            </a:rPr>
            <a:t>affected by new population benchmarks.  Source: Tables 8 and 9.</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0.0525</cdr:x>
      <cdr:y>0.92975</cdr:y>
    </cdr:from>
    <cdr:to>
      <cdr:x>0.908</cdr:x>
      <cdr:y>0.985</cdr:y>
    </cdr:to>
    <cdr:sp macro="" textlink="">
      <cdr:nvSpPr>
        <cdr:cNvPr id="4097" name="Text Box 1"/>
        <cdr:cNvSpPr txBox="1">
          <a:spLocks xmlns:a="http://schemas.openxmlformats.org/drawingml/2006/main" noChangeArrowheads="1"/>
        </cdr:cNvSpPr>
      </cdr:nvSpPr>
      <cdr:spPr bwMode="auto">
        <a:xfrm xmlns:a="http://schemas.openxmlformats.org/drawingml/2006/main">
          <a:off x="449556" y="5437503"/>
          <a:ext cx="7325625" cy="3231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a:t>
          </a:r>
        </a:p>
        <a:p xmlns:a="http://schemas.openxmlformats.org/drawingml/2006/main">
          <a:pPr algn="l" rtl="0">
            <a:defRPr sz="1000"/>
          </a:pPr>
          <a:r>
            <a:rPr lang="en-CA" sz="800" b="0" i="0" strike="noStrike">
              <a:solidFill>
                <a:srgbClr val="000000"/>
              </a:solidFill>
              <a:latin typeface="Times New Roman"/>
              <a:cs typeface="Times New Roman"/>
            </a:rPr>
            <a:t>affected by new population benchmarks.  Source: Tables 8 and 9.</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0.07025</cdr:x>
      <cdr:y>0.916</cdr:y>
    </cdr:from>
    <cdr:to>
      <cdr:x>0.8845</cdr:x>
      <cdr:y>0.947</cdr:y>
    </cdr:to>
    <cdr:sp macro="" textlink="">
      <cdr:nvSpPr>
        <cdr:cNvPr id="31745" name="Text Box 1"/>
        <cdr:cNvSpPr txBox="1">
          <a:spLocks xmlns:a="http://schemas.openxmlformats.org/drawingml/2006/main" noChangeArrowheads="1"/>
        </cdr:cNvSpPr>
      </cdr:nvSpPr>
      <cdr:spPr bwMode="auto">
        <a:xfrm xmlns:a="http://schemas.openxmlformats.org/drawingml/2006/main">
          <a:off x="601549" y="5357089"/>
          <a:ext cx="6972402" cy="1812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Source: Tables 8 and 9.</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0.068</cdr:x>
      <cdr:y>0.9245</cdr:y>
    </cdr:from>
    <cdr:to>
      <cdr:x>0.21375</cdr:x>
      <cdr:y>0.95875</cdr:y>
    </cdr:to>
    <cdr:sp macro="" textlink="">
      <cdr:nvSpPr>
        <cdr:cNvPr id="32769" name="Text Box 1"/>
        <cdr:cNvSpPr txBox="1">
          <a:spLocks xmlns:a="http://schemas.openxmlformats.org/drawingml/2006/main" noChangeArrowheads="1"/>
        </cdr:cNvSpPr>
      </cdr:nvSpPr>
      <cdr:spPr bwMode="auto">
        <a:xfrm xmlns:a="http://schemas.openxmlformats.org/drawingml/2006/main">
          <a:off x="582282" y="5406800"/>
          <a:ext cx="1248054" cy="2003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1000" b="0" i="0" strike="noStrike">
              <a:solidFill>
                <a:srgbClr val="000000"/>
              </a:solidFill>
              <a:latin typeface="Times New Roman"/>
              <a:cs typeface="Times New Roman"/>
            </a:rPr>
            <a:t>Source: Tables 4 and 5.</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0.068</cdr:x>
      <cdr:y>0.9245</cdr:y>
    </cdr:from>
    <cdr:to>
      <cdr:x>0.21375</cdr:x>
      <cdr:y>0.95875</cdr:y>
    </cdr:to>
    <cdr:sp macro="" textlink="">
      <cdr:nvSpPr>
        <cdr:cNvPr id="32769" name="Text Box 1"/>
        <cdr:cNvSpPr txBox="1">
          <a:spLocks xmlns:a="http://schemas.openxmlformats.org/drawingml/2006/main" noChangeArrowheads="1"/>
        </cdr:cNvSpPr>
      </cdr:nvSpPr>
      <cdr:spPr bwMode="auto">
        <a:xfrm xmlns:a="http://schemas.openxmlformats.org/drawingml/2006/main">
          <a:off x="582282" y="5406800"/>
          <a:ext cx="1248054" cy="2003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1000" b="0" i="0" strike="noStrike">
              <a:solidFill>
                <a:srgbClr val="000000"/>
              </a:solidFill>
              <a:latin typeface="Times New Roman"/>
              <a:cs typeface="Times New Roman"/>
            </a:rPr>
            <a:t>Source: Tables 4 and 5.</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0.06225</cdr:x>
      <cdr:y>0.89975</cdr:y>
    </cdr:from>
    <cdr:to>
      <cdr:x>0.7538</cdr:x>
      <cdr:y>0.94441</cdr:y>
    </cdr:to>
    <cdr:sp macro="" textlink="">
      <cdr:nvSpPr>
        <cdr:cNvPr id="33793" name="Text Box 1"/>
        <cdr:cNvSpPr txBox="1">
          <a:spLocks xmlns:a="http://schemas.openxmlformats.org/drawingml/2006/main" noChangeArrowheads="1"/>
        </cdr:cNvSpPr>
      </cdr:nvSpPr>
      <cdr:spPr bwMode="auto">
        <a:xfrm xmlns:a="http://schemas.openxmlformats.org/drawingml/2006/main">
          <a:off x="533045" y="5219202"/>
          <a:ext cx="5921749" cy="2590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Employment data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in the employment series.  Source: Tables 6.</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0.06225</cdr:x>
      <cdr:y>0.89975</cdr:y>
    </cdr:from>
    <cdr:to>
      <cdr:x>0.812</cdr:x>
      <cdr:y>0.955</cdr:y>
    </cdr:to>
    <cdr:sp macro="" textlink="">
      <cdr:nvSpPr>
        <cdr:cNvPr id="33793" name="Text Box 1"/>
        <cdr:cNvSpPr txBox="1">
          <a:spLocks xmlns:a="http://schemas.openxmlformats.org/drawingml/2006/main" noChangeArrowheads="1"/>
        </cdr:cNvSpPr>
      </cdr:nvSpPr>
      <cdr:spPr bwMode="auto">
        <a:xfrm xmlns:a="http://schemas.openxmlformats.org/drawingml/2006/main">
          <a:off x="533045" y="5262053"/>
          <a:ext cx="6420091"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Employment data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in the employment series.  Source: Tables 10 and 11.</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8658225" cy="6257925"/>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0.10446</cdr:x>
      <cdr:y>0.92804</cdr:y>
    </cdr:from>
    <cdr:to>
      <cdr:x>0.20997</cdr:x>
      <cdr:y>1</cdr:y>
    </cdr:to>
    <cdr:sp macro="" textlink="">
      <cdr:nvSpPr>
        <cdr:cNvPr id="2" name="TextBox 1"/>
        <cdr:cNvSpPr txBox="1"/>
      </cdr:nvSpPr>
      <cdr:spPr>
        <a:xfrm xmlns:a="http://schemas.openxmlformats.org/drawingml/2006/main">
          <a:off x="905347" y="5837598"/>
          <a:ext cx="914400" cy="4526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0.10337</cdr:x>
      <cdr:y>0.91604</cdr:y>
    </cdr:from>
    <cdr:to>
      <cdr:x>0.79434</cdr:x>
      <cdr:y>0.97601</cdr:y>
    </cdr:to>
    <cdr:sp macro="" textlink="">
      <cdr:nvSpPr>
        <cdr:cNvPr id="3" name="TextBox 2"/>
        <cdr:cNvSpPr txBox="1"/>
      </cdr:nvSpPr>
      <cdr:spPr>
        <a:xfrm xmlns:a="http://schemas.openxmlformats.org/drawingml/2006/main">
          <a:off x="895916" y="5762153"/>
          <a:ext cx="5988490" cy="3772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latin typeface="Times New Roman" pitchFamily="18" charset="0"/>
              <a:cs typeface="Times New Roman" pitchFamily="18" charset="0"/>
            </a:rPr>
            <a:t>Source: Table 6</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8658225" cy="6257925"/>
    <xdr:graphicFrame macro="">
      <xdr:nvGraphicFramePr>
        <xdr:cNvPr id="2" name="Chart 1">
          <a:extLst>
            <a:ext uri="{FF2B5EF4-FFF2-40B4-BE49-F238E27FC236}">
              <a16:creationId xmlns:a16="http://schemas.microsoft.com/office/drawing/2014/main"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0.10446</cdr:x>
      <cdr:y>0.92804</cdr:y>
    </cdr:from>
    <cdr:to>
      <cdr:x>0.20997</cdr:x>
      <cdr:y>1</cdr:y>
    </cdr:to>
    <cdr:sp macro="" textlink="">
      <cdr:nvSpPr>
        <cdr:cNvPr id="2" name="TextBox 1"/>
        <cdr:cNvSpPr txBox="1"/>
      </cdr:nvSpPr>
      <cdr:spPr>
        <a:xfrm xmlns:a="http://schemas.openxmlformats.org/drawingml/2006/main">
          <a:off x="905347" y="5837598"/>
          <a:ext cx="914400" cy="4526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0.10337</cdr:x>
      <cdr:y>0.91604</cdr:y>
    </cdr:from>
    <cdr:to>
      <cdr:x>0.79434</cdr:x>
      <cdr:y>0.97601</cdr:y>
    </cdr:to>
    <cdr:sp macro="" textlink="">
      <cdr:nvSpPr>
        <cdr:cNvPr id="3" name="TextBox 2"/>
        <cdr:cNvSpPr txBox="1"/>
      </cdr:nvSpPr>
      <cdr:spPr>
        <a:xfrm xmlns:a="http://schemas.openxmlformats.org/drawingml/2006/main">
          <a:off x="895916" y="5762153"/>
          <a:ext cx="5988490" cy="3772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latin typeface="Times New Roman" pitchFamily="18" charset="0"/>
              <a:cs typeface="Times New Roman" pitchFamily="18" charset="0"/>
            </a:rPr>
            <a:t>Source: Table 6</a:t>
          </a: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0.073</cdr:x>
      <cdr:y>0.93075</cdr:y>
    </cdr:from>
    <cdr:to>
      <cdr:x>0.88725</cdr:x>
      <cdr:y>0.96175</cdr:y>
    </cdr:to>
    <cdr:sp macro="" textlink="">
      <cdr:nvSpPr>
        <cdr:cNvPr id="5121" name="Text Box 1"/>
        <cdr:cNvSpPr txBox="1">
          <a:spLocks xmlns:a="http://schemas.openxmlformats.org/drawingml/2006/main" noChangeArrowheads="1"/>
        </cdr:cNvSpPr>
      </cdr:nvSpPr>
      <cdr:spPr bwMode="auto">
        <a:xfrm xmlns:a="http://schemas.openxmlformats.org/drawingml/2006/main">
          <a:off x="625097" y="5443352"/>
          <a:ext cx="6972403"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Source: Tables 8 and 9.</a:t>
          </a:r>
        </a:p>
      </cdr:txBody>
    </cdr:sp>
  </cdr:relSizeAnchor>
  <cdr:relSizeAnchor xmlns:cdr="http://schemas.openxmlformats.org/drawingml/2006/chartDrawing">
    <cdr:from>
      <cdr:x>0.03448</cdr:x>
      <cdr:y>0.50489</cdr:y>
    </cdr:from>
    <cdr:to>
      <cdr:x>0.41935</cdr:x>
      <cdr:y>0.54886</cdr:y>
    </cdr:to>
    <cdr:sp macro="" textlink="">
      <cdr:nvSpPr>
        <cdr:cNvPr id="3" name="TextBox 2"/>
        <cdr:cNvSpPr txBox="1"/>
      </cdr:nvSpPr>
      <cdr:spPr>
        <a:xfrm xmlns:a="http://schemas.openxmlformats.org/drawingml/2006/main">
          <a:off x="295274" y="2952750"/>
          <a:ext cx="3295651"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cdr:x>
      <cdr:y>0.48208</cdr:y>
    </cdr:from>
    <cdr:to>
      <cdr:x>0.15907</cdr:x>
      <cdr:y>0.67264</cdr:y>
    </cdr:to>
    <cdr:sp macro="" textlink="">
      <cdr:nvSpPr>
        <cdr:cNvPr id="4" name="TextBox 3"/>
        <cdr:cNvSpPr txBox="1"/>
      </cdr:nvSpPr>
      <cdr:spPr>
        <a:xfrm xmlns:a="http://schemas.openxmlformats.org/drawingml/2006/main">
          <a:off x="0" y="2819400"/>
          <a:ext cx="1362075" cy="1114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0.9575</cdr:y>
    </cdr:from>
    <cdr:to>
      <cdr:x>0.09125</cdr:x>
      <cdr:y>0.9885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599795"/>
          <a:ext cx="781371"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3.</a:t>
          </a:r>
        </a:p>
      </cdr:txBody>
    </cdr:sp>
  </cdr:relSizeAnchor>
  <cdr:relSizeAnchor xmlns:cdr="http://schemas.openxmlformats.org/drawingml/2006/chartDrawing">
    <cdr:from>
      <cdr:x>0</cdr:x>
      <cdr:y>0.42182</cdr:y>
    </cdr:from>
    <cdr:to>
      <cdr:x>0.04338</cdr:x>
      <cdr:y>0.56189</cdr:y>
    </cdr:to>
    <cdr:sp macro="" textlink="">
      <cdr:nvSpPr>
        <cdr:cNvPr id="3" name="TextBox 2"/>
        <cdr:cNvSpPr txBox="1"/>
      </cdr:nvSpPr>
      <cdr:spPr>
        <a:xfrm xmlns:a="http://schemas.openxmlformats.org/drawingml/2006/main">
          <a:off x="0" y="2466975"/>
          <a:ext cx="371475" cy="819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b="1"/>
        </a:p>
      </cdr:txBody>
    </cdr:sp>
  </cdr:relSizeAnchor>
</c:userShapes>
</file>

<file path=xl/drawings/drawing40.xml><?xml version="1.0" encoding="utf-8"?>
<c:userShapes xmlns:c="http://schemas.openxmlformats.org/drawingml/2006/chart">
  <cdr:relSizeAnchor xmlns:cdr="http://schemas.openxmlformats.org/drawingml/2006/chartDrawing">
    <cdr:from>
      <cdr:x>0.08575</cdr:x>
      <cdr:y>0.933</cdr:y>
    </cdr:from>
    <cdr:to>
      <cdr:x>0.9</cdr:x>
      <cdr:y>0.964</cdr:y>
    </cdr:to>
    <cdr:sp macro="" textlink="">
      <cdr:nvSpPr>
        <cdr:cNvPr id="38913" name="Text Box 1"/>
        <cdr:cNvSpPr txBox="1">
          <a:spLocks xmlns:a="http://schemas.openxmlformats.org/drawingml/2006/main" noChangeArrowheads="1"/>
        </cdr:cNvSpPr>
      </cdr:nvSpPr>
      <cdr:spPr bwMode="auto">
        <a:xfrm xmlns:a="http://schemas.openxmlformats.org/drawingml/2006/main">
          <a:off x="734275" y="5456511"/>
          <a:ext cx="6972403" cy="1812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Source: Tables 8 and 9.</a:t>
          </a:r>
        </a:p>
      </cdr:txBody>
    </cdr:sp>
  </cdr:relSizeAnchor>
  <cdr:relSizeAnchor xmlns:cdr="http://schemas.openxmlformats.org/drawingml/2006/chartDrawing">
    <cdr:from>
      <cdr:x>0.05784</cdr:x>
      <cdr:y>0.08469</cdr:y>
    </cdr:from>
    <cdr:to>
      <cdr:x>0.10679</cdr:x>
      <cdr:y>0.14332</cdr:y>
    </cdr:to>
    <cdr:sp macro="" textlink="">
      <cdr:nvSpPr>
        <cdr:cNvPr id="3" name="TextBox 2"/>
        <cdr:cNvSpPr txBox="1"/>
      </cdr:nvSpPr>
      <cdr:spPr>
        <a:xfrm xmlns:a="http://schemas.openxmlformats.org/drawingml/2006/main">
          <a:off x="495300" y="495300"/>
          <a:ext cx="4191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0.9465</cdr:y>
    </cdr:from>
    <cdr:to>
      <cdr:x>0.09125</cdr:x>
      <cdr:y>0.9775</cdr:y>
    </cdr:to>
    <cdr:sp macro="" textlink="">
      <cdr:nvSpPr>
        <cdr:cNvPr id="30721" name="Text Box 1"/>
        <cdr:cNvSpPr txBox="1">
          <a:spLocks xmlns:a="http://schemas.openxmlformats.org/drawingml/2006/main" noChangeArrowheads="1"/>
        </cdr:cNvSpPr>
      </cdr:nvSpPr>
      <cdr:spPr bwMode="auto">
        <a:xfrm xmlns:a="http://schemas.openxmlformats.org/drawingml/2006/main">
          <a:off x="0" y="5535463"/>
          <a:ext cx="781371"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3.</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0.00575</cdr:x>
      <cdr:y>0.962</cdr:y>
    </cdr:from>
    <cdr:to>
      <cdr:x>0.097</cdr:x>
      <cdr:y>0.993</cdr:y>
    </cdr:to>
    <cdr:sp macro="" textlink="">
      <cdr:nvSpPr>
        <cdr:cNvPr id="1026" name="Text Box 2"/>
        <cdr:cNvSpPr txBox="1">
          <a:spLocks xmlns:a="http://schemas.openxmlformats.org/drawingml/2006/main" noChangeArrowheads="1"/>
        </cdr:cNvSpPr>
      </cdr:nvSpPr>
      <cdr:spPr bwMode="auto">
        <a:xfrm xmlns:a="http://schemas.openxmlformats.org/drawingml/2006/main">
          <a:off x="49237" y="5626113"/>
          <a:ext cx="781372"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7.</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62975" cy="5800725"/>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9"/>
  <sheetViews>
    <sheetView tabSelected="1" zoomScaleSheetLayoutView="100" workbookViewId="0">
      <selection activeCell="C22" sqref="C22"/>
    </sheetView>
  </sheetViews>
  <sheetFormatPr defaultColWidth="8.85546875" defaultRowHeight="15.75"/>
  <cols>
    <col min="1" max="1" width="101.85546875" style="271" customWidth="1"/>
    <col min="2" max="2" width="3.85546875" style="271" customWidth="1"/>
    <col min="3" max="3" width="109.28515625" style="290" customWidth="1"/>
    <col min="4" max="10" width="8.85546875" style="271"/>
    <col min="11" max="11" width="11.7109375" style="271" customWidth="1"/>
    <col min="12" max="13" width="8.85546875" style="271"/>
    <col min="14" max="14" width="10.5703125" style="271" customWidth="1"/>
    <col min="15" max="266" width="8.85546875" style="271"/>
    <col min="267" max="267" width="11.7109375" style="271" customWidth="1"/>
    <col min="268" max="522" width="8.85546875" style="271"/>
    <col min="523" max="523" width="11.7109375" style="271" customWidth="1"/>
    <col min="524" max="778" width="8.85546875" style="271"/>
    <col min="779" max="779" width="11.7109375" style="271" customWidth="1"/>
    <col min="780" max="1034" width="8.85546875" style="271"/>
    <col min="1035" max="1035" width="11.7109375" style="271" customWidth="1"/>
    <col min="1036" max="1290" width="8.85546875" style="271"/>
    <col min="1291" max="1291" width="11.7109375" style="271" customWidth="1"/>
    <col min="1292" max="1546" width="8.85546875" style="271"/>
    <col min="1547" max="1547" width="11.7109375" style="271" customWidth="1"/>
    <col min="1548" max="1802" width="8.85546875" style="271"/>
    <col min="1803" max="1803" width="11.7109375" style="271" customWidth="1"/>
    <col min="1804" max="2058" width="8.85546875" style="271"/>
    <col min="2059" max="2059" width="11.7109375" style="271" customWidth="1"/>
    <col min="2060" max="2314" width="8.85546875" style="271"/>
    <col min="2315" max="2315" width="11.7109375" style="271" customWidth="1"/>
    <col min="2316" max="2570" width="8.85546875" style="271"/>
    <col min="2571" max="2571" width="11.7109375" style="271" customWidth="1"/>
    <col min="2572" max="2826" width="8.85546875" style="271"/>
    <col min="2827" max="2827" width="11.7109375" style="271" customWidth="1"/>
    <col min="2828" max="3082" width="8.85546875" style="271"/>
    <col min="3083" max="3083" width="11.7109375" style="271" customWidth="1"/>
    <col min="3084" max="3338" width="8.85546875" style="271"/>
    <col min="3339" max="3339" width="11.7109375" style="271" customWidth="1"/>
    <col min="3340" max="3594" width="8.85546875" style="271"/>
    <col min="3595" max="3595" width="11.7109375" style="271" customWidth="1"/>
    <col min="3596" max="3850" width="8.85546875" style="271"/>
    <col min="3851" max="3851" width="11.7109375" style="271" customWidth="1"/>
    <col min="3852" max="4106" width="8.85546875" style="271"/>
    <col min="4107" max="4107" width="11.7109375" style="271" customWidth="1"/>
    <col min="4108" max="4362" width="8.85546875" style="271"/>
    <col min="4363" max="4363" width="11.7109375" style="271" customWidth="1"/>
    <col min="4364" max="4618" width="8.85546875" style="271"/>
    <col min="4619" max="4619" width="11.7109375" style="271" customWidth="1"/>
    <col min="4620" max="4874" width="8.85546875" style="271"/>
    <col min="4875" max="4875" width="11.7109375" style="271" customWidth="1"/>
    <col min="4876" max="5130" width="8.85546875" style="271"/>
    <col min="5131" max="5131" width="11.7109375" style="271" customWidth="1"/>
    <col min="5132" max="5386" width="8.85546875" style="271"/>
    <col min="5387" max="5387" width="11.7109375" style="271" customWidth="1"/>
    <col min="5388" max="5642" width="8.85546875" style="271"/>
    <col min="5643" max="5643" width="11.7109375" style="271" customWidth="1"/>
    <col min="5644" max="5898" width="8.85546875" style="271"/>
    <col min="5899" max="5899" width="11.7109375" style="271" customWidth="1"/>
    <col min="5900" max="6154" width="8.85546875" style="271"/>
    <col min="6155" max="6155" width="11.7109375" style="271" customWidth="1"/>
    <col min="6156" max="6410" width="8.85546875" style="271"/>
    <col min="6411" max="6411" width="11.7109375" style="271" customWidth="1"/>
    <col min="6412" max="6666" width="8.85546875" style="271"/>
    <col min="6667" max="6667" width="11.7109375" style="271" customWidth="1"/>
    <col min="6668" max="6922" width="8.85546875" style="271"/>
    <col min="6923" max="6923" width="11.7109375" style="271" customWidth="1"/>
    <col min="6924" max="7178" width="8.85546875" style="271"/>
    <col min="7179" max="7179" width="11.7109375" style="271" customWidth="1"/>
    <col min="7180" max="7434" width="8.85546875" style="271"/>
    <col min="7435" max="7435" width="11.7109375" style="271" customWidth="1"/>
    <col min="7436" max="7690" width="8.85546875" style="271"/>
    <col min="7691" max="7691" width="11.7109375" style="271" customWidth="1"/>
    <col min="7692" max="7946" width="8.85546875" style="271"/>
    <col min="7947" max="7947" width="11.7109375" style="271" customWidth="1"/>
    <col min="7948" max="8202" width="8.85546875" style="271"/>
    <col min="8203" max="8203" width="11.7109375" style="271" customWidth="1"/>
    <col min="8204" max="8458" width="8.85546875" style="271"/>
    <col min="8459" max="8459" width="11.7109375" style="271" customWidth="1"/>
    <col min="8460" max="8714" width="8.85546875" style="271"/>
    <col min="8715" max="8715" width="11.7109375" style="271" customWidth="1"/>
    <col min="8716" max="8970" width="8.85546875" style="271"/>
    <col min="8971" max="8971" width="11.7109375" style="271" customWidth="1"/>
    <col min="8972" max="9226" width="8.85546875" style="271"/>
    <col min="9227" max="9227" width="11.7109375" style="271" customWidth="1"/>
    <col min="9228" max="9482" width="8.85546875" style="271"/>
    <col min="9483" max="9483" width="11.7109375" style="271" customWidth="1"/>
    <col min="9484" max="9738" width="8.85546875" style="271"/>
    <col min="9739" max="9739" width="11.7109375" style="271" customWidth="1"/>
    <col min="9740" max="9994" width="8.85546875" style="271"/>
    <col min="9995" max="9995" width="11.7109375" style="271" customWidth="1"/>
    <col min="9996" max="10250" width="8.85546875" style="271"/>
    <col min="10251" max="10251" width="11.7109375" style="271" customWidth="1"/>
    <col min="10252" max="10506" width="8.85546875" style="271"/>
    <col min="10507" max="10507" width="11.7109375" style="271" customWidth="1"/>
    <col min="10508" max="10762" width="8.85546875" style="271"/>
    <col min="10763" max="10763" width="11.7109375" style="271" customWidth="1"/>
    <col min="10764" max="11018" width="8.85546875" style="271"/>
    <col min="11019" max="11019" width="11.7109375" style="271" customWidth="1"/>
    <col min="11020" max="11274" width="8.85546875" style="271"/>
    <col min="11275" max="11275" width="11.7109375" style="271" customWidth="1"/>
    <col min="11276" max="11530" width="8.85546875" style="271"/>
    <col min="11531" max="11531" width="11.7109375" style="271" customWidth="1"/>
    <col min="11532" max="11786" width="8.85546875" style="271"/>
    <col min="11787" max="11787" width="11.7109375" style="271" customWidth="1"/>
    <col min="11788" max="12042" width="8.85546875" style="271"/>
    <col min="12043" max="12043" width="11.7109375" style="271" customWidth="1"/>
    <col min="12044" max="12298" width="8.85546875" style="271"/>
    <col min="12299" max="12299" width="11.7109375" style="271" customWidth="1"/>
    <col min="12300" max="12554" width="8.85546875" style="271"/>
    <col min="12555" max="12555" width="11.7109375" style="271" customWidth="1"/>
    <col min="12556" max="12810" width="8.85546875" style="271"/>
    <col min="12811" max="12811" width="11.7109375" style="271" customWidth="1"/>
    <col min="12812" max="13066" width="8.85546875" style="271"/>
    <col min="13067" max="13067" width="11.7109375" style="271" customWidth="1"/>
    <col min="13068" max="13322" width="8.85546875" style="271"/>
    <col min="13323" max="13323" width="11.7109375" style="271" customWidth="1"/>
    <col min="13324" max="13578" width="8.85546875" style="271"/>
    <col min="13579" max="13579" width="11.7109375" style="271" customWidth="1"/>
    <col min="13580" max="13834" width="8.85546875" style="271"/>
    <col min="13835" max="13835" width="11.7109375" style="271" customWidth="1"/>
    <col min="13836" max="14090" width="8.85546875" style="271"/>
    <col min="14091" max="14091" width="11.7109375" style="271" customWidth="1"/>
    <col min="14092" max="14346" width="8.85546875" style="271"/>
    <col min="14347" max="14347" width="11.7109375" style="271" customWidth="1"/>
    <col min="14348" max="14602" width="8.85546875" style="271"/>
    <col min="14603" max="14603" width="11.7109375" style="271" customWidth="1"/>
    <col min="14604" max="14858" width="8.85546875" style="271"/>
    <col min="14859" max="14859" width="11.7109375" style="271" customWidth="1"/>
    <col min="14860" max="15114" width="8.85546875" style="271"/>
    <col min="15115" max="15115" width="11.7109375" style="271" customWidth="1"/>
    <col min="15116" max="15370" width="8.85546875" style="271"/>
    <col min="15371" max="15371" width="11.7109375" style="271" customWidth="1"/>
    <col min="15372" max="15626" width="8.85546875" style="271"/>
    <col min="15627" max="15627" width="11.7109375" style="271" customWidth="1"/>
    <col min="15628" max="15882" width="8.85546875" style="271"/>
    <col min="15883" max="15883" width="11.7109375" style="271" customWidth="1"/>
    <col min="15884" max="16138" width="8.85546875" style="271"/>
    <col min="16139" max="16139" width="11.7109375" style="271" customWidth="1"/>
    <col min="16140" max="16384" width="8.85546875" style="271"/>
  </cols>
  <sheetData>
    <row r="1" spans="1:11" ht="18.75">
      <c r="A1" s="292" t="s">
        <v>0</v>
      </c>
      <c r="B1" s="289"/>
      <c r="C1" s="289"/>
      <c r="D1" s="289"/>
      <c r="E1" s="289"/>
      <c r="F1" s="289"/>
      <c r="G1" s="289"/>
      <c r="H1" s="289"/>
      <c r="I1" s="289"/>
      <c r="J1" s="289"/>
      <c r="K1" s="289"/>
    </row>
    <row r="2" spans="1:11" ht="18.75">
      <c r="A2" s="289"/>
      <c r="B2" s="289"/>
      <c r="C2" s="289"/>
      <c r="D2" s="289"/>
      <c r="E2" s="289"/>
      <c r="F2" s="289"/>
      <c r="G2" s="289"/>
      <c r="H2" s="289"/>
      <c r="I2" s="289"/>
      <c r="J2" s="289"/>
      <c r="K2" s="289"/>
    </row>
    <row r="3" spans="1:11">
      <c r="A3" s="3" t="s">
        <v>1</v>
      </c>
      <c r="C3" s="3" t="s">
        <v>2</v>
      </c>
    </row>
    <row r="5" spans="1:11">
      <c r="A5" s="271" t="str">
        <f>'T1'!A1</f>
        <v>Table 1: Aggregate Income Trends in Canada, 1961-2017</v>
      </c>
      <c r="C5" s="560" t="s">
        <v>519</v>
      </c>
    </row>
    <row r="6" spans="1:11" ht="47.25">
      <c r="A6" s="271" t="str">
        <f>T1A!A1</f>
        <v>Table 1A: Aggregate Income Trends in Canada- Annual % Change, 1962-2017</v>
      </c>
      <c r="C6" s="266" t="s">
        <v>501</v>
      </c>
    </row>
    <row r="7" spans="1:11" ht="31.5">
      <c r="A7" s="271" t="str">
        <f>'T2'!A1</f>
        <v>Table 2: Aggregate Income Trends in the United States, 1961-2017</v>
      </c>
      <c r="C7" s="560" t="s">
        <v>502</v>
      </c>
    </row>
    <row r="8" spans="1:11" ht="31.5">
      <c r="A8" s="271" t="str">
        <f>T2A!A1</f>
        <v>Table 2A: Aggregate Income Trends in the United States- Annual % Change, 1962-2017</v>
      </c>
      <c r="C8" s="560" t="s">
        <v>503</v>
      </c>
    </row>
    <row r="9" spans="1:11" ht="31.5">
      <c r="A9" s="271" t="str">
        <f>'T3'!A1</f>
        <v>Table 3: Relative Aggregate Income Levels in Canada and the United States, 1970-2017</v>
      </c>
      <c r="C9" s="560" t="s">
        <v>504</v>
      </c>
    </row>
    <row r="10" spans="1:11">
      <c r="A10" s="271" t="str">
        <f>'T4'!A1</f>
        <v>Table 4: Productivity in the Total Economy, Canada, 1970-2017</v>
      </c>
      <c r="C10" s="560" t="s">
        <v>505</v>
      </c>
    </row>
    <row r="11" spans="1:11" ht="31.5">
      <c r="A11" s="271" t="str">
        <f>T4A!A1</f>
        <v>Table 4A: Productivity in the Total Economy, Canada- Annual % Change, 1971-2017</v>
      </c>
      <c r="C11" s="560" t="s">
        <v>506</v>
      </c>
    </row>
    <row r="12" spans="1:11" ht="47.25">
      <c r="A12" s="271" t="str">
        <f>'T5'!A1</f>
        <v>Table 5: Productivity in the Total Economy, United States, 1970-2017</v>
      </c>
      <c r="C12" s="560" t="s">
        <v>507</v>
      </c>
    </row>
    <row r="13" spans="1:11" ht="31.5">
      <c r="A13" s="271" t="str">
        <f>CONCATENATE(T5A!A1," ",T5A!A2)</f>
        <v>Table 5A: Productivity in the Total Economy, United States,  Annual % Change, 1971-2017</v>
      </c>
      <c r="C13" s="560" t="s">
        <v>508</v>
      </c>
    </row>
    <row r="14" spans="1:11" ht="30" customHeight="1">
      <c r="A14" s="291" t="str">
        <f>'T6'!A1</f>
        <v>Table 6: Annual Indexes of  Productivity in the Business Sector in Canada and the United States, 2009=100, 1946-2017</v>
      </c>
      <c r="B14" s="291"/>
      <c r="C14" s="560" t="s">
        <v>509</v>
      </c>
      <c r="D14" s="291"/>
      <c r="E14" s="291"/>
      <c r="F14" s="291"/>
      <c r="G14" s="291"/>
      <c r="H14" s="291"/>
      <c r="I14" s="291"/>
      <c r="J14" s="291"/>
      <c r="K14" s="291"/>
    </row>
    <row r="15" spans="1:11" ht="31.5" customHeight="1">
      <c r="A15" s="291" t="str">
        <f>CONCATENATE(T6A!A1," ",T6A!A2)</f>
        <v>Table 6A: Annual Productivity in the Business Sector in Canada and the United States,  Annual % Change, 1947-2017</v>
      </c>
      <c r="B15" s="291"/>
      <c r="C15" s="560" t="s">
        <v>520</v>
      </c>
      <c r="D15" s="291"/>
      <c r="E15" s="291"/>
      <c r="F15" s="291"/>
      <c r="G15" s="291"/>
      <c r="H15" s="291"/>
      <c r="I15" s="291"/>
      <c r="J15" s="291"/>
      <c r="K15" s="291"/>
    </row>
    <row r="16" spans="1:11" ht="33" customHeight="1">
      <c r="A16" s="291" t="str">
        <f>T6B!A1</f>
        <v>Table 6B: Quarterly Indexes of Productivity in the Business Sector in Canada and the United States, 2009Q1=100, 1987Q1-2017Q4</v>
      </c>
      <c r="B16" s="291"/>
      <c r="C16" s="560" t="s">
        <v>510</v>
      </c>
      <c r="D16" s="291"/>
      <c r="E16" s="291"/>
      <c r="F16" s="291"/>
      <c r="G16" s="291"/>
      <c r="H16" s="291"/>
      <c r="I16" s="291"/>
      <c r="J16" s="291"/>
      <c r="K16" s="291"/>
    </row>
    <row r="17" spans="1:11" ht="31.5" customHeight="1">
      <c r="A17" s="291" t="str">
        <f>T6C!A1</f>
        <v>Table 6C: Quarterly Productivity in the Business Sector in Canada and the United States, Year-over-Year % Change, 1988Q1-2017Q4</v>
      </c>
      <c r="B17" s="291"/>
      <c r="C17" s="560" t="s">
        <v>511</v>
      </c>
      <c r="D17" s="291"/>
      <c r="E17" s="291"/>
      <c r="F17" s="291"/>
      <c r="G17" s="291"/>
      <c r="H17" s="291"/>
      <c r="I17" s="291"/>
      <c r="J17" s="291"/>
      <c r="K17" s="291"/>
    </row>
    <row r="18" spans="1:11" ht="32.25" customHeight="1">
      <c r="A18" s="291" t="str">
        <f>CONCATENATE(T6D!A1," ",T6D!A2)</f>
        <v>Table 6D: Quarterly Productivity in the Business Sector in Canada and the United States, Quarter-to-Quarter Compound Annualized Growth Rates, 1987Q2-2017Q4</v>
      </c>
      <c r="B18" s="291"/>
      <c r="C18" s="560" t="s">
        <v>521</v>
      </c>
      <c r="D18" s="291"/>
      <c r="E18" s="291"/>
      <c r="F18" s="291"/>
      <c r="G18" s="291"/>
      <c r="H18" s="291"/>
      <c r="I18" s="291"/>
      <c r="J18" s="291"/>
      <c r="K18" s="291"/>
    </row>
    <row r="19" spans="1:11" ht="47.25">
      <c r="A19" s="271" t="str">
        <f>CONCATENATE('T7'!A1," ",'T7'!A2)</f>
        <v>Table 7: Relative Productivity Levels in the Total Economy,  Canada and the United States, 1970-2017</v>
      </c>
      <c r="C19" s="560" t="s">
        <v>522</v>
      </c>
    </row>
    <row r="20" spans="1:11" ht="47.25">
      <c r="A20" s="271" t="str">
        <f>CONCATENATE(T7a!A1," ",T7a!A2)</f>
        <v>Table 7a: Relative Productivity Levels in the Business Sector, Canada and the United States, 1947-2017</v>
      </c>
      <c r="C20" s="560" t="s">
        <v>523</v>
      </c>
    </row>
    <row r="21" spans="1:11" ht="31.5">
      <c r="A21" s="271" t="str">
        <f>'T8'!A1</f>
        <v>Table 8: Main Labour Market Variables, Canada, 1976-2017</v>
      </c>
      <c r="C21" s="560" t="s">
        <v>524</v>
      </c>
    </row>
    <row r="22" spans="1:11" ht="47.25">
      <c r="A22" s="271" t="str">
        <f>T8A!A1</f>
        <v>Table 8A: Main Labour Market Variables, Annual Rate of Change, Canada, 1977-2017</v>
      </c>
      <c r="C22" s="560" t="s">
        <v>525</v>
      </c>
    </row>
    <row r="23" spans="1:11">
      <c r="A23" s="271" t="str">
        <f>'T9'!A1</f>
        <v>Table 9: Main Labour Market Variables, United States, 1976-2017</v>
      </c>
      <c r="C23" s="560" t="s">
        <v>512</v>
      </c>
    </row>
    <row r="24" spans="1:11" ht="31.5">
      <c r="A24" s="271" t="str">
        <f>T9A!A1</f>
        <v>Table 9A: Main Labour Market Variables, Annual Rate of Change, United States, 1977-2017</v>
      </c>
      <c r="C24" s="560" t="s">
        <v>513</v>
      </c>
    </row>
    <row r="25" spans="1:11">
      <c r="A25" s="290" t="str">
        <f>CONCATENATE('T10'!A1," ",'T10'!A2)</f>
        <v>Table 10: GDP per Capita Decomposition into Productivity and Labour  Market Components, Canada, 1976-2017</v>
      </c>
      <c r="B25" s="290"/>
      <c r="D25" s="290"/>
      <c r="E25" s="290"/>
      <c r="F25" s="290"/>
      <c r="G25" s="290"/>
      <c r="H25" s="290"/>
      <c r="I25" s="290"/>
      <c r="J25" s="290"/>
      <c r="K25" s="290"/>
    </row>
    <row r="26" spans="1:11" ht="30.75" customHeight="1">
      <c r="A26" s="291" t="str">
        <f>CONCATENATE(T10A!A1," ",T10A!A2)</f>
        <v>Table 10A: GDP per Capita Decomposition into Productivity and Labour  Market Components, Canada, Annual Rate of Change, 1977-2017</v>
      </c>
      <c r="B26" s="291"/>
      <c r="D26" s="291"/>
      <c r="E26" s="291"/>
      <c r="F26" s="291"/>
      <c r="G26" s="291"/>
      <c r="H26" s="291"/>
      <c r="I26" s="291"/>
      <c r="J26" s="291"/>
      <c r="K26" s="291"/>
    </row>
    <row r="27" spans="1:11" ht="31.5" customHeight="1">
      <c r="A27" s="291" t="str">
        <f>CONCATENATE('T11'!A1," ",'T11'!A2)</f>
        <v>Table 11: GDP per Capita Decomposition into Productivity and Labour,  Market Components, United States, 1976-2017</v>
      </c>
      <c r="B27" s="291"/>
      <c r="D27" s="291"/>
      <c r="E27" s="291"/>
      <c r="F27" s="291"/>
      <c r="G27" s="291"/>
      <c r="H27" s="291"/>
      <c r="I27" s="291"/>
      <c r="J27" s="291"/>
      <c r="K27" s="291"/>
    </row>
    <row r="28" spans="1:11" ht="32.25" customHeight="1">
      <c r="A28" s="291" t="str">
        <f>CONCATENATE(T11A!A1," ",T11A!A2)</f>
        <v>Table 11A: GDP per Capita Decomposition into Productivity and Labour, Market Components, United States, Annual Rate of Change, 1977-2017</v>
      </c>
      <c r="B28" s="291"/>
      <c r="D28" s="291"/>
      <c r="E28" s="291"/>
      <c r="F28" s="291"/>
      <c r="G28" s="291"/>
      <c r="H28" s="291"/>
      <c r="I28" s="291"/>
      <c r="J28" s="291"/>
      <c r="K28" s="291"/>
    </row>
    <row r="30" spans="1:11" hidden="1">
      <c r="A30" s="3" t="s">
        <v>2</v>
      </c>
    </row>
    <row r="31" spans="1:11" hidden="1"/>
    <row r="32" spans="1:11" hidden="1">
      <c r="A32" s="271" t="s">
        <v>3</v>
      </c>
    </row>
    <row r="33" spans="1:1" hidden="1">
      <c r="A33" s="271" t="s">
        <v>4</v>
      </c>
    </row>
    <row r="34" spans="1:1" hidden="1">
      <c r="A34" s="271" t="s">
        <v>5</v>
      </c>
    </row>
    <row r="35" spans="1:1" hidden="1">
      <c r="A35" s="271" t="s">
        <v>6</v>
      </c>
    </row>
    <row r="36" spans="1:1" hidden="1">
      <c r="A36" s="271" t="s">
        <v>7</v>
      </c>
    </row>
    <row r="37" spans="1:1" hidden="1">
      <c r="A37" s="271" t="s">
        <v>8</v>
      </c>
    </row>
    <row r="38" spans="1:1" hidden="1">
      <c r="A38" s="271" t="s">
        <v>7</v>
      </c>
    </row>
    <row r="39" spans="1:1" hidden="1">
      <c r="A39" s="271" t="s">
        <v>9</v>
      </c>
    </row>
    <row r="40" spans="1:1" hidden="1">
      <c r="A40" s="271" t="s">
        <v>10</v>
      </c>
    </row>
    <row r="41" spans="1:1" hidden="1">
      <c r="A41" s="271" t="s">
        <v>11</v>
      </c>
    </row>
    <row r="42" spans="1:1" hidden="1">
      <c r="A42" s="271" t="s">
        <v>12</v>
      </c>
    </row>
    <row r="43" spans="1:1" hidden="1">
      <c r="A43" s="271" t="s">
        <v>13</v>
      </c>
    </row>
    <row r="44" spans="1:1" hidden="1">
      <c r="A44" s="271" t="s">
        <v>14</v>
      </c>
    </row>
    <row r="45" spans="1:1" hidden="1">
      <c r="A45" s="271" t="s">
        <v>15</v>
      </c>
    </row>
    <row r="46" spans="1:1" hidden="1">
      <c r="A46" s="271" t="s">
        <v>16</v>
      </c>
    </row>
    <row r="47" spans="1:1" hidden="1">
      <c r="A47" s="290" t="s">
        <v>17</v>
      </c>
    </row>
    <row r="48" spans="1:1" hidden="1">
      <c r="A48" s="271" t="s">
        <v>18</v>
      </c>
    </row>
    <row r="49" spans="1:14" hidden="1">
      <c r="A49" s="271" t="s">
        <v>19</v>
      </c>
    </row>
    <row r="50" spans="1:14" hidden="1"/>
    <row r="51" spans="1:14" hidden="1">
      <c r="A51" s="36" t="s">
        <v>20</v>
      </c>
    </row>
    <row r="53" spans="1:14" ht="33" customHeight="1">
      <c r="B53" s="266"/>
      <c r="C53" s="593"/>
      <c r="D53" s="266"/>
      <c r="E53" s="266"/>
      <c r="F53" s="266"/>
      <c r="G53" s="266"/>
      <c r="H53" s="266"/>
      <c r="I53" s="266"/>
      <c r="J53" s="266"/>
      <c r="K53" s="266"/>
      <c r="L53" s="266"/>
      <c r="M53" s="266"/>
      <c r="N53" s="266"/>
    </row>
    <row r="63" spans="1:14" s="290" customFormat="1"/>
    <row r="64" spans="1:14" s="290" customFormat="1"/>
    <row r="65" s="290" customFormat="1"/>
    <row r="67" s="290" customFormat="1"/>
    <row r="68" s="290" customFormat="1"/>
    <row r="69" s="290" customFormat="1"/>
  </sheetData>
  <pageMargins left="0.75" right="0.75" top="1" bottom="1" header="0.5" footer="0.5"/>
  <pageSetup scale="6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64"/>
  <sheetViews>
    <sheetView topLeftCell="A20" zoomScaleSheetLayoutView="100" workbookViewId="0">
      <selection activeCell="A3" sqref="A3"/>
    </sheetView>
  </sheetViews>
  <sheetFormatPr defaultRowHeight="12.75"/>
  <cols>
    <col min="1" max="9" width="9.140625" style="47"/>
    <col min="10" max="16" width="9.140625" style="52"/>
    <col min="17" max="17" width="9.140625" style="52" customWidth="1"/>
    <col min="18" max="255" width="9.140625" style="47"/>
    <col min="256" max="272" width="0" style="47" hidden="1" customWidth="1"/>
    <col min="273" max="511" width="9.140625" style="47"/>
    <col min="512" max="528" width="0" style="47" hidden="1" customWidth="1"/>
    <col min="529" max="767" width="9.140625" style="47"/>
    <col min="768" max="784" width="0" style="47" hidden="1" customWidth="1"/>
    <col min="785" max="1023" width="9.140625" style="47"/>
    <col min="1024" max="1040" width="0" style="47" hidden="1" customWidth="1"/>
    <col min="1041" max="1279" width="9.140625" style="47"/>
    <col min="1280" max="1296" width="0" style="47" hidden="1" customWidth="1"/>
    <col min="1297" max="1535" width="9.140625" style="47"/>
    <col min="1536" max="1552" width="0" style="47" hidden="1" customWidth="1"/>
    <col min="1553" max="1791" width="9.140625" style="47"/>
    <col min="1792" max="1808" width="0" style="47" hidden="1" customWidth="1"/>
    <col min="1809" max="2047" width="9.140625" style="47"/>
    <col min="2048" max="2064" width="0" style="47" hidden="1" customWidth="1"/>
    <col min="2065" max="2303" width="9.140625" style="47"/>
    <col min="2304" max="2320" width="0" style="47" hidden="1" customWidth="1"/>
    <col min="2321" max="2559" width="9.140625" style="47"/>
    <col min="2560" max="2576" width="0" style="47" hidden="1" customWidth="1"/>
    <col min="2577" max="2815" width="9.140625" style="47"/>
    <col min="2816" max="2832" width="0" style="47" hidden="1" customWidth="1"/>
    <col min="2833" max="3071" width="9.140625" style="47"/>
    <col min="3072" max="3088" width="0" style="47" hidden="1" customWidth="1"/>
    <col min="3089" max="3327" width="9.140625" style="47"/>
    <col min="3328" max="3344" width="0" style="47" hidden="1" customWidth="1"/>
    <col min="3345" max="3583" width="9.140625" style="47"/>
    <col min="3584" max="3600" width="0" style="47" hidden="1" customWidth="1"/>
    <col min="3601" max="3839" width="9.140625" style="47"/>
    <col min="3840" max="3856" width="0" style="47" hidden="1" customWidth="1"/>
    <col min="3857" max="4095" width="9.140625" style="47"/>
    <col min="4096" max="4112" width="0" style="47" hidden="1" customWidth="1"/>
    <col min="4113" max="4351" width="9.140625" style="47"/>
    <col min="4352" max="4368" width="0" style="47" hidden="1" customWidth="1"/>
    <col min="4369" max="4607" width="9.140625" style="47"/>
    <col min="4608" max="4624" width="0" style="47" hidden="1" customWidth="1"/>
    <col min="4625" max="4863" width="9.140625" style="47"/>
    <col min="4864" max="4880" width="0" style="47" hidden="1" customWidth="1"/>
    <col min="4881" max="5119" width="9.140625" style="47"/>
    <col min="5120" max="5136" width="0" style="47" hidden="1" customWidth="1"/>
    <col min="5137" max="5375" width="9.140625" style="47"/>
    <col min="5376" max="5392" width="0" style="47" hidden="1" customWidth="1"/>
    <col min="5393" max="5631" width="9.140625" style="47"/>
    <col min="5632" max="5648" width="0" style="47" hidden="1" customWidth="1"/>
    <col min="5649" max="5887" width="9.140625" style="47"/>
    <col min="5888" max="5904" width="0" style="47" hidden="1" customWidth="1"/>
    <col min="5905" max="6143" width="9.140625" style="47"/>
    <col min="6144" max="6160" width="0" style="47" hidden="1" customWidth="1"/>
    <col min="6161" max="6399" width="9.140625" style="47"/>
    <col min="6400" max="6416" width="0" style="47" hidden="1" customWidth="1"/>
    <col min="6417" max="6655" width="9.140625" style="47"/>
    <col min="6656" max="6672" width="0" style="47" hidden="1" customWidth="1"/>
    <col min="6673" max="6911" width="9.140625" style="47"/>
    <col min="6912" max="6928" width="0" style="47" hidden="1" customWidth="1"/>
    <col min="6929" max="7167" width="9.140625" style="47"/>
    <col min="7168" max="7184" width="0" style="47" hidden="1" customWidth="1"/>
    <col min="7185" max="7423" width="9.140625" style="47"/>
    <col min="7424" max="7440" width="0" style="47" hidden="1" customWidth="1"/>
    <col min="7441" max="7679" width="9.140625" style="47"/>
    <col min="7680" max="7696" width="0" style="47" hidden="1" customWidth="1"/>
    <col min="7697" max="7935" width="9.140625" style="47"/>
    <col min="7936" max="7952" width="0" style="47" hidden="1" customWidth="1"/>
    <col min="7953" max="8191" width="9.140625" style="47"/>
    <col min="8192" max="8208" width="0" style="47" hidden="1" customWidth="1"/>
    <col min="8209" max="8447" width="9.140625" style="47"/>
    <col min="8448" max="8464" width="0" style="47" hidden="1" customWidth="1"/>
    <col min="8465" max="8703" width="9.140625" style="47"/>
    <col min="8704" max="8720" width="0" style="47" hidden="1" customWidth="1"/>
    <col min="8721" max="8959" width="9.140625" style="47"/>
    <col min="8960" max="8976" width="0" style="47" hidden="1" customWidth="1"/>
    <col min="8977" max="9215" width="9.140625" style="47"/>
    <col min="9216" max="9232" width="0" style="47" hidden="1" customWidth="1"/>
    <col min="9233" max="9471" width="9.140625" style="47"/>
    <col min="9472" max="9488" width="0" style="47" hidden="1" customWidth="1"/>
    <col min="9489" max="9727" width="9.140625" style="47"/>
    <col min="9728" max="9744" width="0" style="47" hidden="1" customWidth="1"/>
    <col min="9745" max="9983" width="9.140625" style="47"/>
    <col min="9984" max="10000" width="0" style="47" hidden="1" customWidth="1"/>
    <col min="10001" max="10239" width="9.140625" style="47"/>
    <col min="10240" max="10256" width="0" style="47" hidden="1" customWidth="1"/>
    <col min="10257" max="10495" width="9.140625" style="47"/>
    <col min="10496" max="10512" width="0" style="47" hidden="1" customWidth="1"/>
    <col min="10513" max="10751" width="9.140625" style="47"/>
    <col min="10752" max="10768" width="0" style="47" hidden="1" customWidth="1"/>
    <col min="10769" max="11007" width="9.140625" style="47"/>
    <col min="11008" max="11024" width="0" style="47" hidden="1" customWidth="1"/>
    <col min="11025" max="11263" width="9.140625" style="47"/>
    <col min="11264" max="11280" width="0" style="47" hidden="1" customWidth="1"/>
    <col min="11281" max="11519" width="9.140625" style="47"/>
    <col min="11520" max="11536" width="0" style="47" hidden="1" customWidth="1"/>
    <col min="11537" max="11775" width="9.140625" style="47"/>
    <col min="11776" max="11792" width="0" style="47" hidden="1" customWidth="1"/>
    <col min="11793" max="12031" width="9.140625" style="47"/>
    <col min="12032" max="12048" width="0" style="47" hidden="1" customWidth="1"/>
    <col min="12049" max="12287" width="9.140625" style="47"/>
    <col min="12288" max="12304" width="0" style="47" hidden="1" customWidth="1"/>
    <col min="12305" max="12543" width="9.140625" style="47"/>
    <col min="12544" max="12560" width="0" style="47" hidden="1" customWidth="1"/>
    <col min="12561" max="12799" width="9.140625" style="47"/>
    <col min="12800" max="12816" width="0" style="47" hidden="1" customWidth="1"/>
    <col min="12817" max="13055" width="9.140625" style="47"/>
    <col min="13056" max="13072" width="0" style="47" hidden="1" customWidth="1"/>
    <col min="13073" max="13311" width="9.140625" style="47"/>
    <col min="13312" max="13328" width="0" style="47" hidden="1" customWidth="1"/>
    <col min="13329" max="13567" width="9.140625" style="47"/>
    <col min="13568" max="13584" width="0" style="47" hidden="1" customWidth="1"/>
    <col min="13585" max="13823" width="9.140625" style="47"/>
    <col min="13824" max="13840" width="0" style="47" hidden="1" customWidth="1"/>
    <col min="13841" max="14079" width="9.140625" style="47"/>
    <col min="14080" max="14096" width="0" style="47" hidden="1" customWidth="1"/>
    <col min="14097" max="14335" width="9.140625" style="47"/>
    <col min="14336" max="14352" width="0" style="47" hidden="1" customWidth="1"/>
    <col min="14353" max="14591" width="9.140625" style="47"/>
    <col min="14592" max="14608" width="0" style="47" hidden="1" customWidth="1"/>
    <col min="14609" max="14847" width="9.140625" style="47"/>
    <col min="14848" max="14864" width="0" style="47" hidden="1" customWidth="1"/>
    <col min="14865" max="15103" width="9.140625" style="47"/>
    <col min="15104" max="15120" width="0" style="47" hidden="1" customWidth="1"/>
    <col min="15121" max="15359" width="9.140625" style="47"/>
    <col min="15360" max="15376" width="0" style="47" hidden="1" customWidth="1"/>
    <col min="15377" max="15615" width="9.140625" style="47"/>
    <col min="15616" max="15632" width="0" style="47" hidden="1" customWidth="1"/>
    <col min="15633" max="15871" width="9.140625" style="47"/>
    <col min="15872" max="15888" width="0" style="47" hidden="1" customWidth="1"/>
    <col min="15889" max="16127" width="9.140625" style="47"/>
    <col min="16128" max="16144" width="0" style="47" hidden="1" customWidth="1"/>
    <col min="16145" max="16384" width="9.140625" style="47"/>
  </cols>
  <sheetData>
    <row r="1" spans="1:17" ht="15.75" customHeight="1">
      <c r="A1" s="168" t="s">
        <v>198</v>
      </c>
      <c r="B1" s="168"/>
      <c r="C1" s="168"/>
      <c r="D1" s="168"/>
      <c r="E1" s="168"/>
      <c r="F1" s="168"/>
      <c r="G1" s="168"/>
      <c r="H1" s="168"/>
      <c r="I1" s="169"/>
      <c r="J1" s="30"/>
      <c r="K1" s="30"/>
      <c r="L1" s="30"/>
      <c r="M1" s="30"/>
      <c r="N1" s="30"/>
      <c r="O1" s="30"/>
      <c r="P1" s="30"/>
      <c r="Q1" s="30"/>
    </row>
    <row r="2" spans="1:17" ht="15.75" customHeight="1">
      <c r="A2" s="168" t="s">
        <v>481</v>
      </c>
      <c r="B2" s="169"/>
      <c r="C2" s="169"/>
      <c r="D2" s="169"/>
      <c r="E2" s="169"/>
      <c r="F2" s="169"/>
      <c r="G2" s="169"/>
      <c r="H2" s="169"/>
      <c r="I2" s="169"/>
      <c r="J2" s="30"/>
      <c r="K2" s="30"/>
      <c r="L2" s="30"/>
      <c r="M2" s="30"/>
      <c r="N2" s="30"/>
      <c r="O2" s="30"/>
      <c r="P2" s="30"/>
      <c r="Q2" s="30"/>
    </row>
    <row r="3" spans="1:17">
      <c r="A3" s="30"/>
      <c r="B3" s="176"/>
      <c r="C3" s="30"/>
      <c r="D3" s="30"/>
      <c r="E3" s="30"/>
      <c r="F3" s="30"/>
      <c r="G3" s="365"/>
      <c r="H3" s="30"/>
      <c r="I3" s="30"/>
      <c r="J3" s="30"/>
      <c r="K3" s="30"/>
      <c r="L3" s="30"/>
      <c r="M3" s="30"/>
      <c r="N3" s="30"/>
      <c r="O3" s="30"/>
      <c r="P3" s="30"/>
      <c r="Q3" s="30"/>
    </row>
    <row r="4" spans="1:17" ht="63.75">
      <c r="A4" s="418" t="s">
        <v>21</v>
      </c>
      <c r="B4" s="144" t="s">
        <v>370</v>
      </c>
      <c r="C4" s="144" t="s">
        <v>193</v>
      </c>
      <c r="D4" s="144" t="s">
        <v>96</v>
      </c>
      <c r="E4" s="144" t="s">
        <v>194</v>
      </c>
      <c r="F4" s="145" t="s">
        <v>338</v>
      </c>
      <c r="G4" s="144" t="s">
        <v>372</v>
      </c>
      <c r="H4" s="144" t="s">
        <v>373</v>
      </c>
      <c r="I4" s="145" t="s">
        <v>339</v>
      </c>
      <c r="J4" s="122"/>
      <c r="K4" s="122"/>
      <c r="L4" s="122"/>
      <c r="M4" s="122"/>
      <c r="N4" s="122"/>
      <c r="O4" s="122"/>
      <c r="P4" s="122"/>
      <c r="Q4" s="122"/>
    </row>
    <row r="5" spans="1:17">
      <c r="A5" s="299"/>
      <c r="B5" s="148" t="s">
        <v>22</v>
      </c>
      <c r="C5" s="148" t="s">
        <v>23</v>
      </c>
      <c r="D5" s="148" t="s">
        <v>24</v>
      </c>
      <c r="E5" s="148" t="s">
        <v>25</v>
      </c>
      <c r="F5" s="123" t="s">
        <v>26</v>
      </c>
      <c r="G5" s="148" t="s">
        <v>53</v>
      </c>
      <c r="H5" s="148" t="s">
        <v>28</v>
      </c>
      <c r="I5" s="123" t="s">
        <v>54</v>
      </c>
      <c r="J5" s="122"/>
      <c r="K5" s="122"/>
      <c r="L5" s="122"/>
      <c r="M5" s="122"/>
      <c r="N5" s="122"/>
      <c r="O5" s="122"/>
      <c r="P5" s="122"/>
      <c r="Q5" s="122"/>
    </row>
    <row r="6" spans="1:17" hidden="1">
      <c r="A6" s="425">
        <v>1961</v>
      </c>
      <c r="B6" s="172"/>
      <c r="C6" s="155"/>
      <c r="D6" s="155"/>
      <c r="E6" s="155"/>
      <c r="F6" s="173"/>
      <c r="G6" s="154"/>
      <c r="H6" s="153"/>
      <c r="I6" s="426"/>
      <c r="J6" s="35"/>
      <c r="K6" s="35"/>
      <c r="L6" s="35"/>
      <c r="M6" s="35"/>
      <c r="N6" s="35"/>
      <c r="O6" s="35"/>
      <c r="P6" s="35"/>
      <c r="Q6" s="35"/>
    </row>
    <row r="7" spans="1:17" hidden="1">
      <c r="A7" s="352">
        <v>1962</v>
      </c>
      <c r="B7" s="58" t="e">
        <f>('T5'!#REF!-'T5'!#REF!)/'T5'!#REF!*100</f>
        <v>#REF!</v>
      </c>
      <c r="C7" s="133" t="e">
        <f>('T5'!#REF!-'T5'!#REF!)/'T5'!#REF!*100</f>
        <v>#REF!</v>
      </c>
      <c r="D7" s="133" t="e">
        <f>('T5'!#REF!-'T5'!#REF!)/'T5'!#REF!*100</f>
        <v>#REF!</v>
      </c>
      <c r="E7" s="133" t="e">
        <f>('T5'!#REF!-'T5'!#REF!)/'T5'!#REF!*100</f>
        <v>#REF!</v>
      </c>
      <c r="F7" s="57" t="e">
        <f>('T5'!#REF!-'T5'!#REF!)/'T5'!#REF!*100</f>
        <v>#REF!</v>
      </c>
      <c r="G7" s="156" t="e">
        <f>('T5'!#REF!-'T5'!#REF!)/'T5'!#REF!*100</f>
        <v>#REF!</v>
      </c>
      <c r="H7" s="34" t="e">
        <f>('T5'!#REF!-'T5'!#REF!)/'T5'!#REF!*100</f>
        <v>#REF!</v>
      </c>
      <c r="I7" s="174" t="e">
        <f>('T5'!#REF!-'T5'!#REF!)/'T5'!#REF!*100</f>
        <v>#REF!</v>
      </c>
      <c r="J7" s="34"/>
      <c r="K7" s="34"/>
      <c r="L7" s="34"/>
      <c r="M7" s="34"/>
      <c r="N7" s="34"/>
      <c r="O7" s="34"/>
      <c r="P7" s="34"/>
      <c r="Q7" s="34"/>
    </row>
    <row r="8" spans="1:17" hidden="1">
      <c r="A8" s="352">
        <v>1963</v>
      </c>
      <c r="B8" s="58" t="e">
        <f>('T5'!#REF!-'T5'!#REF!)/'T5'!#REF!*100</f>
        <v>#REF!</v>
      </c>
      <c r="C8" s="133" t="e">
        <f>('T5'!#REF!-'T5'!#REF!)/'T5'!#REF!*100</f>
        <v>#REF!</v>
      </c>
      <c r="D8" s="133" t="e">
        <f>('T5'!#REF!-'T5'!#REF!)/'T5'!#REF!*100</f>
        <v>#REF!</v>
      </c>
      <c r="E8" s="133" t="e">
        <f>('T5'!#REF!-'T5'!#REF!)/'T5'!#REF!*100</f>
        <v>#REF!</v>
      </c>
      <c r="F8" s="57" t="e">
        <f>('T5'!#REF!-'T5'!#REF!)/'T5'!#REF!*100</f>
        <v>#REF!</v>
      </c>
      <c r="G8" s="156" t="e">
        <f>('T5'!#REF!-'T5'!#REF!)/'T5'!#REF!*100</f>
        <v>#REF!</v>
      </c>
      <c r="H8" s="34" t="e">
        <f>('T5'!#REF!-'T5'!#REF!)/'T5'!#REF!*100</f>
        <v>#REF!</v>
      </c>
      <c r="I8" s="174" t="e">
        <f>('T5'!#REF!-'T5'!#REF!)/'T5'!#REF!*100</f>
        <v>#REF!</v>
      </c>
      <c r="J8" s="34"/>
      <c r="K8" s="34"/>
      <c r="L8" s="34"/>
      <c r="M8" s="34"/>
      <c r="N8" s="34"/>
      <c r="O8" s="34"/>
      <c r="P8" s="34"/>
      <c r="Q8" s="34"/>
    </row>
    <row r="9" spans="1:17" hidden="1">
      <c r="A9" s="352">
        <v>1964</v>
      </c>
      <c r="B9" s="58" t="e">
        <f>('T5'!#REF!-'T5'!#REF!)/'T5'!#REF!*100</f>
        <v>#REF!</v>
      </c>
      <c r="C9" s="133" t="e">
        <f>('T5'!#REF!-'T5'!#REF!)/'T5'!#REF!*100</f>
        <v>#REF!</v>
      </c>
      <c r="D9" s="133" t="e">
        <f>('T5'!#REF!-'T5'!#REF!)/'T5'!#REF!*100</f>
        <v>#REF!</v>
      </c>
      <c r="E9" s="133" t="e">
        <f>('T5'!#REF!-'T5'!#REF!)/'T5'!#REF!*100</f>
        <v>#REF!</v>
      </c>
      <c r="F9" s="57" t="e">
        <f>('T5'!#REF!-'T5'!#REF!)/'T5'!#REF!*100</f>
        <v>#REF!</v>
      </c>
      <c r="G9" s="156" t="e">
        <f>('T5'!#REF!-'T5'!#REF!)/'T5'!#REF!*100</f>
        <v>#REF!</v>
      </c>
      <c r="H9" s="34" t="e">
        <f>('T5'!#REF!-'T5'!#REF!)/'T5'!#REF!*100</f>
        <v>#REF!</v>
      </c>
      <c r="I9" s="174" t="e">
        <f>('T5'!#REF!-'T5'!#REF!)/'T5'!#REF!*100</f>
        <v>#REF!</v>
      </c>
      <c r="J9" s="34"/>
      <c r="K9" s="34"/>
      <c r="L9" s="34"/>
      <c r="M9" s="34"/>
      <c r="N9" s="34"/>
      <c r="O9" s="34"/>
      <c r="P9" s="34"/>
      <c r="Q9" s="34"/>
    </row>
    <row r="10" spans="1:17" hidden="1">
      <c r="A10" s="352">
        <v>1965</v>
      </c>
      <c r="B10" s="58" t="e">
        <f>('T5'!#REF!-'T5'!#REF!)/'T5'!#REF!*100</f>
        <v>#REF!</v>
      </c>
      <c r="C10" s="133" t="e">
        <f>('T5'!#REF!-'T5'!#REF!)/'T5'!#REF!*100</f>
        <v>#REF!</v>
      </c>
      <c r="D10" s="133" t="e">
        <f>('T5'!#REF!-'T5'!#REF!)/'T5'!#REF!*100</f>
        <v>#REF!</v>
      </c>
      <c r="E10" s="133" t="e">
        <f>('T5'!#REF!-'T5'!#REF!)/'T5'!#REF!*100</f>
        <v>#REF!</v>
      </c>
      <c r="F10" s="57" t="e">
        <f>('T5'!#REF!-'T5'!#REF!)/'T5'!#REF!*100</f>
        <v>#REF!</v>
      </c>
      <c r="G10" s="156" t="e">
        <f>('T5'!#REF!-'T5'!#REF!)/'T5'!#REF!*100</f>
        <v>#REF!</v>
      </c>
      <c r="H10" s="34" t="e">
        <f>('T5'!#REF!-'T5'!#REF!)/'T5'!#REF!*100</f>
        <v>#REF!</v>
      </c>
      <c r="I10" s="174" t="e">
        <f>('T5'!#REF!-'T5'!#REF!)/'T5'!#REF!*100</f>
        <v>#REF!</v>
      </c>
      <c r="J10" s="34"/>
      <c r="K10" s="34"/>
      <c r="L10" s="34"/>
      <c r="M10" s="34"/>
      <c r="N10" s="34"/>
      <c r="O10" s="34"/>
      <c r="P10" s="34"/>
      <c r="Q10" s="34"/>
    </row>
    <row r="11" spans="1:17" hidden="1">
      <c r="A11" s="352">
        <v>1966</v>
      </c>
      <c r="B11" s="58" t="e">
        <f>('T5'!#REF!-'T5'!#REF!)/'T5'!#REF!*100</f>
        <v>#REF!</v>
      </c>
      <c r="C11" s="133" t="e">
        <f>('T5'!#REF!-'T5'!#REF!)/'T5'!#REF!*100</f>
        <v>#REF!</v>
      </c>
      <c r="D11" s="133" t="e">
        <f>('T5'!#REF!-'T5'!#REF!)/'T5'!#REF!*100</f>
        <v>#REF!</v>
      </c>
      <c r="E11" s="133" t="e">
        <f>('T5'!#REF!-'T5'!#REF!)/'T5'!#REF!*100</f>
        <v>#REF!</v>
      </c>
      <c r="F11" s="57" t="e">
        <f>('T5'!#REF!-'T5'!#REF!)/'T5'!#REF!*100</f>
        <v>#REF!</v>
      </c>
      <c r="G11" s="156" t="e">
        <f>('T5'!#REF!-'T5'!#REF!)/'T5'!#REF!*100</f>
        <v>#REF!</v>
      </c>
      <c r="H11" s="34" t="e">
        <f>('T5'!#REF!-'T5'!#REF!)/'T5'!#REF!*100</f>
        <v>#REF!</v>
      </c>
      <c r="I11" s="174" t="e">
        <f>('T5'!#REF!-'T5'!#REF!)/'T5'!#REF!*100</f>
        <v>#REF!</v>
      </c>
      <c r="J11" s="34"/>
      <c r="K11" s="34"/>
      <c r="L11" s="34"/>
      <c r="M11" s="34"/>
      <c r="N11" s="34"/>
      <c r="O11" s="34"/>
      <c r="P11" s="34"/>
      <c r="Q11" s="34"/>
    </row>
    <row r="12" spans="1:17" hidden="1">
      <c r="A12" s="352">
        <v>1967</v>
      </c>
      <c r="B12" s="58" t="e">
        <f>('T5'!#REF!-'T5'!#REF!)/'T5'!#REF!*100</f>
        <v>#REF!</v>
      </c>
      <c r="C12" s="133" t="e">
        <f>('T5'!#REF!-'T5'!#REF!)/'T5'!#REF!*100</f>
        <v>#REF!</v>
      </c>
      <c r="D12" s="133" t="e">
        <f>('T5'!#REF!-'T5'!#REF!)/'T5'!#REF!*100</f>
        <v>#REF!</v>
      </c>
      <c r="E12" s="133" t="e">
        <f>('T5'!#REF!-'T5'!#REF!)/'T5'!#REF!*100</f>
        <v>#REF!</v>
      </c>
      <c r="F12" s="57" t="e">
        <f>('T5'!#REF!-'T5'!#REF!)/'T5'!#REF!*100</f>
        <v>#REF!</v>
      </c>
      <c r="G12" s="156" t="e">
        <f>('T5'!#REF!-'T5'!#REF!)/'T5'!#REF!*100</f>
        <v>#REF!</v>
      </c>
      <c r="H12" s="34" t="e">
        <f>('T5'!#REF!-'T5'!#REF!)/'T5'!#REF!*100</f>
        <v>#REF!</v>
      </c>
      <c r="I12" s="174" t="e">
        <f>('T5'!#REF!-'T5'!#REF!)/'T5'!#REF!*100</f>
        <v>#REF!</v>
      </c>
      <c r="J12" s="34"/>
      <c r="K12" s="34"/>
      <c r="L12" s="34"/>
      <c r="M12" s="34"/>
      <c r="N12" s="34"/>
      <c r="O12" s="34"/>
      <c r="P12" s="34"/>
      <c r="Q12" s="34"/>
    </row>
    <row r="13" spans="1:17" hidden="1">
      <c r="A13" s="352">
        <v>1968</v>
      </c>
      <c r="B13" s="58" t="e">
        <f>('T5'!#REF!-'T5'!#REF!)/'T5'!#REF!*100</f>
        <v>#REF!</v>
      </c>
      <c r="C13" s="133" t="e">
        <f>('T5'!#REF!-'T5'!#REF!)/'T5'!#REF!*100</f>
        <v>#REF!</v>
      </c>
      <c r="D13" s="133" t="e">
        <f>('T5'!#REF!-'T5'!#REF!)/'T5'!#REF!*100</f>
        <v>#REF!</v>
      </c>
      <c r="E13" s="133" t="e">
        <f>('T5'!#REF!-'T5'!#REF!)/'T5'!#REF!*100</f>
        <v>#REF!</v>
      </c>
      <c r="F13" s="57" t="e">
        <f>('T5'!#REF!-'T5'!#REF!)/'T5'!#REF!*100</f>
        <v>#REF!</v>
      </c>
      <c r="G13" s="156" t="e">
        <f>('T5'!#REF!-'T5'!#REF!)/'T5'!#REF!*100</f>
        <v>#REF!</v>
      </c>
      <c r="H13" s="34" t="e">
        <f>('T5'!#REF!-'T5'!#REF!)/'T5'!#REF!*100</f>
        <v>#REF!</v>
      </c>
      <c r="I13" s="174" t="e">
        <f>('T5'!#REF!-'T5'!#REF!)/'T5'!#REF!*100</f>
        <v>#REF!</v>
      </c>
      <c r="J13" s="34"/>
      <c r="K13" s="34"/>
      <c r="L13" s="34"/>
      <c r="M13" s="34"/>
      <c r="N13" s="34"/>
      <c r="O13" s="34"/>
      <c r="P13" s="34"/>
      <c r="Q13" s="34"/>
    </row>
    <row r="14" spans="1:17">
      <c r="A14" s="352">
        <v>1969</v>
      </c>
      <c r="B14" s="58"/>
      <c r="C14" s="133"/>
      <c r="D14" s="133"/>
      <c r="E14" s="133"/>
      <c r="F14" s="57"/>
      <c r="G14" s="156"/>
      <c r="H14" s="34"/>
      <c r="I14" s="174"/>
      <c r="J14" s="34"/>
      <c r="K14" s="34"/>
      <c r="L14" s="34"/>
      <c r="M14" s="34"/>
      <c r="N14" s="34"/>
      <c r="O14" s="34"/>
      <c r="P14" s="34"/>
      <c r="Q14" s="34"/>
    </row>
    <row r="15" spans="1:17">
      <c r="A15" s="352">
        <v>1970</v>
      </c>
      <c r="B15" s="58"/>
      <c r="C15" s="58"/>
      <c r="D15" s="133"/>
      <c r="E15" s="133"/>
      <c r="F15" s="57"/>
      <c r="G15" s="156"/>
      <c r="H15" s="34"/>
      <c r="I15" s="174"/>
      <c r="J15" s="34"/>
      <c r="K15" s="34"/>
      <c r="L15" s="34"/>
      <c r="M15" s="34"/>
      <c r="N15" s="34"/>
      <c r="O15" s="34"/>
      <c r="P15" s="34"/>
      <c r="Q15" s="34"/>
    </row>
    <row r="16" spans="1:17">
      <c r="A16" s="352">
        <v>1971</v>
      </c>
      <c r="B16" s="58">
        <f>('T5'!B6-'T5'!B5)/'T5'!B5*100</f>
        <v>3.2952138924184742</v>
      </c>
      <c r="C16" s="58">
        <f>('T5'!C6-'T5'!C5)/'T5'!C5*100</f>
        <v>-0.1749801420562469</v>
      </c>
      <c r="D16" s="133">
        <f>('T5'!D6-'T5'!D5)/'T5'!D5*100</f>
        <v>-0.63091482649842268</v>
      </c>
      <c r="E16" s="133">
        <f>('T5'!E6-'T5'!E5)/'T5'!E5*100</f>
        <v>-0.24832471907508363</v>
      </c>
      <c r="F16" s="57">
        <f>('T5'!F6-'T5'!F5)/'T5'!F5*100</f>
        <v>3.0729765117708374</v>
      </c>
      <c r="G16" s="156">
        <f>('T5'!G6-'T5'!G5)/'T5'!G5*100</f>
        <v>3.4762768286076891</v>
      </c>
      <c r="H16" s="34">
        <f>('T5'!H6-'T5'!H5)/'T5'!H5*100</f>
        <v>3.5523599994828161</v>
      </c>
      <c r="I16" s="174">
        <f>('T5'!I6-'T5'!I5)/'T5'!I5*100</f>
        <v>0.21561168423447052</v>
      </c>
      <c r="J16" s="34"/>
      <c r="K16" s="34"/>
      <c r="L16" s="34"/>
      <c r="M16" s="34"/>
      <c r="N16" s="34"/>
      <c r="O16" s="34"/>
      <c r="P16" s="34"/>
      <c r="Q16" s="34"/>
    </row>
    <row r="17" spans="1:17">
      <c r="A17" s="352">
        <v>1972</v>
      </c>
      <c r="B17" s="58">
        <f>('T5'!B7-'T5'!B6)/'T5'!B6*100</f>
        <v>5.2628341807446244</v>
      </c>
      <c r="C17" s="58">
        <f>('T5'!C7-'T5'!C6)/'T5'!C6*100</f>
        <v>2.4482500144150379</v>
      </c>
      <c r="D17" s="133">
        <f>('T5'!D7-'T5'!D6)/'T5'!D6*100</f>
        <v>-0.15873015873015872</v>
      </c>
      <c r="E17" s="133">
        <f>('T5'!E7-'T5'!E6)/'T5'!E6*100</f>
        <v>2.7114722674526504</v>
      </c>
      <c r="F17" s="57">
        <f>('T5'!F7-'T5'!F6)/'T5'!F6*100</f>
        <v>3.401342908251888</v>
      </c>
      <c r="G17" s="156">
        <f>('T5'!G7-'T5'!G6)/'T5'!G6*100</f>
        <v>2.7473228346346308</v>
      </c>
      <c r="H17" s="34">
        <f>('T5'!H7-'T5'!H6)/'T5'!H6*100</f>
        <v>2.4840087061048273</v>
      </c>
      <c r="I17" s="174">
        <f>('T5'!I7-'T5'!I6)/'T5'!I6*100</f>
        <v>1.8002583139993065</v>
      </c>
      <c r="J17" s="34"/>
      <c r="K17" s="34"/>
      <c r="L17" s="34"/>
      <c r="M17" s="34"/>
      <c r="N17" s="34"/>
      <c r="O17" s="34"/>
      <c r="P17" s="34"/>
      <c r="Q17" s="34"/>
    </row>
    <row r="18" spans="1:17">
      <c r="A18" s="352">
        <v>1973</v>
      </c>
      <c r="B18" s="58">
        <f>('T5'!B8-'T5'!B7)/'T5'!B7*100</f>
        <v>5.6443916405352272</v>
      </c>
      <c r="C18" s="58">
        <f>('T5'!C8-'T5'!C7)/'T5'!C7*100</f>
        <v>4.1693869740426397</v>
      </c>
      <c r="D18" s="133">
        <f>('T5'!D8-'T5'!D7)/'T5'!D7*100</f>
        <v>5.2994170641229466E-2</v>
      </c>
      <c r="E18" s="133">
        <f>('T5'!E8-'T5'!E7)/'T5'!E7*100</f>
        <v>3.3189854603178492</v>
      </c>
      <c r="F18" s="57">
        <f>('T5'!F8-'T5'!F7)/'T5'!F7*100</f>
        <v>3.5953365927040259</v>
      </c>
      <c r="G18" s="156">
        <f>('T5'!G8-'T5'!G7)/'T5'!G7*100</f>
        <v>1.4159675019112128</v>
      </c>
      <c r="H18" s="34">
        <f>('T5'!H8-'T5'!H7)/'T5'!H7*100</f>
        <v>2.2507055889650691</v>
      </c>
      <c r="I18" s="174">
        <f>('T5'!I8-'T5'!I7)/'T5'!I7*100</f>
        <v>1.9779413970025348</v>
      </c>
      <c r="J18" s="34"/>
      <c r="K18" s="34"/>
      <c r="L18" s="34"/>
      <c r="M18" s="34"/>
      <c r="N18" s="34"/>
      <c r="O18" s="34"/>
      <c r="P18" s="34"/>
      <c r="Q18" s="34"/>
    </row>
    <row r="19" spans="1:17">
      <c r="A19" s="352">
        <v>1974</v>
      </c>
      <c r="B19" s="58">
        <f>('T5'!B9-'T5'!B8)/'T5'!B8*100</f>
        <v>-0.51805829538541626</v>
      </c>
      <c r="C19" s="58">
        <f>('T5'!C9-'T5'!C8)/'T5'!C8*100</f>
        <v>1.7062522962546738</v>
      </c>
      <c r="D19" s="133">
        <f>('T5'!D9-'T5'!D8)/'T5'!D8*100</f>
        <v>-1.6419491525423731</v>
      </c>
      <c r="E19" s="133">
        <f>('T5'!E9-'T5'!E8)/'T5'!E8*100</f>
        <v>0.18370166222776677</v>
      </c>
      <c r="F19" s="57">
        <f>('T5'!F9-'T5'!F8)/'T5'!F8*100</f>
        <v>2.923594472276672</v>
      </c>
      <c r="G19" s="156">
        <f>('T5'!G9-'T5'!G8)/'T5'!G8*100</f>
        <v>-2.1869949402530477</v>
      </c>
      <c r="H19" s="34">
        <f>('T5'!H9-'T5'!H8)/'T5'!H8*100</f>
        <v>-0.70047317674404541</v>
      </c>
      <c r="I19" s="174">
        <f>('T5'!I9-'T5'!I8)/'T5'!I8*100</f>
        <v>-3.3438909564989281</v>
      </c>
      <c r="J19" s="34"/>
      <c r="K19" s="34"/>
      <c r="L19" s="34"/>
      <c r="M19" s="34"/>
      <c r="N19" s="34"/>
      <c r="O19" s="34"/>
      <c r="P19" s="34"/>
      <c r="Q19" s="34"/>
    </row>
    <row r="20" spans="1:17">
      <c r="A20" s="352">
        <v>1975</v>
      </c>
      <c r="B20" s="58">
        <f>('T5'!B10-'T5'!B9)/'T5'!B9*100</f>
        <v>-0.19644180874722689</v>
      </c>
      <c r="C20" s="58">
        <f>('T5'!C10-'T5'!C9)/'T5'!C9*100</f>
        <v>-1.6425664835690228</v>
      </c>
      <c r="D20" s="133">
        <f>('T5'!D10-'T5'!D9)/'T5'!D9*100</f>
        <v>-1.0770059235325793</v>
      </c>
      <c r="E20" s="133">
        <f>('T5'!E10-'T5'!E9)/'T5'!E9*100</f>
        <v>-2.2223652709222201</v>
      </c>
      <c r="F20" s="57">
        <f>('T5'!F10-'T5'!F9)/'T5'!F9*100</f>
        <v>2.1492228466621297</v>
      </c>
      <c r="G20" s="156">
        <f>('T5'!G10-'T5'!G9)/'T5'!G9*100</f>
        <v>1.4702749178385406</v>
      </c>
      <c r="H20" s="34">
        <f>('T5'!H10-'T5'!H9)/'T5'!H9*100</f>
        <v>2.0719702085128398</v>
      </c>
      <c r="I20" s="174">
        <f>('T5'!I10-'T5'!I9)/'T5'!I9*100</f>
        <v>-2.2963117976242327</v>
      </c>
      <c r="J20" s="34"/>
      <c r="K20" s="34"/>
      <c r="L20" s="34"/>
      <c r="M20" s="34"/>
      <c r="N20" s="34"/>
      <c r="O20" s="34"/>
      <c r="P20" s="34"/>
      <c r="Q20" s="34"/>
    </row>
    <row r="21" spans="1:17">
      <c r="A21" s="352">
        <v>1976</v>
      </c>
      <c r="B21" s="58">
        <f>('T5'!B11-'T5'!B10)/'T5'!B10*100</f>
        <v>5.3849296245404243</v>
      </c>
      <c r="C21" s="58">
        <f>('T5'!C11-'T5'!C10)/'T5'!C10*100</f>
        <v>2.5352416959222253</v>
      </c>
      <c r="D21" s="133">
        <f>('T5'!D11-'T5'!D10)/'T5'!D10*100</f>
        <v>5.443658138268917E-2</v>
      </c>
      <c r="E21" s="133">
        <f>('T5'!E11-'T5'!E10)/'T5'!E10*100</f>
        <v>3.1959708729468885</v>
      </c>
      <c r="F21" s="57">
        <f>('T5'!F11-'T5'!F10)/'T5'!F10*100</f>
        <v>2.4585069404479474</v>
      </c>
      <c r="G21" s="156">
        <f>('T5'!G11-'T5'!G10)/'T5'!G10*100</f>
        <v>2.7792277869390576</v>
      </c>
      <c r="H21" s="34">
        <f>('T5'!H11-'T5'!H10)/'T5'!H10*100</f>
        <v>2.1211668760678104</v>
      </c>
      <c r="I21" s="174">
        <f>('T5'!I11-'T5'!I10)/'T5'!I10*100</f>
        <v>2.8562027414604261</v>
      </c>
      <c r="J21" s="34"/>
      <c r="K21" s="34"/>
      <c r="L21" s="34"/>
      <c r="M21" s="34"/>
      <c r="N21" s="34"/>
      <c r="O21" s="34"/>
      <c r="P21" s="34"/>
      <c r="Q21" s="34"/>
    </row>
    <row r="22" spans="1:17">
      <c r="A22" s="352">
        <v>1977</v>
      </c>
      <c r="B22" s="58">
        <f>('T5'!B12-'T5'!B11)/'T5'!B11*100</f>
        <v>4.6093667406702679</v>
      </c>
      <c r="C22" s="58">
        <f>('T5'!C12-'T5'!C11)/'T5'!C11*100</f>
        <v>3.4554687006173492</v>
      </c>
      <c r="D22" s="133">
        <f>('T5'!D12-'T5'!D11)/'T5'!D11*100</f>
        <v>0.2176278563656148</v>
      </c>
      <c r="E22" s="133">
        <f>('T5'!E12-'T5'!E11)/'T5'!E11*100</f>
        <v>3.7207171403243762</v>
      </c>
      <c r="F22" s="57">
        <f>('T5'!F12-'T5'!F11)/'T5'!F11*100</f>
        <v>2.9274978094317965</v>
      </c>
      <c r="G22" s="156">
        <f>('T5'!G12-'T5'!G11)/'T5'!G11*100</f>
        <v>1.1153572204018674</v>
      </c>
      <c r="H22" s="34">
        <f>('T5'!H12-'T5'!H11)/'T5'!H11*100</f>
        <v>0.85677155427263829</v>
      </c>
      <c r="I22" s="174">
        <f>('T5'!I12-'T5'!I11)/'T5'!I11*100</f>
        <v>1.6340326608856315</v>
      </c>
      <c r="J22" s="58"/>
      <c r="K22" s="58"/>
      <c r="L22" s="58"/>
      <c r="M22" s="58"/>
      <c r="N22" s="58"/>
      <c r="O22" s="58"/>
      <c r="P22" s="58"/>
      <c r="Q22" s="58"/>
    </row>
    <row r="23" spans="1:17">
      <c r="A23" s="352">
        <v>1978</v>
      </c>
      <c r="B23" s="58">
        <f>('T5'!B13-'T5'!B12)/'T5'!B12*100</f>
        <v>5.5617315142327746</v>
      </c>
      <c r="C23" s="58">
        <f>('T5'!C13-'T5'!C12)/'T5'!C12*100</f>
        <v>4.807437730392456</v>
      </c>
      <c r="D23" s="133">
        <f>('T5'!D13-'T5'!D12)/'T5'!D12*100</f>
        <v>-0.38002171552660152</v>
      </c>
      <c r="E23" s="133">
        <f>('T5'!E13-'T5'!E12)/'T5'!E12*100</f>
        <v>3.8249288180387984</v>
      </c>
      <c r="F23" s="57">
        <f>('T5'!F13-'T5'!F12)/'T5'!F12*100</f>
        <v>3.3921243342355933</v>
      </c>
      <c r="G23" s="156">
        <f>('T5'!G13-'T5'!G12)/'T5'!G12*100</f>
        <v>0.71969489968895206</v>
      </c>
      <c r="H23" s="34">
        <f>('T5'!H13-'T5'!H12)/'T5'!H12*100</f>
        <v>1.6728185763920482</v>
      </c>
      <c r="I23" s="174">
        <f>('T5'!I13-'T5'!I12)/'T5'!I12*100</f>
        <v>2.0984259622942791</v>
      </c>
      <c r="J23" s="58"/>
      <c r="K23" s="58"/>
      <c r="L23" s="58"/>
      <c r="M23" s="58"/>
      <c r="N23" s="58"/>
      <c r="O23" s="58"/>
      <c r="P23" s="58"/>
      <c r="Q23" s="58"/>
    </row>
    <row r="24" spans="1:17">
      <c r="A24" s="352">
        <v>1979</v>
      </c>
      <c r="B24" s="58">
        <f>('T5'!B14-'T5'!B13)/'T5'!B13*100</f>
        <v>3.1752616798570332</v>
      </c>
      <c r="C24" s="58">
        <f>('T5'!C14-'T5'!C13)/'T5'!C13*100</f>
        <v>3.4316916529832979</v>
      </c>
      <c r="D24" s="133">
        <f>('T5'!D14-'T5'!D13)/'T5'!D13*100</f>
        <v>-0.32697547683923706</v>
      </c>
      <c r="E24" s="133">
        <f>('T5'!E14-'T5'!E13)/'T5'!E13*100</f>
        <v>2.444797157987654</v>
      </c>
      <c r="F24" s="57">
        <f>('T5'!F14-'T5'!F13)/'T5'!F13*100</f>
        <v>3.4560655322382985</v>
      </c>
      <c r="G24" s="156">
        <f>('T5'!G14-'T5'!G13)/'T5'!G13*100</f>
        <v>-0.24792205273659731</v>
      </c>
      <c r="H24" s="34">
        <f>('T5'!H14-'T5'!H13)/'T5'!H13*100</f>
        <v>0.71303232778419323</v>
      </c>
      <c r="I24" s="174">
        <f>('T5'!I14-'T5'!I13)/'T5'!I13*100</f>
        <v>-0.27142328575578767</v>
      </c>
      <c r="J24" s="58"/>
      <c r="K24" s="58"/>
      <c r="L24" s="58"/>
      <c r="M24" s="58"/>
      <c r="N24" s="58"/>
      <c r="O24" s="58"/>
      <c r="P24" s="58"/>
      <c r="Q24" s="58"/>
    </row>
    <row r="25" spans="1:17">
      <c r="A25" s="352">
        <v>1980</v>
      </c>
      <c r="B25" s="58">
        <f>('T5'!B15-'T5'!B14)/'T5'!B14*100</f>
        <v>-0.24434753023414341</v>
      </c>
      <c r="C25" s="58">
        <f>('T5'!C15-'T5'!C14)/'T5'!C14*100</f>
        <v>0.56080033817105823</v>
      </c>
      <c r="D25" s="133">
        <f>('T5'!D15-'T5'!D14)/'T5'!D14*100</f>
        <v>-0.87479496992892281</v>
      </c>
      <c r="E25" s="133">
        <f>('T5'!E15-'T5'!E14)/'T5'!E14*100</f>
        <v>-0.37972443730533478</v>
      </c>
      <c r="F25" s="57">
        <f>('T5'!F15-'T5'!F14)/'T5'!F14*100</f>
        <v>2.7488112972675394</v>
      </c>
      <c r="G25" s="156">
        <f>('T5'!G15-'T5'!G14)/'T5'!G14*100</f>
        <v>-0.8006577768848413</v>
      </c>
      <c r="H25" s="34">
        <f>('T5'!H15-'T5'!H14)/'T5'!H14*100</f>
        <v>0.13589292571871545</v>
      </c>
      <c r="I25" s="174">
        <f>('T5'!I15-'T5'!I14)/'T5'!I14*100</f>
        <v>-2.9130836548970112</v>
      </c>
      <c r="J25" s="58"/>
      <c r="K25" s="58"/>
      <c r="L25" s="58"/>
      <c r="M25" s="58"/>
      <c r="N25" s="58"/>
      <c r="O25" s="58"/>
      <c r="P25" s="58"/>
      <c r="Q25" s="58"/>
    </row>
    <row r="26" spans="1:17">
      <c r="A26" s="352">
        <v>1981</v>
      </c>
      <c r="B26" s="58">
        <f>('T5'!B16-'T5'!B15)/'T5'!B15*100</f>
        <v>2.5936376038695306</v>
      </c>
      <c r="C26" s="58">
        <f>('T5'!C16-'T5'!C15)/'T5'!C15*100</f>
        <v>0.92291596607256299</v>
      </c>
      <c r="D26" s="133">
        <f>('T5'!D16-'T5'!D15)/'T5'!D15*100</f>
        <v>-0.49641478212906781</v>
      </c>
      <c r="E26" s="133">
        <f>('T5'!E16-'T5'!E15)/'T5'!E15*100</f>
        <v>0.64928496744964292</v>
      </c>
      <c r="F26" s="57">
        <f>('T5'!F16-'T5'!F15)/'T5'!F15*100</f>
        <v>2.6077457795431811</v>
      </c>
      <c r="G26" s="156">
        <f>('T5'!G16-'T5'!G15)/'T5'!G15*100</f>
        <v>1.6554432873883949</v>
      </c>
      <c r="H26" s="34">
        <f>('T5'!H16-'T5'!H15)/'T5'!H15*100</f>
        <v>1.9318096865255228</v>
      </c>
      <c r="I26" s="174">
        <f>('T5'!I16-'T5'!I15)/'T5'!I15*100</f>
        <v>-1.3749620524717478E-2</v>
      </c>
      <c r="J26" s="58"/>
      <c r="K26" s="58"/>
      <c r="L26" s="58"/>
      <c r="M26" s="58"/>
      <c r="N26" s="58"/>
      <c r="O26" s="58"/>
      <c r="P26" s="58"/>
      <c r="Q26" s="58"/>
    </row>
    <row r="27" spans="1:17">
      <c r="A27" s="352">
        <v>1982</v>
      </c>
      <c r="B27" s="58">
        <f>('T5'!B17-'T5'!B16)/'T5'!B16*100</f>
        <v>-1.9100291642111251</v>
      </c>
      <c r="C27" s="58">
        <f>('T5'!C17-'T5'!C16)/'T5'!C16*100</f>
        <v>-1.6179192891521657</v>
      </c>
      <c r="D27" s="133">
        <f>('T5'!D17-'T5'!D16)/'T5'!D16*100</f>
        <v>-0.16629711751662971</v>
      </c>
      <c r="E27" s="133">
        <f>('T5'!E17-'T5'!E16)/'T5'!E16*100</f>
        <v>-0.91843644715671102</v>
      </c>
      <c r="F27" s="57">
        <f>('T5'!F17-'T5'!F16)/'T5'!F16*100</f>
        <v>1.9452993438243966</v>
      </c>
      <c r="G27" s="156">
        <f>('T5'!G17-'T5'!G16)/'T5'!G16*100</f>
        <v>-0.29691369906832488</v>
      </c>
      <c r="H27" s="34">
        <f>('T5'!H17-'T5'!H16)/'T5'!H16*100</f>
        <v>-1.0007842846823496</v>
      </c>
      <c r="I27" s="174">
        <f>('T5'!I17-'T5'!I16)/'T5'!I16*100</f>
        <v>-3.7817619182547086</v>
      </c>
      <c r="J27" s="58"/>
      <c r="K27" s="58"/>
      <c r="L27" s="58"/>
      <c r="M27" s="58"/>
      <c r="N27" s="58"/>
      <c r="O27" s="58"/>
      <c r="P27" s="58"/>
      <c r="Q27" s="58"/>
    </row>
    <row r="28" spans="1:17">
      <c r="A28" s="352">
        <v>1983</v>
      </c>
      <c r="B28" s="58">
        <f>('T5'!B18-'T5'!B17)/'T5'!B17*100</f>
        <v>4.6323540739143132</v>
      </c>
      <c r="C28" s="58">
        <f>('T5'!C18-'T5'!C17)/'T5'!C17*100</f>
        <v>0.97091032250780862</v>
      </c>
      <c r="D28" s="133">
        <f>('T5'!D18-'T5'!D17)/'T5'!D17*100</f>
        <v>1.0549694614103275</v>
      </c>
      <c r="E28" s="133">
        <f>('T5'!E18-'T5'!E17)/'T5'!E17*100</f>
        <v>2.3774877228279214</v>
      </c>
      <c r="F28" s="57">
        <f>('T5'!F18-'T5'!F17)/'T5'!F17*100</f>
        <v>2.2024758866864178</v>
      </c>
      <c r="G28" s="156">
        <f>('T5'!G18-'T5'!G17)/'T5'!G17*100</f>
        <v>3.6262362493431044</v>
      </c>
      <c r="H28" s="34">
        <f>('T5'!H18-'T5'!H17)/'T5'!H17*100</f>
        <v>2.2025021332728216</v>
      </c>
      <c r="I28" s="174">
        <f>('T5'!I18-'T5'!I17)/'T5'!I17*100</f>
        <v>2.3775140143590403</v>
      </c>
      <c r="J28" s="58"/>
      <c r="K28" s="58"/>
      <c r="L28" s="58"/>
      <c r="M28" s="58"/>
      <c r="N28" s="58"/>
      <c r="O28" s="58"/>
      <c r="P28" s="58"/>
      <c r="Q28" s="58"/>
    </row>
    <row r="29" spans="1:17">
      <c r="A29" s="352">
        <v>1984</v>
      </c>
      <c r="B29" s="58">
        <f>('T5'!B19-'T5'!B18)/'T5'!B18*100</f>
        <v>7.2585394581861014</v>
      </c>
      <c r="C29" s="58">
        <f>('T5'!C19-'T5'!C18)/'T5'!C18*100</f>
        <v>4.3037903917110807</v>
      </c>
      <c r="D29" s="133">
        <f>('T5'!D19-'T5'!D18)/'T5'!D18*100</f>
        <v>0.98901098901098894</v>
      </c>
      <c r="E29" s="133">
        <f>('T5'!E19-'T5'!E18)/'T5'!E18*100</f>
        <v>5.0834357489609854</v>
      </c>
      <c r="F29" s="57">
        <f>('T5'!F19-'T5'!F18)/'T5'!F18*100</f>
        <v>2.9854350895444646</v>
      </c>
      <c r="G29" s="156">
        <f>('T5'!G19-'T5'!G18)/'T5'!G18*100</f>
        <v>2.8328300010752403</v>
      </c>
      <c r="H29" s="34">
        <f>('T5'!H19-'T5'!H18)/'T5'!H18*100</f>
        <v>2.0698825592468504</v>
      </c>
      <c r="I29" s="174">
        <f>('T5'!I19-'T5'!I18)/'T5'!I18*100</f>
        <v>4.1492317480877112</v>
      </c>
      <c r="J29" s="58"/>
      <c r="K29" s="58"/>
      <c r="L29" s="58"/>
      <c r="M29" s="58"/>
      <c r="N29" s="58"/>
      <c r="O29" s="58"/>
      <c r="P29" s="58"/>
      <c r="Q29" s="58"/>
    </row>
    <row r="30" spans="1:17">
      <c r="A30" s="352">
        <v>1985</v>
      </c>
      <c r="B30" s="58">
        <f>('T5'!B20-'T5'!B19)/'T5'!B19*100</f>
        <v>4.2388469457790006</v>
      </c>
      <c r="C30" s="58">
        <f>('T5'!C20-'T5'!C19)/'T5'!C19*100</f>
        <v>2.1823606656959349</v>
      </c>
      <c r="D30" s="133">
        <f>('T5'!D20-'T5'!D19)/'T5'!D19*100</f>
        <v>-0.1088139281828074</v>
      </c>
      <c r="E30" s="133">
        <f>('T5'!E20-'T5'!E19)/'T5'!E19*100</f>
        <v>1.9161945860760512</v>
      </c>
      <c r="F30" s="57">
        <f>('T5'!F20-'T5'!F19)/'T5'!F19*100</f>
        <v>3.1370073058537109</v>
      </c>
      <c r="G30" s="156">
        <f>('T5'!G20-'T5'!G19)/'T5'!G19*100</f>
        <v>2.0125648562878222</v>
      </c>
      <c r="H30" s="34">
        <f>('T5'!H20-'T5'!H19)/'T5'!H19*100</f>
        <v>2.2789826181562125</v>
      </c>
      <c r="I30" s="174">
        <f>('T5'!I20-'T5'!I19)/'T5'!I19*100</f>
        <v>1.0683261699244146</v>
      </c>
      <c r="J30" s="58"/>
      <c r="K30" s="58"/>
      <c r="L30" s="58"/>
      <c r="M30" s="58"/>
      <c r="N30" s="58"/>
      <c r="O30" s="58"/>
      <c r="P30" s="58"/>
      <c r="Q30" s="58"/>
    </row>
    <row r="31" spans="1:17">
      <c r="A31" s="352">
        <v>1986</v>
      </c>
      <c r="B31" s="58">
        <f>('T5'!B21-'T5'!B20)/'T5'!B20*100</f>
        <v>3.5120756406542157</v>
      </c>
      <c r="C31" s="58">
        <f>('T5'!C21-'T5'!C20)/'T5'!C20*100</f>
        <v>1.6811497910583464</v>
      </c>
      <c r="D31" s="133">
        <f>('T5'!D21-'T5'!D20)/'T5'!D20*100</f>
        <v>-0.4357298474945534</v>
      </c>
      <c r="E31" s="133">
        <f>('T5'!E21-'T5'!E20)/'T5'!E20*100</f>
        <v>1.8095652790294952</v>
      </c>
      <c r="F31" s="57">
        <f>('T5'!F21-'T5'!F20)/'T5'!F20*100</f>
        <v>2.9891209290936547</v>
      </c>
      <c r="G31" s="156">
        <f>('T5'!G21-'T5'!G20)/'T5'!G20*100</f>
        <v>1.8006541560143572</v>
      </c>
      <c r="H31" s="34">
        <f>('T5'!H21-'T5'!H20)/'T5'!H20*100</f>
        <v>1.6722499079125299</v>
      </c>
      <c r="I31" s="174">
        <f>('T5'!I21-'T5'!I20)/'T5'!I20*100</f>
        <v>0.50777665334244304</v>
      </c>
      <c r="J31" s="58"/>
      <c r="K31" s="58"/>
      <c r="L31" s="58"/>
      <c r="M31" s="58"/>
      <c r="N31" s="58"/>
      <c r="O31" s="58"/>
      <c r="P31" s="58"/>
      <c r="Q31" s="58"/>
    </row>
    <row r="32" spans="1:17">
      <c r="A32" s="352">
        <v>1987</v>
      </c>
      <c r="B32" s="58">
        <f>('T5'!B22-'T5'!B21)/'T5'!B21*100</f>
        <v>3.4616118567521199</v>
      </c>
      <c r="C32" s="58">
        <f>('T5'!C22-'T5'!C21)/'T5'!C21*100</f>
        <v>2.7306571288550328</v>
      </c>
      <c r="D32" s="133">
        <f>('T5'!D22-'T5'!D21)/'T5'!D21*100</f>
        <v>0.2735229759299781</v>
      </c>
      <c r="E32" s="133">
        <f>('T5'!E22-'T5'!E21)/'T5'!E21*100</f>
        <v>2.8350023905995334</v>
      </c>
      <c r="F32" s="57">
        <f>('T5'!F22-'T5'!F21)/'T5'!F21*100</f>
        <v>2.8055635752254187</v>
      </c>
      <c r="G32" s="156">
        <f>('T5'!G22-'T5'!G21)/'T5'!G21*100</f>
        <v>0.71152540860342806</v>
      </c>
      <c r="H32" s="34">
        <f>('T5'!H22-'T5'!H21)/'T5'!H21*100</f>
        <v>0.60933480972999654</v>
      </c>
      <c r="I32" s="174">
        <f>('T5'!I22-'T5'!I21)/'T5'!I21*100</f>
        <v>0.63814472554947044</v>
      </c>
      <c r="J32" s="58"/>
      <c r="K32" s="58"/>
      <c r="L32" s="58"/>
      <c r="M32" s="58"/>
      <c r="N32" s="58"/>
      <c r="O32" s="58"/>
      <c r="P32" s="58"/>
      <c r="Q32" s="58"/>
    </row>
    <row r="33" spans="1:17">
      <c r="A33" s="352">
        <v>1988</v>
      </c>
      <c r="B33" s="58">
        <f>('T5'!B23-'T5'!B22)/'T5'!B22*100</f>
        <v>4.2040675798637537</v>
      </c>
      <c r="C33" s="58">
        <f>('T5'!C23-'T5'!C22)/'T5'!C22*100</f>
        <v>2.8539147173285349</v>
      </c>
      <c r="D33" s="133">
        <f>('T5'!D23-'T5'!D22)/'T5'!D22*100</f>
        <v>0.21822149481723949</v>
      </c>
      <c r="E33" s="133">
        <f>('T5'!E23-'T5'!E22)/'T5'!E22*100</f>
        <v>2.3811610876570186</v>
      </c>
      <c r="F33" s="57">
        <f>('T5'!F23-'T5'!F22)/'T5'!F22*100</f>
        <v>2.6497067812009787</v>
      </c>
      <c r="G33" s="156">
        <f>('T5'!G23-'T5'!G22)/'T5'!G22*100</f>
        <v>1.3126898147200485</v>
      </c>
      <c r="H33" s="34">
        <f>('T5'!H23-'T5'!H22)/'T5'!H22*100</f>
        <v>1.7805096883458844</v>
      </c>
      <c r="I33" s="174">
        <f>('T5'!I23-'T5'!I22)/'T5'!I22*100</f>
        <v>1.5142379334564622</v>
      </c>
      <c r="J33" s="58"/>
      <c r="K33" s="58"/>
      <c r="L33" s="58"/>
      <c r="M33" s="58"/>
      <c r="N33" s="58"/>
      <c r="O33" s="58"/>
      <c r="P33" s="58"/>
      <c r="Q33" s="58"/>
    </row>
    <row r="34" spans="1:17">
      <c r="A34" s="352">
        <v>1989</v>
      </c>
      <c r="B34" s="58">
        <f>('T5'!B24-'T5'!B23)/'T5'!B23*100</f>
        <v>3.6804531240781126</v>
      </c>
      <c r="C34" s="58">
        <f>('T5'!C24-'T5'!C23)/'T5'!C23*100</f>
        <v>2.2450058993449691</v>
      </c>
      <c r="D34" s="133">
        <f>('T5'!D24-'T5'!D23)/'T5'!D23*100</f>
        <v>0.65323897659226993</v>
      </c>
      <c r="E34" s="133">
        <f>('T5'!E24-'T5'!E23)/'T5'!E23*100</f>
        <v>2.6664569820188184</v>
      </c>
      <c r="F34" s="57">
        <f>('T5'!F24-'T5'!F23)/'T5'!F23*100</f>
        <v>2.5040634706062095</v>
      </c>
      <c r="G34" s="156">
        <f>('T5'!G24-'T5'!G23)/'T5'!G23*100</f>
        <v>1.403928937268861</v>
      </c>
      <c r="H34" s="34">
        <f>('T5'!H24-'T5'!H23)/'T5'!H23*100</f>
        <v>0.98766059710901877</v>
      </c>
      <c r="I34" s="174">
        <f>('T5'!I24-'T5'!I23)/'T5'!I23*100</f>
        <v>1.1476517258354708</v>
      </c>
      <c r="J34" s="58"/>
      <c r="K34" s="58"/>
      <c r="L34" s="58"/>
      <c r="M34" s="58"/>
      <c r="N34" s="58"/>
      <c r="O34" s="58"/>
      <c r="P34" s="58"/>
      <c r="Q34" s="58"/>
    </row>
    <row r="35" spans="1:17">
      <c r="A35" s="352">
        <v>1990</v>
      </c>
      <c r="B35" s="58">
        <f>('T5'!B25-'T5'!B24)/'T5'!B24*100</f>
        <v>1.9188746244195618</v>
      </c>
      <c r="C35" s="58">
        <f>('T5'!C25-'T5'!C24)/'T5'!C24*100</f>
        <v>1.2128543460614067</v>
      </c>
      <c r="D35" s="133">
        <f>('T5'!D25-'T5'!D24)/'T5'!D24*100</f>
        <v>-0.97349918875067609</v>
      </c>
      <c r="E35" s="133">
        <f>('T5'!E25-'T5'!E24)/'T5'!E24*100</f>
        <v>0.16943639595704676</v>
      </c>
      <c r="F35" s="57">
        <f>('T5'!F25-'T5'!F24)/'T5'!F24*100</f>
        <v>2.3015935316744076</v>
      </c>
      <c r="G35" s="156">
        <f>('T5'!G25-'T5'!G24)/'T5'!G24*100</f>
        <v>0.69755989288095555</v>
      </c>
      <c r="H35" s="34">
        <f>('T5'!H25-'T5'!H24)/'T5'!H24*100</f>
        <v>1.7464790572917031</v>
      </c>
      <c r="I35" s="174">
        <f>('T5'!I25-'T5'!I24)/'T5'!I24*100</f>
        <v>-0.3741084513374226</v>
      </c>
      <c r="J35" s="58"/>
      <c r="K35" s="58"/>
      <c r="L35" s="58"/>
      <c r="M35" s="58"/>
      <c r="N35" s="58"/>
      <c r="O35" s="58"/>
      <c r="P35" s="58"/>
      <c r="Q35" s="58"/>
    </row>
    <row r="36" spans="1:17">
      <c r="A36" s="352">
        <v>1991</v>
      </c>
      <c r="B36" s="58">
        <f>('T5'!B26-'T5'!B25)/'T5'!B25*100</f>
        <v>-7.3701842546067708E-2</v>
      </c>
      <c r="C36" s="58">
        <f>('T5'!C26-'T5'!C25)/'T5'!C25*100</f>
        <v>-0.9419868216200914</v>
      </c>
      <c r="D36" s="133">
        <f>('T5'!D26-'T5'!D25)/'T5'!D25*100</f>
        <v>-0.54614964500273078</v>
      </c>
      <c r="E36" s="133">
        <f>('T5'!E26-'T5'!E25)/'T5'!E25*100</f>
        <v>-1.4714116997325042</v>
      </c>
      <c r="F36" s="57">
        <f>('T5'!F26-'T5'!F25)/'T5'!F25*100</f>
        <v>1.7449087644449777</v>
      </c>
      <c r="G36" s="156">
        <f>('T5'!G26-'T5'!G25)/'T5'!G25*100</f>
        <v>0.87654188814633838</v>
      </c>
      <c r="H36" s="34">
        <f>('T5'!H26-'T5'!H25)/'T5'!H25*100</f>
        <v>1.4185830542166065</v>
      </c>
      <c r="I36" s="174">
        <f>('T5'!I26-'T5'!I25)/'T5'!I25*100</f>
        <v>-1.7874217285912555</v>
      </c>
      <c r="J36" s="58"/>
      <c r="K36" s="58"/>
      <c r="L36" s="58"/>
      <c r="M36" s="58"/>
      <c r="N36" s="58"/>
      <c r="O36" s="58"/>
      <c r="P36" s="58"/>
      <c r="Q36" s="58"/>
    </row>
    <row r="37" spans="1:17">
      <c r="A37" s="352">
        <v>1992</v>
      </c>
      <c r="B37" s="58">
        <f>('T5'!B27-'T5'!B26)/'T5'!B26*100</f>
        <v>3.5559429618702869</v>
      </c>
      <c r="C37" s="58">
        <f>('T5'!C27-'T5'!C26)/'T5'!C26*100</f>
        <v>8.4140339736466105E-2</v>
      </c>
      <c r="D37" s="133">
        <f>('T5'!D27-'T5'!D26)/'T5'!D26*100</f>
        <v>0</v>
      </c>
      <c r="E37" s="133">
        <f>('T5'!E27-'T5'!E26)/'T5'!E26*100</f>
        <v>0.50387628968336429</v>
      </c>
      <c r="F37" s="57">
        <f>('T5'!F27-'T5'!F26)/'T5'!F26*100</f>
        <v>1.728558930887814</v>
      </c>
      <c r="G37" s="156">
        <f>('T5'!G27-'T5'!G26)/'T5'!G26*100</f>
        <v>3.4688838914425144</v>
      </c>
      <c r="H37" s="34">
        <f>('T5'!H27-'T5'!H26)/'T5'!H26*100</f>
        <v>3.0367651327098226</v>
      </c>
      <c r="I37" s="174">
        <f>('T5'!I27-'T5'!I26)/'T5'!I26*100</f>
        <v>1.7963333504251726</v>
      </c>
      <c r="J37" s="58"/>
      <c r="K37" s="58"/>
      <c r="L37" s="58"/>
      <c r="M37" s="58"/>
      <c r="N37" s="58"/>
      <c r="O37" s="58"/>
      <c r="P37" s="58"/>
      <c r="Q37" s="58"/>
    </row>
    <row r="38" spans="1:17">
      <c r="A38" s="352">
        <v>1993</v>
      </c>
      <c r="B38" s="58">
        <f>('T5'!B28-'T5'!B27)/'T5'!B27*100</f>
        <v>2.7453434916797921</v>
      </c>
      <c r="C38" s="58">
        <f>('T5'!C28-'T5'!C27)/'T5'!C27*100</f>
        <v>1.9423250797075013</v>
      </c>
      <c r="D38" s="133">
        <f>('T5'!D28-'T5'!D27)/'T5'!D27*100</f>
        <v>0.43931905546403077</v>
      </c>
      <c r="E38" s="133">
        <f>('T5'!E28-'T5'!E27)/'T5'!E27*100</f>
        <v>1.7515325642645809</v>
      </c>
      <c r="F38" s="57">
        <f>('T5'!F28-'T5'!F27)/'T5'!F27*100</f>
        <v>1.9853508095605135</v>
      </c>
      <c r="G38" s="156">
        <f>('T5'!G28-'T5'!G27)/'T5'!G27*100</f>
        <v>0.78771836069502599</v>
      </c>
      <c r="H38" s="34">
        <f>('T5'!H28-'T5'!H27)/'T5'!H27*100</f>
        <v>0.97670364501638107</v>
      </c>
      <c r="I38" s="174">
        <f>('T5'!I28-'T5'!I27)/'T5'!I27*100</f>
        <v>0.74519788978166668</v>
      </c>
      <c r="J38" s="58"/>
      <c r="K38" s="58"/>
      <c r="L38" s="58"/>
      <c r="M38" s="58"/>
      <c r="N38" s="58"/>
      <c r="O38" s="58"/>
      <c r="P38" s="58"/>
      <c r="Q38" s="58"/>
    </row>
    <row r="39" spans="1:17">
      <c r="A39" s="352">
        <v>1994</v>
      </c>
      <c r="B39" s="58">
        <f>('T5'!B29-'T5'!B28)/'T5'!B28*100</f>
        <v>4.0373910303539509</v>
      </c>
      <c r="C39" s="58">
        <f>('T5'!C29-'T5'!C28)/'T5'!C28*100</f>
        <v>2.2460808340140819</v>
      </c>
      <c r="D39" s="133">
        <f>('T5'!D29-'T5'!D28)/'T5'!D28*100</f>
        <v>0.6014215418261345</v>
      </c>
      <c r="E39" s="133">
        <f>('T5'!E29-'T5'!E28)/'T5'!E28*100</f>
        <v>2.766993874319474</v>
      </c>
      <c r="F39" s="57">
        <f>('T5'!F29-'T5'!F28)/'T5'!F28*100</f>
        <v>2.0920867074713199</v>
      </c>
      <c r="G39" s="156">
        <f>('T5'!G29-'T5'!G28)/'T5'!G28*100</f>
        <v>1.7519597638640896</v>
      </c>
      <c r="H39" s="34">
        <f>('T5'!H29-'T5'!H28)/'T5'!H28*100</f>
        <v>1.2361918045283435</v>
      </c>
      <c r="I39" s="174">
        <f>('T5'!I29-'T5'!I28)/'T5'!I28*100</f>
        <v>1.9054408481791567</v>
      </c>
      <c r="J39" s="58"/>
      <c r="K39" s="58"/>
      <c r="L39" s="58"/>
      <c r="M39" s="58"/>
      <c r="N39" s="58"/>
      <c r="O39" s="58"/>
      <c r="P39" s="58"/>
      <c r="Q39" s="58"/>
    </row>
    <row r="40" spans="1:17">
      <c r="A40" s="352">
        <v>1995</v>
      </c>
      <c r="B40" s="58">
        <f>('T5'!B30-'T5'!B29)/'T5'!B29*100</f>
        <v>2.7197286328669175</v>
      </c>
      <c r="C40" s="58">
        <f>('T5'!C30-'T5'!C29)/'T5'!C29*100</f>
        <v>2.1343458477271691</v>
      </c>
      <c r="D40" s="133">
        <f>('T5'!D30-'T5'!D29)/'T5'!D29*100</f>
        <v>5.434782608695652E-2</v>
      </c>
      <c r="E40" s="133">
        <f>('T5'!E30-'T5'!E29)/'T5'!E29*100</f>
        <v>1.4360764975007665</v>
      </c>
      <c r="F40" s="57">
        <f>('T5'!F30-'T5'!F29)/'T5'!F29*100</f>
        <v>2.2898806641793201</v>
      </c>
      <c r="G40" s="156">
        <f>('T5'!G30-'T5'!G29)/'T5'!G29*100</f>
        <v>0.57314978647095938</v>
      </c>
      <c r="H40" s="34">
        <f>('T5'!H30-'T5'!H29)/'T5'!H29*100</f>
        <v>1.2654788904397187</v>
      </c>
      <c r="I40" s="174">
        <f>('T5'!I30-'T5'!I29)/'T5'!I29*100</f>
        <v>0.42022531055519791</v>
      </c>
      <c r="J40" s="58"/>
      <c r="K40" s="58"/>
      <c r="L40" s="58"/>
      <c r="M40" s="58"/>
      <c r="N40" s="58"/>
      <c r="O40" s="58"/>
      <c r="P40" s="58"/>
      <c r="Q40" s="58"/>
    </row>
    <row r="41" spans="1:17">
      <c r="A41" s="352">
        <v>1996</v>
      </c>
      <c r="B41" s="58">
        <f>('T5'!B31-'T5'!B30)/'T5'!B30*100</f>
        <v>3.7956520029877807</v>
      </c>
      <c r="C41" s="58">
        <f>('T5'!C31-'T5'!C30)/'T5'!C30*100</f>
        <v>1.6375244920917551</v>
      </c>
      <c r="D41" s="133">
        <f>('T5'!D31-'T5'!D30)/'T5'!D30*100</f>
        <v>-5.4318305268875607E-2</v>
      </c>
      <c r="E41" s="133">
        <f>('T5'!E31-'T5'!E30)/'T5'!E30*100</f>
        <v>1.2867186654632921</v>
      </c>
      <c r="F41" s="57">
        <f>('T5'!F31-'T5'!F30)/'T5'!F30*100</f>
        <v>2.6019768898788693</v>
      </c>
      <c r="G41" s="156">
        <f>('T5'!G31-'T5'!G30)/'T5'!G30*100</f>
        <v>2.1233570196447902</v>
      </c>
      <c r="H41" s="34">
        <f>('T5'!H31-'T5'!H30)/'T5'!H30*100</f>
        <v>2.4770605372370311</v>
      </c>
      <c r="I41" s="174">
        <f>('T5'!I31-'T5'!I30)/'T5'!I30*100</f>
        <v>1.1634036197860651</v>
      </c>
      <c r="J41" s="58"/>
      <c r="K41" s="58"/>
      <c r="L41" s="58"/>
      <c r="M41" s="58"/>
      <c r="N41" s="58"/>
      <c r="O41" s="58"/>
      <c r="P41" s="58"/>
      <c r="Q41" s="58"/>
    </row>
    <row r="42" spans="1:17">
      <c r="A42" s="352">
        <v>1997</v>
      </c>
      <c r="B42" s="58">
        <f>('T5'!B32-'T5'!B31)/'T5'!B31*100</f>
        <v>4.4872644635924592</v>
      </c>
      <c r="C42" s="58">
        <f>('T5'!C32-'T5'!C31)/'T5'!C31*100</f>
        <v>2.1308411214953269</v>
      </c>
      <c r="D42" s="133">
        <f>('T5'!D32-'T5'!D31)/'T5'!D31*100</f>
        <v>0.27173913043478259</v>
      </c>
      <c r="E42" s="133">
        <f>('T5'!E32-'T5'!E31)/'T5'!E31*100</f>
        <v>2.430057376734613</v>
      </c>
      <c r="F42" s="57">
        <f>('T5'!F32-'T5'!F31)/'T5'!F31*100</f>
        <v>2.7300234738599052</v>
      </c>
      <c r="G42" s="156">
        <f>('T5'!G32-'T5'!G31)/'T5'!G31*100</f>
        <v>2.3072593118996529</v>
      </c>
      <c r="H42" s="34">
        <f>('T5'!H32-'T5'!H31)/'T5'!H31*100</f>
        <v>2.0084017714561115</v>
      </c>
      <c r="I42" s="174">
        <f>('T5'!I32-'T5'!I31)/'T5'!I31*100</f>
        <v>1.7105427705657088</v>
      </c>
      <c r="J42" s="58"/>
      <c r="K42" s="58"/>
      <c r="L42" s="58"/>
      <c r="M42" s="58"/>
      <c r="N42" s="58"/>
      <c r="O42" s="58"/>
      <c r="P42" s="58"/>
      <c r="Q42" s="58"/>
    </row>
    <row r="43" spans="1:17">
      <c r="A43" s="352">
        <v>1998</v>
      </c>
      <c r="B43" s="58">
        <f>('T5'!B33-'T5'!B32)/'T5'!B32*100</f>
        <v>4.4495192525532623</v>
      </c>
      <c r="C43" s="58">
        <f>('T5'!C33-'T5'!C32)/'T5'!C32*100</f>
        <v>2.1818390606608675</v>
      </c>
      <c r="D43" s="133">
        <f>('T5'!D33-'T5'!D32)/'T5'!D32*100</f>
        <v>0</v>
      </c>
      <c r="E43" s="133">
        <f>('T5'!E33-'T5'!E32)/'T5'!E32*100</f>
        <v>1.4029742143799204</v>
      </c>
      <c r="F43" s="57">
        <f>('T5'!F33-'T5'!F32)/'T5'!F32*100</f>
        <v>2.9797519514997752</v>
      </c>
      <c r="G43" s="156">
        <f>('T5'!G33-'T5'!G32)/'T5'!G32*100</f>
        <v>2.2192595208099166</v>
      </c>
      <c r="H43" s="34">
        <f>('T5'!H33-'T5'!H32)/'T5'!H32*100</f>
        <v>3.0043941627713235</v>
      </c>
      <c r="I43" s="174">
        <f>('T5'!I33-'T5'!I32)/'T5'!I32*100</f>
        <v>1.4272391156522741</v>
      </c>
      <c r="J43" s="58"/>
      <c r="K43" s="58"/>
      <c r="L43" s="58"/>
      <c r="M43" s="58"/>
      <c r="N43" s="58"/>
      <c r="O43" s="58"/>
      <c r="P43" s="58"/>
      <c r="Q43" s="58"/>
    </row>
    <row r="44" spans="1:17">
      <c r="A44" s="352">
        <v>1999</v>
      </c>
      <c r="B44" s="58">
        <f>('T5'!B34-'T5'!B33)/'T5'!B33*100</f>
        <v>4.6851005127582228</v>
      </c>
      <c r="C44" s="58">
        <f>('T5'!C34-'T5'!C33)/'T5'!C33*100</f>
        <v>1.8353327901553675</v>
      </c>
      <c r="D44" s="133">
        <f>('T5'!D34-'T5'!D33)/'T5'!D33*100</f>
        <v>-0.21680216802168023</v>
      </c>
      <c r="E44" s="133">
        <f>('T5'!E34-'T5'!E33)/'T5'!E33*100</f>
        <v>1.2704175985961419</v>
      </c>
      <c r="F44" s="57">
        <f>('T5'!F34-'T5'!F33)/'T5'!F33*100</f>
        <v>3.1346595354444777</v>
      </c>
      <c r="G44" s="156">
        <f>('T5'!G34-'T5'!G33)/'T5'!G33*100</f>
        <v>2.7984076297714569</v>
      </c>
      <c r="H44" s="34">
        <f>('T5'!H34-'T5'!H33)/'T5'!H33*100</f>
        <v>3.3718463842983231</v>
      </c>
      <c r="I44" s="174">
        <f>('T5'!I34-'T5'!I33)/'T5'!I33*100</f>
        <v>1.50331710435413</v>
      </c>
      <c r="J44" s="58"/>
      <c r="K44" s="58"/>
      <c r="L44" s="58"/>
      <c r="M44" s="58"/>
      <c r="N44" s="58"/>
      <c r="O44" s="58"/>
      <c r="P44" s="58"/>
      <c r="Q44" s="58"/>
    </row>
    <row r="45" spans="1:17">
      <c r="A45" s="352">
        <v>2000</v>
      </c>
      <c r="B45" s="58">
        <f>('T5'!B35-'T5'!B34)/'T5'!B34*100</f>
        <v>4.0925252156905092</v>
      </c>
      <c r="C45" s="58">
        <f>('T5'!C35-'T5'!C34)/'T5'!C34*100</f>
        <v>2.0271062523709351</v>
      </c>
      <c r="D45" s="133">
        <f>('T5'!D35-'T5'!D34)/'T5'!D34*100</f>
        <v>-0.38022813688212925</v>
      </c>
      <c r="E45" s="133">
        <f>('T5'!E35-'T5'!E34)/'T5'!E34*100</f>
        <v>2.111385037814602</v>
      </c>
      <c r="F45" s="57">
        <f>('T5'!F35-'T5'!F34)/'T5'!F34*100</f>
        <v>-23.367994346549143</v>
      </c>
      <c r="G45" s="156">
        <f>('T5'!G35-'T5'!G34)/'T5'!G34*100</f>
        <v>2.0243825775187734</v>
      </c>
      <c r="H45" s="34">
        <f>('T5'!H35-'T5'!H34)/'T5'!H34*100</f>
        <v>1.9401756005388022</v>
      </c>
      <c r="I45" s="174">
        <f>('T5'!I35-'T5'!I34)/'T5'!I34*100</f>
        <v>35.834269673722233</v>
      </c>
      <c r="J45" s="58"/>
      <c r="K45" s="58"/>
      <c r="L45" s="58"/>
      <c r="M45" s="58"/>
      <c r="N45" s="58"/>
      <c r="O45" s="58"/>
      <c r="P45" s="58"/>
      <c r="Q45" s="58"/>
    </row>
    <row r="46" spans="1:17">
      <c r="A46" s="352">
        <v>2001</v>
      </c>
      <c r="B46" s="58">
        <f>('T5'!B36-'T5'!B35)/'T5'!B35*100</f>
        <v>0.97534176771738168</v>
      </c>
      <c r="C46" s="58">
        <f>('T5'!C36-'T5'!C35)/'T5'!C35*100</f>
        <v>-0.18185013926070143</v>
      </c>
      <c r="D46" s="133">
        <f>('T5'!D36-'T5'!D35)/'T5'!D35*100</f>
        <v>-1.1995637949836424</v>
      </c>
      <c r="E46" s="133">
        <f>('T5'!E36-'T5'!E35)/'T5'!E35*100</f>
        <v>-1.1661984599620097</v>
      </c>
      <c r="F46" s="57">
        <f>('T5'!F36-'T5'!F35)/'T5'!F35*100</f>
        <v>5.5933678277541752</v>
      </c>
      <c r="G46" s="156">
        <f>('T5'!G36-'T5'!G35)/'T5'!G35*100</f>
        <v>1.1593000958167738</v>
      </c>
      <c r="H46" s="34">
        <f>('T5'!H36-'T5'!H35)/'T5'!H35*100</f>
        <v>2.1668095270137391</v>
      </c>
      <c r="I46" s="174">
        <f>('T5'!I36-'T5'!I35)/'T5'!I35*100</f>
        <v>-4.3734054089171597</v>
      </c>
      <c r="J46" s="58"/>
      <c r="K46" s="58"/>
      <c r="L46" s="58"/>
      <c r="M46" s="58"/>
      <c r="N46" s="58"/>
      <c r="O46" s="58"/>
      <c r="P46" s="58"/>
      <c r="Q46" s="58"/>
    </row>
    <row r="47" spans="1:17">
      <c r="A47" s="352">
        <v>2002</v>
      </c>
      <c r="B47" s="58">
        <f>('T5'!B37-'T5'!B36)/'T5'!B36*100</f>
        <v>1.7867562410307243</v>
      </c>
      <c r="C47" s="58">
        <f>('T5'!C37-'T5'!C36)/'T5'!C36*100</f>
        <v>-0.75446141342995499</v>
      </c>
      <c r="D47" s="133">
        <f>('T5'!D37-'T5'!D36)/'T5'!D36*100</f>
        <v>-0.27593818984547464</v>
      </c>
      <c r="E47" s="133">
        <f>('T5'!E37-'T5'!E36)/'T5'!E36*100</f>
        <v>-0.57320073205298128</v>
      </c>
      <c r="F47" s="57">
        <f>('T5'!F37-'T5'!F36)/'T5'!F36*100</f>
        <v>4.9185485084323757</v>
      </c>
      <c r="G47" s="156">
        <f>('T5'!G37-'T5'!G36)/'T5'!G36*100</f>
        <v>2.5605359098777249</v>
      </c>
      <c r="H47" s="34">
        <f>('T5'!H37-'T5'!H36)/'T5'!H36*100</f>
        <v>2.3735622492722595</v>
      </c>
      <c r="I47" s="174">
        <f>('T5'!I37-'T5'!I36)/'T5'!I36*100</f>
        <v>-2.9849748323099865</v>
      </c>
      <c r="J47" s="34"/>
      <c r="K47" s="34"/>
      <c r="L47" s="34"/>
      <c r="M47" s="34"/>
      <c r="N47" s="34"/>
      <c r="O47" s="34"/>
      <c r="P47" s="34"/>
      <c r="Q47" s="34"/>
    </row>
    <row r="48" spans="1:17">
      <c r="A48" s="352">
        <v>2003</v>
      </c>
      <c r="B48" s="58">
        <f>('T5'!B38-'T5'!B37)/'T5'!B37*100</f>
        <v>2.8066125433812679</v>
      </c>
      <c r="C48" s="58">
        <f>('T5'!C38-'T5'!C37)/'T5'!C37*100</f>
        <v>3.3437740973515942E-2</v>
      </c>
      <c r="D48" s="133">
        <f>('T5'!D38-'T5'!D37)/'T5'!D37*100</f>
        <v>-0.55340343110127277</v>
      </c>
      <c r="E48" s="133">
        <f>('T5'!E38-'T5'!E37)/'T5'!E37*100</f>
        <v>0.36148777624766387</v>
      </c>
      <c r="F48" s="57">
        <f>('T5'!F38-'T5'!F37)/'T5'!F37*100</f>
        <v>5.4903724562295562</v>
      </c>
      <c r="G48" s="156">
        <f>('T5'!G38-'T5'!G37)/'T5'!G37*100</f>
        <v>2.7722478253607692</v>
      </c>
      <c r="H48" s="34">
        <f>('T5'!H38-'T5'!H37)/'T5'!H37*100</f>
        <v>2.4363177761821548</v>
      </c>
      <c r="I48" s="174">
        <f>('T5'!I38-'T5'!I37)/'T5'!I37*100</f>
        <v>-2.5440804220895488</v>
      </c>
      <c r="J48" s="34"/>
      <c r="K48" s="34"/>
      <c r="L48" s="34"/>
      <c r="M48" s="34"/>
      <c r="N48" s="34"/>
      <c r="O48" s="34"/>
      <c r="P48" s="34"/>
      <c r="Q48" s="34"/>
    </row>
    <row r="49" spans="1:17">
      <c r="A49" s="352">
        <v>2004</v>
      </c>
      <c r="B49" s="58">
        <f>('T5'!B39-'T5'!B38)/'T5'!B38*100</f>
        <v>3.785669612918293</v>
      </c>
      <c r="C49" s="58">
        <f>('T5'!C39-'T5'!C38)/'T5'!C38*100</f>
        <v>1.1262705505150419</v>
      </c>
      <c r="D49" s="133">
        <f>('T5'!D39-'T5'!D38)/'T5'!D38*100</f>
        <v>0.11129660545353368</v>
      </c>
      <c r="E49" s="133">
        <f>('T5'!E39-'T5'!E38)/'T5'!E38*100</f>
        <v>1.1725546753194502</v>
      </c>
      <c r="F49" s="57">
        <f>('T5'!F39-'T5'!F38)/'T5'!F38*100</f>
        <v>10.239005913357262</v>
      </c>
      <c r="G49" s="156">
        <f>('T5'!G39-'T5'!G38)/'T5'!G38*100</f>
        <v>2.6297806177622429</v>
      </c>
      <c r="H49" s="34">
        <f>('T5'!H39-'T5'!H38)/'T5'!H38*100</f>
        <v>2.5828298454900103</v>
      </c>
      <c r="I49" s="174">
        <f>('T5'!I39-'T5'!I38)/'T5'!I38*100</f>
        <v>-5.8539500124946642</v>
      </c>
    </row>
    <row r="50" spans="1:17">
      <c r="A50" s="352">
        <v>2005</v>
      </c>
      <c r="B50" s="58">
        <f>('T5'!B40-'T5'!B39)/'T5'!B39*100</f>
        <v>3.3448288379859927</v>
      </c>
      <c r="C50" s="58">
        <f>('T5'!C40-'T5'!C39)/'T5'!C39*100</f>
        <v>1.3370120277116317</v>
      </c>
      <c r="D50" s="133">
        <f>('T5'!D40-'T5'!D39)/'T5'!D39*100</f>
        <v>-0.22234574763757642</v>
      </c>
      <c r="E50" s="133">
        <f>('T5'!E40-'T5'!E39)/'T5'!E39*100</f>
        <v>1.4769240388442528</v>
      </c>
      <c r="F50" s="57">
        <f>('T5'!F40-'T5'!F39)/'T5'!F39*100</f>
        <v>10.126255902918871</v>
      </c>
      <c r="G50" s="156">
        <f>('T5'!G40-'T5'!G39)/'T5'!G39*100</f>
        <v>1.9813262401355491</v>
      </c>
      <c r="H50" s="34">
        <f>('T5'!H40-'T5'!H39)/'T5'!H39*100</f>
        <v>1.8407187809779531</v>
      </c>
      <c r="I50" s="174">
        <f>('T5'!I40-'T5'!I39)/'T5'!I39*100</f>
        <v>-6.1578658144076055</v>
      </c>
    </row>
    <row r="51" spans="1:17">
      <c r="A51" s="352">
        <v>2006</v>
      </c>
      <c r="B51" s="58">
        <f>('T5'!B41-'T5'!B40)/'T5'!B40*100</f>
        <v>2.6668165404448336</v>
      </c>
      <c r="C51" s="58">
        <f>('T5'!C41-'T5'!C40)/'T5'!C40*100</f>
        <v>1.735420008920072</v>
      </c>
      <c r="D51" s="133">
        <f>('T5'!D41-'T5'!D40)/'T5'!D40*100</f>
        <v>0.16713091922005571</v>
      </c>
      <c r="E51" s="133">
        <f>('T5'!E41-'T5'!E40)/'T5'!E40*100</f>
        <v>2.044134108691197</v>
      </c>
      <c r="F51" s="57">
        <f>('T5'!F41-'T5'!F40)/'T5'!F40*100</f>
        <v>8.1736213789646008</v>
      </c>
      <c r="G51" s="156">
        <f>('T5'!G41-'T5'!G40)/'T5'!G40*100</f>
        <v>0.91550861189061816</v>
      </c>
      <c r="H51" s="34">
        <f>('T5'!H41-'T5'!H40)/'T5'!H40*100</f>
        <v>0.61020894262319691</v>
      </c>
      <c r="I51" s="174">
        <f>('T5'!I41-'T5'!I40)/'T5'!I40*100</f>
        <v>-5.0907095170899206</v>
      </c>
    </row>
    <row r="52" spans="1:17">
      <c r="A52" s="352">
        <v>2007</v>
      </c>
      <c r="B52" s="58">
        <f>('T5'!B42-'T5'!B41)/'T5'!B41*100</f>
        <v>1.7784559799641535</v>
      </c>
      <c r="C52" s="58">
        <f>('T5'!C42-'T5'!C41)/'T5'!C41*100</f>
        <v>0.89184060721062619</v>
      </c>
      <c r="D52" s="133">
        <f>('T5'!D42-'T5'!D41)/'T5'!D41*100</f>
        <v>-0.11123470522803114</v>
      </c>
      <c r="E52" s="133">
        <f>('T5'!E42-'T5'!E41)/'T5'!E41*100</f>
        <v>0.9899538403046918</v>
      </c>
      <c r="F52" s="57">
        <f>('T5'!F42-'T5'!F41)/'T5'!F41*100</f>
        <v>4.4564948890169802</v>
      </c>
      <c r="G52" s="156">
        <f>('T5'!G42-'T5'!G41)/'T5'!G41*100</f>
        <v>0.87877807305080236</v>
      </c>
      <c r="H52" s="34">
        <f>('T5'!H42-'T5'!H41)/'T5'!H41*100</f>
        <v>0.78077284885813114</v>
      </c>
      <c r="I52" s="174">
        <f>('T5'!I42-'T5'!I41)/'T5'!I41*100</f>
        <v>-2.5637840058659727</v>
      </c>
    </row>
    <row r="53" spans="1:17">
      <c r="A53" s="352">
        <v>2008</v>
      </c>
      <c r="B53" s="58">
        <f>('T5'!B43-'T5'!B42)/'T5'!B42*100</f>
        <v>-0.29111787920961896</v>
      </c>
      <c r="C53" s="58">
        <f>('T5'!C43-'T5'!C42)/'T5'!C42*100</f>
        <v>-0.54931157704954181</v>
      </c>
      <c r="D53" s="133">
        <f>('T5'!D43-'T5'!D42)/'T5'!D42*100</f>
        <v>-0.38975501113585748</v>
      </c>
      <c r="E53" s="133">
        <f>('T5'!E43-'T5'!E42)/'T5'!E42*100</f>
        <v>-0.82770558082964452</v>
      </c>
      <c r="F53" s="57">
        <f>('T5'!F43-'T5'!F42)/'T5'!F42*100</f>
        <v>3.278319309561986</v>
      </c>
      <c r="G53" s="156">
        <f>('T5'!G43-'T5'!G42)/'T5'!G42*100</f>
        <v>0.25961981956510338</v>
      </c>
      <c r="H53" s="34">
        <f>('T5'!H43-'T5'!H42)/'T5'!H42*100</f>
        <v>0.54106613622554689</v>
      </c>
      <c r="I53" s="174">
        <f>('T5'!I43-'T5'!I42)/'T5'!I42*100</f>
        <v>-3.4561340779304555</v>
      </c>
    </row>
    <row r="54" spans="1:17" s="60" customFormat="1">
      <c r="A54" s="352">
        <v>2009</v>
      </c>
      <c r="B54" s="58">
        <f>('T5'!B44-'T5'!B43)/'T5'!B43*100</f>
        <v>-2.7760545905707121</v>
      </c>
      <c r="C54" s="58">
        <f>('T5'!C44-'T5'!C43)/'T5'!C43*100</f>
        <v>-4.1813937109543131</v>
      </c>
      <c r="D54" s="133">
        <f>('T5'!D44-'T5'!D43)/'T5'!D43*100</f>
        <v>-1.4533258803801008</v>
      </c>
      <c r="E54" s="133">
        <f>('T5'!E44-'T5'!E43)/'T5'!E43*100</f>
        <v>-5.097689925361065</v>
      </c>
      <c r="F54" s="57">
        <f>('T5'!F44-'T5'!F43)/'T5'!F43*100</f>
        <v>-1.9877269039872296</v>
      </c>
      <c r="G54" s="156">
        <f>('T5'!G44-'T5'!G43)/'T5'!G43*100</f>
        <v>1.466666209007738</v>
      </c>
      <c r="H54" s="34">
        <f>('T5'!H44-'T5'!H43)/'T5'!H43*100</f>
        <v>2.4463422786699582</v>
      </c>
      <c r="I54" s="174">
        <f>('T5'!I44-'T5'!I43)/'T5'!I43*100</f>
        <v>-0.80431527775225231</v>
      </c>
      <c r="J54" s="158"/>
      <c r="K54" s="158"/>
      <c r="L54" s="158"/>
      <c r="M54" s="158"/>
      <c r="N54" s="158"/>
      <c r="O54" s="158"/>
      <c r="P54" s="158"/>
      <c r="Q54" s="158"/>
    </row>
    <row r="55" spans="1:17">
      <c r="A55" s="352">
        <v>2010</v>
      </c>
      <c r="B55" s="58">
        <f>('T5'!B45-'T5'!B44)/'T5'!B44*100</f>
        <v>2.5321284165701381</v>
      </c>
      <c r="C55" s="58">
        <f>('T5'!C45-'T5'!C44)/'T5'!C44*100</f>
        <v>-0.98615705010412835</v>
      </c>
      <c r="D55" s="133">
        <f>('T5'!D45-'T5'!D44)/'T5'!D44*100</f>
        <v>0.62393647192285884</v>
      </c>
      <c r="E55" s="133">
        <f>('T5'!E45-'T5'!E44)/'T5'!E44*100</f>
        <v>5.9893813038717929E-2</v>
      </c>
      <c r="F55" s="57">
        <f>('T5'!F45-'T5'!F44)/'T5'!F44*100</f>
        <v>2.0349361106599382</v>
      </c>
      <c r="G55" s="156">
        <f>('T5'!G45-'T5'!G44)/'T5'!G44*100</f>
        <v>3.5533268499179838</v>
      </c>
      <c r="H55" s="34">
        <f>('T5'!H45-'T5'!H44)/'T5'!H44*100</f>
        <v>2.4707547742862568</v>
      </c>
      <c r="I55" s="174">
        <f>('T5'!I45-'T5'!I44)/'T5'!I44*100</f>
        <v>0.48727653964617657</v>
      </c>
    </row>
    <row r="56" spans="1:17">
      <c r="A56" s="352">
        <v>2011</v>
      </c>
      <c r="B56" s="58">
        <f>('T5'!B46-'T5'!B45)/'T5'!B45*100</f>
        <v>1.6017532704717401</v>
      </c>
      <c r="C56" s="58">
        <f>('T5'!C46-'T5'!C45)/'T5'!C45*100</f>
        <v>0.93892841186376597</v>
      </c>
      <c r="D56" s="133">
        <f>('T5'!D46-'T5'!D45)/'T5'!D45*100</f>
        <v>0.45095828635851182</v>
      </c>
      <c r="E56" s="133">
        <f>('T5'!E46-'T5'!E45)/'T5'!E45*100</f>
        <v>1.0172053953666742</v>
      </c>
      <c r="F56" s="57">
        <f>('T5'!F46-'T5'!F45)/'T5'!F45*100</f>
        <v>3.1707715958525466</v>
      </c>
      <c r="G56" s="156">
        <f>('T5'!G46-'T5'!G45)/'T5'!G45*100</f>
        <v>0.65665929789092792</v>
      </c>
      <c r="H56" s="34">
        <f>('T5'!H46-'T5'!H45)/'T5'!H45*100</f>
        <v>0.57866169710124327</v>
      </c>
      <c r="I56" s="174">
        <f>('T5'!I46-'T5'!I45)/'T5'!I45*100</f>
        <v>-1.5207973160529193</v>
      </c>
    </row>
    <row r="57" spans="1:17">
      <c r="A57" s="352">
        <v>2012</v>
      </c>
      <c r="B57" s="56">
        <f>('T5'!B47-'T5'!B46)/'T5'!B46*100</f>
        <v>2.2236129049438769</v>
      </c>
      <c r="C57" s="58">
        <f>('T5'!C47-'T5'!C46)/'T5'!C46*100</f>
        <v>1.805231152664946</v>
      </c>
      <c r="D57" s="133">
        <f>('T5'!D47-'T5'!D46)/'T5'!D46*100</f>
        <v>0.16835016835016833</v>
      </c>
      <c r="E57" s="133">
        <f>('T5'!E47-'T5'!E46)/'T5'!E46*100</f>
        <v>1.9768093715049526</v>
      </c>
      <c r="F57" s="57">
        <f>('T5'!F47-'T5'!F46)/'T5'!F46*100</f>
        <v>3.1542727672381754</v>
      </c>
      <c r="G57" s="156">
        <f>('T5'!G47-'T5'!G46)/'T5'!G46*100</f>
        <v>0.41096292159244452</v>
      </c>
      <c r="H57" s="34">
        <f>('T5'!H47-'T5'!H46)/'T5'!H46*100</f>
        <v>0.2420192737544932</v>
      </c>
      <c r="I57" s="174">
        <f>('T5'!I47-'T5'!I46)/'T5'!I46*100</f>
        <v>-0.90220195182247331</v>
      </c>
    </row>
    <row r="58" spans="1:17">
      <c r="A58" s="490">
        <v>2013</v>
      </c>
      <c r="B58" s="56">
        <f>('T5'!B48-'T5'!B47)/'T5'!B47*100</f>
        <v>1.6776731402967211</v>
      </c>
      <c r="C58" s="58">
        <f>('T5'!C48-'T5'!C47)/'T5'!C47*100</f>
        <v>1.4735588821554226</v>
      </c>
      <c r="D58" s="133">
        <f>('T5'!D48-'T5'!D47)/'T5'!D47*100</f>
        <v>-0.11204481792717086</v>
      </c>
      <c r="E58" s="133">
        <f>('T5'!E48-'T5'!E47)/'T5'!E47*100</f>
        <v>0.87820883102808089</v>
      </c>
      <c r="F58" s="57">
        <f>('T5'!F48-'T5'!F47)/'T5'!F47*100</f>
        <v>4.8112936933983468</v>
      </c>
      <c r="G58" s="156">
        <f>('T5'!G48-'T5'!G47)/'T5'!G47*100</f>
        <v>0.20115019162612563</v>
      </c>
      <c r="H58" s="34">
        <f>('T5'!H48-'T5'!H47)/'T5'!H47*100</f>
        <v>0.7925044650701013</v>
      </c>
      <c r="I58" s="174">
        <f>('T5'!I48-'T5'!I47)/'T5'!I47*100</f>
        <v>-2.9897737568895253</v>
      </c>
    </row>
    <row r="59" spans="1:17">
      <c r="A59" s="352">
        <v>2014</v>
      </c>
      <c r="B59" s="56">
        <f>('T5'!B49-'T5'!B48)/'T5'!B48*100</f>
        <v>2.5691446432917755</v>
      </c>
      <c r="C59" s="58">
        <f>('T5'!C49-'T5'!C48)/'T5'!C48*100</f>
        <v>1.8298671764279357</v>
      </c>
      <c r="D59" s="133">
        <f>('T5'!D49-'T5'!D48)/'T5'!D48*100</f>
        <v>0.16825574873808188</v>
      </c>
      <c r="E59" s="133">
        <f>('T5'!E49-'T5'!E48)/'T5'!E48*100</f>
        <v>1.763437876747536</v>
      </c>
      <c r="F59" s="57">
        <f>('T5'!F49-'T5'!F48)/'T5'!F48*100</f>
        <v>4.4162551657537525</v>
      </c>
      <c r="G59" s="156">
        <f>('T5'!G49-'T5'!G48)/'T5'!G48*100</f>
        <v>0.72599276357983455</v>
      </c>
      <c r="H59" s="34">
        <f>('T5'!H49-'T5'!H48)/'T5'!H48*100</f>
        <v>0.79174483818056574</v>
      </c>
      <c r="I59" s="174">
        <f>('T5'!I49-'T5'!I48)/'T5'!I48*100</f>
        <v>-1.7689875197399179</v>
      </c>
    </row>
    <row r="60" spans="1:17">
      <c r="A60" s="40">
        <v>2015</v>
      </c>
      <c r="B60" s="56">
        <f>('T5'!B50-'T5'!B49)/'T5'!B49*100</f>
        <v>2.8613714849531373</v>
      </c>
      <c r="C60" s="58">
        <f>('T5'!C50-'T5'!C49)/'T5'!C49*100</f>
        <v>1.9691742026527534</v>
      </c>
      <c r="D60" s="133">
        <f>('T5'!D50-'T5'!D49)/'T5'!D49*100</f>
        <v>0</v>
      </c>
      <c r="E60" s="133">
        <f>('T5'!E50-'T5'!E49)/'T5'!E49*100</f>
        <v>1.6746008766909255</v>
      </c>
      <c r="F60" s="57">
        <f>('T5'!F50-'T5'!F49)/'T5'!F49*100</f>
        <v>2.028146547769929</v>
      </c>
      <c r="G60" s="156">
        <f>('T5'!G50-'T5'!G49)/'T5'!G49*100</f>
        <v>0.87496764515052128</v>
      </c>
      <c r="H60" s="34">
        <f>('T5'!H50-'T5'!H49)/'T5'!H49*100</f>
        <v>1.1672242605618985</v>
      </c>
      <c r="I60" s="174">
        <f>('T5'!I50-'T5'!I49)/'T5'!I49*100</f>
        <v>0.81666183830270811</v>
      </c>
    </row>
    <row r="61" spans="1:17">
      <c r="A61" s="567">
        <v>2016</v>
      </c>
      <c r="B61" s="56">
        <f>('T5'!B51-'T5'!B50)/'T5'!B50*100</f>
        <v>1.4855963330601387</v>
      </c>
      <c r="C61" s="58">
        <f>('T5'!C51-'T5'!C50)/'T5'!C50*100</f>
        <v>1.4880366676612304</v>
      </c>
      <c r="D61" s="133">
        <f>('T5'!D51-'T5'!D50)/'T5'!D50*100</f>
        <v>-0.16797312430011196</v>
      </c>
      <c r="E61" s="133">
        <f>('T5'!E51-'T5'!E50)/'T5'!E50*100</f>
        <v>1.5417329783526126</v>
      </c>
      <c r="F61" s="57">
        <f>('T5'!F51-'T5'!F50)/'T5'!F50*100</f>
        <v>4.0292421912559737</v>
      </c>
      <c r="G61" s="156">
        <f>('T5'!G51-'T5'!G50)/'T5'!G50*100</f>
        <v>-2.4045539565137478E-3</v>
      </c>
      <c r="H61" s="34">
        <f>('T5'!H51-'T5'!H50)/'T5'!H50*100</f>
        <v>-5.5284308870759177E-2</v>
      </c>
      <c r="I61" s="174">
        <f>('T5'!I51-'T5'!I50)/'T5'!I50*100</f>
        <v>-2.4451258171422459</v>
      </c>
    </row>
    <row r="62" spans="1:17">
      <c r="A62" s="521">
        <v>2017</v>
      </c>
      <c r="B62" s="375">
        <f>('T5'!B52-'T5'!B51)/'T5'!B51*100</f>
        <v>2.2511097019657536</v>
      </c>
      <c r="C62" s="374">
        <f>('T5'!C52-'T5'!C51)/'T5'!C51*100</f>
        <v>1.0067864341071242</v>
      </c>
      <c r="D62" s="354">
        <f>('T5'!D52-'T5'!D51)/'T5'!D51*100</f>
        <v>0.25956787636583362</v>
      </c>
      <c r="E62" s="354">
        <f>('T5'!E52-'T5'!E51)/'T5'!E51*100</f>
        <v>1.1367952665480339</v>
      </c>
      <c r="F62" s="326">
        <f>('T5'!F52-'T5'!F51)/'T5'!F51*100</f>
        <v>3.5127385279673642</v>
      </c>
      <c r="G62" s="456">
        <f>('T5'!G52-'T5'!G51)/'T5'!G51*100</f>
        <v>1.231920459790474</v>
      </c>
      <c r="H62" s="401">
        <f>('T5'!H52-'T5'!H51)/'T5'!H51*100</f>
        <v>1.1017893462818547</v>
      </c>
      <c r="I62" s="435">
        <f>('T5'!I52-'T5'!I51)/'T5'!I51*100</f>
        <v>-1.2188150404896694</v>
      </c>
    </row>
    <row r="64" spans="1:17">
      <c r="A64" s="2" t="s">
        <v>199</v>
      </c>
    </row>
  </sheetData>
  <pageMargins left="0.35433070866141736" right="0.35433070866141736" top="0.98425196850393704" bottom="0.98425196850393704" header="0.51181102362204722" footer="0.51181102362204722"/>
  <pageSetup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P223"/>
  <sheetViews>
    <sheetView topLeftCell="A43" zoomScaleSheetLayoutView="100" workbookViewId="0">
      <selection activeCell="A97" sqref="A97"/>
    </sheetView>
  </sheetViews>
  <sheetFormatPr defaultRowHeight="12.75" outlineLevelRow="1" outlineLevelCol="1"/>
  <cols>
    <col min="1" max="1" width="7.7109375" style="30" customWidth="1"/>
    <col min="2" max="11" width="12.5703125" style="30" customWidth="1"/>
    <col min="12" max="13" width="9.140625" style="30" customWidth="1" outlineLevel="1"/>
    <col min="14" max="14" width="7.7109375" style="30" customWidth="1"/>
    <col min="15" max="256" width="9.140625" style="30"/>
    <col min="257" max="257" width="7.7109375" style="30" customWidth="1"/>
    <col min="258" max="267" width="12.5703125" style="30" customWidth="1"/>
    <col min="268" max="269" width="9.140625" style="30"/>
    <col min="270" max="270" width="7.7109375" style="30" customWidth="1"/>
    <col min="271" max="512" width="9.140625" style="30"/>
    <col min="513" max="513" width="7.7109375" style="30" customWidth="1"/>
    <col min="514" max="523" width="12.5703125" style="30" customWidth="1"/>
    <col min="524" max="525" width="9.140625" style="30"/>
    <col min="526" max="526" width="7.7109375" style="30" customWidth="1"/>
    <col min="527" max="768" width="9.140625" style="30"/>
    <col min="769" max="769" width="7.7109375" style="30" customWidth="1"/>
    <col min="770" max="779" width="12.5703125" style="30" customWidth="1"/>
    <col min="780" max="781" width="9.140625" style="30"/>
    <col min="782" max="782" width="7.7109375" style="30" customWidth="1"/>
    <col min="783" max="1024" width="9.140625" style="30"/>
    <col min="1025" max="1025" width="7.7109375" style="30" customWidth="1"/>
    <col min="1026" max="1035" width="12.5703125" style="30" customWidth="1"/>
    <col min="1036" max="1037" width="9.140625" style="30"/>
    <col min="1038" max="1038" width="7.7109375" style="30" customWidth="1"/>
    <col min="1039" max="1280" width="9.140625" style="30"/>
    <col min="1281" max="1281" width="7.7109375" style="30" customWidth="1"/>
    <col min="1282" max="1291" width="12.5703125" style="30" customWidth="1"/>
    <col min="1292" max="1293" width="9.140625" style="30"/>
    <col min="1294" max="1294" width="7.7109375" style="30" customWidth="1"/>
    <col min="1295" max="1536" width="9.140625" style="30"/>
    <col min="1537" max="1537" width="7.7109375" style="30" customWidth="1"/>
    <col min="1538" max="1547" width="12.5703125" style="30" customWidth="1"/>
    <col min="1548" max="1549" width="9.140625" style="30"/>
    <col min="1550" max="1550" width="7.7109375" style="30" customWidth="1"/>
    <col min="1551" max="1792" width="9.140625" style="30"/>
    <col min="1793" max="1793" width="7.7109375" style="30" customWidth="1"/>
    <col min="1794" max="1803" width="12.5703125" style="30" customWidth="1"/>
    <col min="1804" max="1805" width="9.140625" style="30"/>
    <col min="1806" max="1806" width="7.7109375" style="30" customWidth="1"/>
    <col min="1807" max="2048" width="9.140625" style="30"/>
    <col min="2049" max="2049" width="7.7109375" style="30" customWidth="1"/>
    <col min="2050" max="2059" width="12.5703125" style="30" customWidth="1"/>
    <col min="2060" max="2061" width="9.140625" style="30"/>
    <col min="2062" max="2062" width="7.7109375" style="30" customWidth="1"/>
    <col min="2063" max="2304" width="9.140625" style="30"/>
    <col min="2305" max="2305" width="7.7109375" style="30" customWidth="1"/>
    <col min="2306" max="2315" width="12.5703125" style="30" customWidth="1"/>
    <col min="2316" max="2317" width="9.140625" style="30"/>
    <col min="2318" max="2318" width="7.7109375" style="30" customWidth="1"/>
    <col min="2319" max="2560" width="9.140625" style="30"/>
    <col min="2561" max="2561" width="7.7109375" style="30" customWidth="1"/>
    <col min="2562" max="2571" width="12.5703125" style="30" customWidth="1"/>
    <col min="2572" max="2573" width="9.140625" style="30"/>
    <col min="2574" max="2574" width="7.7109375" style="30" customWidth="1"/>
    <col min="2575" max="2816" width="9.140625" style="30"/>
    <col min="2817" max="2817" width="7.7109375" style="30" customWidth="1"/>
    <col min="2818" max="2827" width="12.5703125" style="30" customWidth="1"/>
    <col min="2828" max="2829" width="9.140625" style="30"/>
    <col min="2830" max="2830" width="7.7109375" style="30" customWidth="1"/>
    <col min="2831" max="3072" width="9.140625" style="30"/>
    <col min="3073" max="3073" width="7.7109375" style="30" customWidth="1"/>
    <col min="3074" max="3083" width="12.5703125" style="30" customWidth="1"/>
    <col min="3084" max="3085" width="9.140625" style="30"/>
    <col min="3086" max="3086" width="7.7109375" style="30" customWidth="1"/>
    <col min="3087" max="3328" width="9.140625" style="30"/>
    <col min="3329" max="3329" width="7.7109375" style="30" customWidth="1"/>
    <col min="3330" max="3339" width="12.5703125" style="30" customWidth="1"/>
    <col min="3340" max="3341" width="9.140625" style="30"/>
    <col min="3342" max="3342" width="7.7109375" style="30" customWidth="1"/>
    <col min="3343" max="3584" width="9.140625" style="30"/>
    <col min="3585" max="3585" width="7.7109375" style="30" customWidth="1"/>
    <col min="3586" max="3595" width="12.5703125" style="30" customWidth="1"/>
    <col min="3596" max="3597" width="9.140625" style="30"/>
    <col min="3598" max="3598" width="7.7109375" style="30" customWidth="1"/>
    <col min="3599" max="3840" width="9.140625" style="30"/>
    <col min="3841" max="3841" width="7.7109375" style="30" customWidth="1"/>
    <col min="3842" max="3851" width="12.5703125" style="30" customWidth="1"/>
    <col min="3852" max="3853" width="9.140625" style="30"/>
    <col min="3854" max="3854" width="7.7109375" style="30" customWidth="1"/>
    <col min="3855" max="4096" width="9.140625" style="30"/>
    <col min="4097" max="4097" width="7.7109375" style="30" customWidth="1"/>
    <col min="4098" max="4107" width="12.5703125" style="30" customWidth="1"/>
    <col min="4108" max="4109" width="9.140625" style="30"/>
    <col min="4110" max="4110" width="7.7109375" style="30" customWidth="1"/>
    <col min="4111" max="4352" width="9.140625" style="30"/>
    <col min="4353" max="4353" width="7.7109375" style="30" customWidth="1"/>
    <col min="4354" max="4363" width="12.5703125" style="30" customWidth="1"/>
    <col min="4364" max="4365" width="9.140625" style="30"/>
    <col min="4366" max="4366" width="7.7109375" style="30" customWidth="1"/>
    <col min="4367" max="4608" width="9.140625" style="30"/>
    <col min="4609" max="4609" width="7.7109375" style="30" customWidth="1"/>
    <col min="4610" max="4619" width="12.5703125" style="30" customWidth="1"/>
    <col min="4620" max="4621" width="9.140625" style="30"/>
    <col min="4622" max="4622" width="7.7109375" style="30" customWidth="1"/>
    <col min="4623" max="4864" width="9.140625" style="30"/>
    <col min="4865" max="4865" width="7.7109375" style="30" customWidth="1"/>
    <col min="4866" max="4875" width="12.5703125" style="30" customWidth="1"/>
    <col min="4876" max="4877" width="9.140625" style="30"/>
    <col min="4878" max="4878" width="7.7109375" style="30" customWidth="1"/>
    <col min="4879" max="5120" width="9.140625" style="30"/>
    <col min="5121" max="5121" width="7.7109375" style="30" customWidth="1"/>
    <col min="5122" max="5131" width="12.5703125" style="30" customWidth="1"/>
    <col min="5132" max="5133" width="9.140625" style="30"/>
    <col min="5134" max="5134" width="7.7109375" style="30" customWidth="1"/>
    <col min="5135" max="5376" width="9.140625" style="30"/>
    <col min="5377" max="5377" width="7.7109375" style="30" customWidth="1"/>
    <col min="5378" max="5387" width="12.5703125" style="30" customWidth="1"/>
    <col min="5388" max="5389" width="9.140625" style="30"/>
    <col min="5390" max="5390" width="7.7109375" style="30" customWidth="1"/>
    <col min="5391" max="5632" width="9.140625" style="30"/>
    <col min="5633" max="5633" width="7.7109375" style="30" customWidth="1"/>
    <col min="5634" max="5643" width="12.5703125" style="30" customWidth="1"/>
    <col min="5644" max="5645" width="9.140625" style="30"/>
    <col min="5646" max="5646" width="7.7109375" style="30" customWidth="1"/>
    <col min="5647" max="5888" width="9.140625" style="30"/>
    <col min="5889" max="5889" width="7.7109375" style="30" customWidth="1"/>
    <col min="5890" max="5899" width="12.5703125" style="30" customWidth="1"/>
    <col min="5900" max="5901" width="9.140625" style="30"/>
    <col min="5902" max="5902" width="7.7109375" style="30" customWidth="1"/>
    <col min="5903" max="6144" width="9.140625" style="30"/>
    <col min="6145" max="6145" width="7.7109375" style="30" customWidth="1"/>
    <col min="6146" max="6155" width="12.5703125" style="30" customWidth="1"/>
    <col min="6156" max="6157" width="9.140625" style="30"/>
    <col min="6158" max="6158" width="7.7109375" style="30" customWidth="1"/>
    <col min="6159" max="6400" width="9.140625" style="30"/>
    <col min="6401" max="6401" width="7.7109375" style="30" customWidth="1"/>
    <col min="6402" max="6411" width="12.5703125" style="30" customWidth="1"/>
    <col min="6412" max="6413" width="9.140625" style="30"/>
    <col min="6414" max="6414" width="7.7109375" style="30" customWidth="1"/>
    <col min="6415" max="6656" width="9.140625" style="30"/>
    <col min="6657" max="6657" width="7.7109375" style="30" customWidth="1"/>
    <col min="6658" max="6667" width="12.5703125" style="30" customWidth="1"/>
    <col min="6668" max="6669" width="9.140625" style="30"/>
    <col min="6670" max="6670" width="7.7109375" style="30" customWidth="1"/>
    <col min="6671" max="6912" width="9.140625" style="30"/>
    <col min="6913" max="6913" width="7.7109375" style="30" customWidth="1"/>
    <col min="6914" max="6923" width="12.5703125" style="30" customWidth="1"/>
    <col min="6924" max="6925" width="9.140625" style="30"/>
    <col min="6926" max="6926" width="7.7109375" style="30" customWidth="1"/>
    <col min="6927" max="7168" width="9.140625" style="30"/>
    <col min="7169" max="7169" width="7.7109375" style="30" customWidth="1"/>
    <col min="7170" max="7179" width="12.5703125" style="30" customWidth="1"/>
    <col min="7180" max="7181" width="9.140625" style="30"/>
    <col min="7182" max="7182" width="7.7109375" style="30" customWidth="1"/>
    <col min="7183" max="7424" width="9.140625" style="30"/>
    <col min="7425" max="7425" width="7.7109375" style="30" customWidth="1"/>
    <col min="7426" max="7435" width="12.5703125" style="30" customWidth="1"/>
    <col min="7436" max="7437" width="9.140625" style="30"/>
    <col min="7438" max="7438" width="7.7109375" style="30" customWidth="1"/>
    <col min="7439" max="7680" width="9.140625" style="30"/>
    <col min="7681" max="7681" width="7.7109375" style="30" customWidth="1"/>
    <col min="7682" max="7691" width="12.5703125" style="30" customWidth="1"/>
    <col min="7692" max="7693" width="9.140625" style="30"/>
    <col min="7694" max="7694" width="7.7109375" style="30" customWidth="1"/>
    <col min="7695" max="7936" width="9.140625" style="30"/>
    <col min="7937" max="7937" width="7.7109375" style="30" customWidth="1"/>
    <col min="7938" max="7947" width="12.5703125" style="30" customWidth="1"/>
    <col min="7948" max="7949" width="9.140625" style="30"/>
    <col min="7950" max="7950" width="7.7109375" style="30" customWidth="1"/>
    <col min="7951" max="8192" width="9.140625" style="30"/>
    <col min="8193" max="8193" width="7.7109375" style="30" customWidth="1"/>
    <col min="8194" max="8203" width="12.5703125" style="30" customWidth="1"/>
    <col min="8204" max="8205" width="9.140625" style="30"/>
    <col min="8206" max="8206" width="7.7109375" style="30" customWidth="1"/>
    <col min="8207" max="8448" width="9.140625" style="30"/>
    <col min="8449" max="8449" width="7.7109375" style="30" customWidth="1"/>
    <col min="8450" max="8459" width="12.5703125" style="30" customWidth="1"/>
    <col min="8460" max="8461" width="9.140625" style="30"/>
    <col min="8462" max="8462" width="7.7109375" style="30" customWidth="1"/>
    <col min="8463" max="8704" width="9.140625" style="30"/>
    <col min="8705" max="8705" width="7.7109375" style="30" customWidth="1"/>
    <col min="8706" max="8715" width="12.5703125" style="30" customWidth="1"/>
    <col min="8716" max="8717" width="9.140625" style="30"/>
    <col min="8718" max="8718" width="7.7109375" style="30" customWidth="1"/>
    <col min="8719" max="8960" width="9.140625" style="30"/>
    <col min="8961" max="8961" width="7.7109375" style="30" customWidth="1"/>
    <col min="8962" max="8971" width="12.5703125" style="30" customWidth="1"/>
    <col min="8972" max="8973" width="9.140625" style="30"/>
    <col min="8974" max="8974" width="7.7109375" style="30" customWidth="1"/>
    <col min="8975" max="9216" width="9.140625" style="30"/>
    <col min="9217" max="9217" width="7.7109375" style="30" customWidth="1"/>
    <col min="9218" max="9227" width="12.5703125" style="30" customWidth="1"/>
    <col min="9228" max="9229" width="9.140625" style="30"/>
    <col min="9230" max="9230" width="7.7109375" style="30" customWidth="1"/>
    <col min="9231" max="9472" width="9.140625" style="30"/>
    <col min="9473" max="9473" width="7.7109375" style="30" customWidth="1"/>
    <col min="9474" max="9483" width="12.5703125" style="30" customWidth="1"/>
    <col min="9484" max="9485" width="9.140625" style="30"/>
    <col min="9486" max="9486" width="7.7109375" style="30" customWidth="1"/>
    <col min="9487" max="9728" width="9.140625" style="30"/>
    <col min="9729" max="9729" width="7.7109375" style="30" customWidth="1"/>
    <col min="9730" max="9739" width="12.5703125" style="30" customWidth="1"/>
    <col min="9740" max="9741" width="9.140625" style="30"/>
    <col min="9742" max="9742" width="7.7109375" style="30" customWidth="1"/>
    <col min="9743" max="9984" width="9.140625" style="30"/>
    <col min="9985" max="9985" width="7.7109375" style="30" customWidth="1"/>
    <col min="9986" max="9995" width="12.5703125" style="30" customWidth="1"/>
    <col min="9996" max="9997" width="9.140625" style="30"/>
    <col min="9998" max="9998" width="7.7109375" style="30" customWidth="1"/>
    <col min="9999" max="10240" width="9.140625" style="30"/>
    <col min="10241" max="10241" width="7.7109375" style="30" customWidth="1"/>
    <col min="10242" max="10251" width="12.5703125" style="30" customWidth="1"/>
    <col min="10252" max="10253" width="9.140625" style="30"/>
    <col min="10254" max="10254" width="7.7109375" style="30" customWidth="1"/>
    <col min="10255" max="10496" width="9.140625" style="30"/>
    <col min="10497" max="10497" width="7.7109375" style="30" customWidth="1"/>
    <col min="10498" max="10507" width="12.5703125" style="30" customWidth="1"/>
    <col min="10508" max="10509" width="9.140625" style="30"/>
    <col min="10510" max="10510" width="7.7109375" style="30" customWidth="1"/>
    <col min="10511" max="10752" width="9.140625" style="30"/>
    <col min="10753" max="10753" width="7.7109375" style="30" customWidth="1"/>
    <col min="10754" max="10763" width="12.5703125" style="30" customWidth="1"/>
    <col min="10764" max="10765" width="9.140625" style="30"/>
    <col min="10766" max="10766" width="7.7109375" style="30" customWidth="1"/>
    <col min="10767" max="11008" width="9.140625" style="30"/>
    <col min="11009" max="11009" width="7.7109375" style="30" customWidth="1"/>
    <col min="11010" max="11019" width="12.5703125" style="30" customWidth="1"/>
    <col min="11020" max="11021" width="9.140625" style="30"/>
    <col min="11022" max="11022" width="7.7109375" style="30" customWidth="1"/>
    <col min="11023" max="11264" width="9.140625" style="30"/>
    <col min="11265" max="11265" width="7.7109375" style="30" customWidth="1"/>
    <col min="11266" max="11275" width="12.5703125" style="30" customWidth="1"/>
    <col min="11276" max="11277" width="9.140625" style="30"/>
    <col min="11278" max="11278" width="7.7109375" style="30" customWidth="1"/>
    <col min="11279" max="11520" width="9.140625" style="30"/>
    <col min="11521" max="11521" width="7.7109375" style="30" customWidth="1"/>
    <col min="11522" max="11531" width="12.5703125" style="30" customWidth="1"/>
    <col min="11532" max="11533" width="9.140625" style="30"/>
    <col min="11534" max="11534" width="7.7109375" style="30" customWidth="1"/>
    <col min="11535" max="11776" width="9.140625" style="30"/>
    <col min="11777" max="11777" width="7.7109375" style="30" customWidth="1"/>
    <col min="11778" max="11787" width="12.5703125" style="30" customWidth="1"/>
    <col min="11788" max="11789" width="9.140625" style="30"/>
    <col min="11790" max="11790" width="7.7109375" style="30" customWidth="1"/>
    <col min="11791" max="12032" width="9.140625" style="30"/>
    <col min="12033" max="12033" width="7.7109375" style="30" customWidth="1"/>
    <col min="12034" max="12043" width="12.5703125" style="30" customWidth="1"/>
    <col min="12044" max="12045" width="9.140625" style="30"/>
    <col min="12046" max="12046" width="7.7109375" style="30" customWidth="1"/>
    <col min="12047" max="12288" width="9.140625" style="30"/>
    <col min="12289" max="12289" width="7.7109375" style="30" customWidth="1"/>
    <col min="12290" max="12299" width="12.5703125" style="30" customWidth="1"/>
    <col min="12300" max="12301" width="9.140625" style="30"/>
    <col min="12302" max="12302" width="7.7109375" style="30" customWidth="1"/>
    <col min="12303" max="12544" width="9.140625" style="30"/>
    <col min="12545" max="12545" width="7.7109375" style="30" customWidth="1"/>
    <col min="12546" max="12555" width="12.5703125" style="30" customWidth="1"/>
    <col min="12556" max="12557" width="9.140625" style="30"/>
    <col min="12558" max="12558" width="7.7109375" style="30" customWidth="1"/>
    <col min="12559" max="12800" width="9.140625" style="30"/>
    <col min="12801" max="12801" width="7.7109375" style="30" customWidth="1"/>
    <col min="12802" max="12811" width="12.5703125" style="30" customWidth="1"/>
    <col min="12812" max="12813" width="9.140625" style="30"/>
    <col min="12814" max="12814" width="7.7109375" style="30" customWidth="1"/>
    <col min="12815" max="13056" width="9.140625" style="30"/>
    <col min="13057" max="13057" width="7.7109375" style="30" customWidth="1"/>
    <col min="13058" max="13067" width="12.5703125" style="30" customWidth="1"/>
    <col min="13068" max="13069" width="9.140625" style="30"/>
    <col min="13070" max="13070" width="7.7109375" style="30" customWidth="1"/>
    <col min="13071" max="13312" width="9.140625" style="30"/>
    <col min="13313" max="13313" width="7.7109375" style="30" customWidth="1"/>
    <col min="13314" max="13323" width="12.5703125" style="30" customWidth="1"/>
    <col min="13324" max="13325" width="9.140625" style="30"/>
    <col min="13326" max="13326" width="7.7109375" style="30" customWidth="1"/>
    <col min="13327" max="13568" width="9.140625" style="30"/>
    <col min="13569" max="13569" width="7.7109375" style="30" customWidth="1"/>
    <col min="13570" max="13579" width="12.5703125" style="30" customWidth="1"/>
    <col min="13580" max="13581" width="9.140625" style="30"/>
    <col min="13582" max="13582" width="7.7109375" style="30" customWidth="1"/>
    <col min="13583" max="13824" width="9.140625" style="30"/>
    <col min="13825" max="13825" width="7.7109375" style="30" customWidth="1"/>
    <col min="13826" max="13835" width="12.5703125" style="30" customWidth="1"/>
    <col min="13836" max="13837" width="9.140625" style="30"/>
    <col min="13838" max="13838" width="7.7109375" style="30" customWidth="1"/>
    <col min="13839" max="14080" width="9.140625" style="30"/>
    <col min="14081" max="14081" width="7.7109375" style="30" customWidth="1"/>
    <col min="14082" max="14091" width="12.5703125" style="30" customWidth="1"/>
    <col min="14092" max="14093" width="9.140625" style="30"/>
    <col min="14094" max="14094" width="7.7109375" style="30" customWidth="1"/>
    <col min="14095" max="14336" width="9.140625" style="30"/>
    <col min="14337" max="14337" width="7.7109375" style="30" customWidth="1"/>
    <col min="14338" max="14347" width="12.5703125" style="30" customWidth="1"/>
    <col min="14348" max="14349" width="9.140625" style="30"/>
    <col min="14350" max="14350" width="7.7109375" style="30" customWidth="1"/>
    <col min="14351" max="14592" width="9.140625" style="30"/>
    <col min="14593" max="14593" width="7.7109375" style="30" customWidth="1"/>
    <col min="14594" max="14603" width="12.5703125" style="30" customWidth="1"/>
    <col min="14604" max="14605" width="9.140625" style="30"/>
    <col min="14606" max="14606" width="7.7109375" style="30" customWidth="1"/>
    <col min="14607" max="14848" width="9.140625" style="30"/>
    <col min="14849" max="14849" width="7.7109375" style="30" customWidth="1"/>
    <col min="14850" max="14859" width="12.5703125" style="30" customWidth="1"/>
    <col min="14860" max="14861" width="9.140625" style="30"/>
    <col min="14862" max="14862" width="7.7109375" style="30" customWidth="1"/>
    <col min="14863" max="15104" width="9.140625" style="30"/>
    <col min="15105" max="15105" width="7.7109375" style="30" customWidth="1"/>
    <col min="15106" max="15115" width="12.5703125" style="30" customWidth="1"/>
    <col min="15116" max="15117" width="9.140625" style="30"/>
    <col min="15118" max="15118" width="7.7109375" style="30" customWidth="1"/>
    <col min="15119" max="15360" width="9.140625" style="30"/>
    <col min="15361" max="15361" width="7.7109375" style="30" customWidth="1"/>
    <col min="15362" max="15371" width="12.5703125" style="30" customWidth="1"/>
    <col min="15372" max="15373" width="9.140625" style="30"/>
    <col min="15374" max="15374" width="7.7109375" style="30" customWidth="1"/>
    <col min="15375" max="15616" width="9.140625" style="30"/>
    <col min="15617" max="15617" width="7.7109375" style="30" customWidth="1"/>
    <col min="15618" max="15627" width="12.5703125" style="30" customWidth="1"/>
    <col min="15628" max="15629" width="9.140625" style="30"/>
    <col min="15630" max="15630" width="7.7109375" style="30" customWidth="1"/>
    <col min="15631" max="15872" width="9.140625" style="30"/>
    <col min="15873" max="15873" width="7.7109375" style="30" customWidth="1"/>
    <col min="15874" max="15883" width="12.5703125" style="30" customWidth="1"/>
    <col min="15884" max="15885" width="9.140625" style="30"/>
    <col min="15886" max="15886" width="7.7109375" style="30" customWidth="1"/>
    <col min="15887" max="16128" width="9.140625" style="30"/>
    <col min="16129" max="16129" width="7.7109375" style="30" customWidth="1"/>
    <col min="16130" max="16139" width="12.5703125" style="30" customWidth="1"/>
    <col min="16140" max="16141" width="9.140625" style="30"/>
    <col min="16142" max="16142" width="7.7109375" style="30" customWidth="1"/>
    <col min="16143" max="16384" width="9.140625" style="30"/>
  </cols>
  <sheetData>
    <row r="1" spans="1:15" ht="15.75">
      <c r="A1" s="117" t="s">
        <v>486</v>
      </c>
    </row>
    <row r="3" spans="1:15">
      <c r="A3" s="170"/>
      <c r="B3" s="709" t="s">
        <v>66</v>
      </c>
      <c r="C3" s="710"/>
      <c r="D3" s="710"/>
      <c r="E3" s="710"/>
      <c r="F3" s="711"/>
      <c r="G3" s="709" t="s">
        <v>67</v>
      </c>
      <c r="H3" s="710"/>
      <c r="I3" s="710"/>
      <c r="J3" s="710"/>
      <c r="K3" s="711"/>
      <c r="L3" s="176"/>
    </row>
    <row r="4" spans="1:15" s="122" customFormat="1" ht="27" customHeight="1">
      <c r="A4" s="298" t="s">
        <v>21</v>
      </c>
      <c r="B4" s="119" t="s">
        <v>200</v>
      </c>
      <c r="C4" s="119" t="s">
        <v>201</v>
      </c>
      <c r="D4" s="118" t="s">
        <v>202</v>
      </c>
      <c r="E4" s="119" t="s">
        <v>203</v>
      </c>
      <c r="F4" s="118" t="s">
        <v>204</v>
      </c>
      <c r="G4" s="119" t="s">
        <v>200</v>
      </c>
      <c r="H4" s="119" t="s">
        <v>201</v>
      </c>
      <c r="I4" s="118" t="s">
        <v>202</v>
      </c>
      <c r="J4" s="119" t="s">
        <v>203</v>
      </c>
      <c r="K4" s="118" t="s">
        <v>204</v>
      </c>
      <c r="L4" s="177"/>
    </row>
    <row r="5" spans="1:15" s="122" customFormat="1" ht="16.149999999999999" customHeight="1">
      <c r="A5" s="299"/>
      <c r="B5" s="148" t="s">
        <v>22</v>
      </c>
      <c r="C5" s="148" t="s">
        <v>23</v>
      </c>
      <c r="D5" s="123" t="s">
        <v>24</v>
      </c>
      <c r="E5" s="148" t="s">
        <v>205</v>
      </c>
      <c r="F5" s="123" t="s">
        <v>26</v>
      </c>
      <c r="G5" s="148" t="s">
        <v>53</v>
      </c>
      <c r="H5" s="148" t="s">
        <v>28</v>
      </c>
      <c r="I5" s="123" t="s">
        <v>54</v>
      </c>
      <c r="J5" s="148" t="s">
        <v>396</v>
      </c>
      <c r="K5" s="123" t="s">
        <v>85</v>
      </c>
      <c r="L5" s="177"/>
    </row>
    <row r="6" spans="1:15">
      <c r="A6" s="300">
        <v>1946</v>
      </c>
      <c r="B6" s="56">
        <f t="shared" ref="B6:B40" si="0">(B100/B101)*B7</f>
        <v>10.119744873510855</v>
      </c>
      <c r="C6" s="58">
        <f t="shared" ref="C6:C40" si="1">(C100/C101)*C7</f>
        <v>34.443304501344599</v>
      </c>
      <c r="D6" s="320">
        <f t="shared" ref="D6:D40" si="2">(D100/D101)*D7</f>
        <v>47.358088168434314</v>
      </c>
      <c r="E6" s="156">
        <f>B6/C6*100</f>
        <v>29.380876835193909</v>
      </c>
      <c r="F6" s="57">
        <f t="shared" ref="F6:F40" si="3">(E100/E101)*F7</f>
        <v>21.390842670766254</v>
      </c>
      <c r="G6" s="502" t="s">
        <v>102</v>
      </c>
      <c r="H6" s="501" t="s">
        <v>102</v>
      </c>
      <c r="I6" s="180" t="s">
        <v>102</v>
      </c>
      <c r="J6" s="502" t="s">
        <v>102</v>
      </c>
      <c r="K6" s="180" t="s">
        <v>102</v>
      </c>
      <c r="L6" s="149"/>
      <c r="M6" s="149"/>
    </row>
    <row r="7" spans="1:15">
      <c r="A7" s="300">
        <v>1947</v>
      </c>
      <c r="B7" s="56">
        <f t="shared" si="0"/>
        <v>10.733062744632726</v>
      </c>
      <c r="C7" s="58">
        <f t="shared" si="1"/>
        <v>35.960630690831145</v>
      </c>
      <c r="D7" s="57">
        <f t="shared" si="2"/>
        <v>48.311606722161173</v>
      </c>
      <c r="E7" s="156">
        <f t="shared" ref="E7:E73" si="4">B7/C7*100</f>
        <v>29.846703293135864</v>
      </c>
      <c r="F7" s="57">
        <f t="shared" si="3"/>
        <v>22.317521775636994</v>
      </c>
      <c r="G7" s="503">
        <v>12.291</v>
      </c>
      <c r="H7" s="505">
        <v>48.258000000000003</v>
      </c>
      <c r="I7" s="504">
        <v>56.972999999999999</v>
      </c>
      <c r="J7" s="503">
        <f>((G7/H7)*100)</f>
        <v>25.469352231754321</v>
      </c>
      <c r="K7" s="504">
        <v>21.573</v>
      </c>
      <c r="L7" s="149"/>
      <c r="M7" s="149"/>
      <c r="N7" s="149"/>
      <c r="O7" s="149"/>
    </row>
    <row r="8" spans="1:15">
      <c r="A8" s="300">
        <v>1948</v>
      </c>
      <c r="B8" s="56">
        <f t="shared" si="0"/>
        <v>11.162385254418034</v>
      </c>
      <c r="C8" s="58">
        <f t="shared" si="1"/>
        <v>36.567561166625765</v>
      </c>
      <c r="D8" s="57">
        <f t="shared" si="2"/>
        <v>49.106205516933564</v>
      </c>
      <c r="E8" s="156">
        <f t="shared" si="4"/>
        <v>30.525375218639532</v>
      </c>
      <c r="F8" s="57">
        <f t="shared" si="3"/>
        <v>22.780861328072366</v>
      </c>
      <c r="G8" s="503">
        <v>12.926</v>
      </c>
      <c r="H8" s="505">
        <v>48.804000000000002</v>
      </c>
      <c r="I8" s="504">
        <v>57.393000000000001</v>
      </c>
      <c r="J8" s="503">
        <f t="shared" ref="J8:J71" si="5">((G8/H8)*100)</f>
        <v>26.485533972625191</v>
      </c>
      <c r="K8" s="504">
        <v>22.521999999999998</v>
      </c>
      <c r="L8" s="149"/>
      <c r="M8" s="149"/>
      <c r="N8" s="149"/>
      <c r="O8" s="149"/>
    </row>
    <row r="9" spans="1:15">
      <c r="A9" s="300">
        <v>1949</v>
      </c>
      <c r="B9" s="56">
        <f t="shared" si="0"/>
        <v>11.469044189978968</v>
      </c>
      <c r="C9" s="58">
        <f t="shared" si="1"/>
        <v>37.022759023471721</v>
      </c>
      <c r="D9" s="57">
        <f t="shared" si="2"/>
        <v>49.424045034842521</v>
      </c>
      <c r="E9" s="156">
        <f t="shared" si="4"/>
        <v>30.978361668582867</v>
      </c>
      <c r="F9" s="57">
        <f t="shared" si="3"/>
        <v>23.16697762176851</v>
      </c>
      <c r="G9" s="503">
        <v>12.782</v>
      </c>
      <c r="H9" s="505">
        <v>47.723999999999997</v>
      </c>
      <c r="I9" s="504">
        <v>55.564</v>
      </c>
      <c r="J9" s="503">
        <f t="shared" si="5"/>
        <v>26.783169893554611</v>
      </c>
      <c r="K9" s="504">
        <v>23.004000000000001</v>
      </c>
      <c r="L9" s="149"/>
      <c r="M9" s="149"/>
      <c r="N9" s="149"/>
      <c r="O9" s="149"/>
    </row>
    <row r="10" spans="1:15">
      <c r="A10" s="300">
        <v>1950</v>
      </c>
      <c r="B10" s="56">
        <f t="shared" si="0"/>
        <v>12.2663574224374</v>
      </c>
      <c r="C10" s="58">
        <f t="shared" si="1"/>
        <v>37.022759023471721</v>
      </c>
      <c r="D10" s="57">
        <f t="shared" si="2"/>
        <v>48.31160672216118</v>
      </c>
      <c r="E10" s="156">
        <f t="shared" si="4"/>
        <v>33.131937613457616</v>
      </c>
      <c r="F10" s="57">
        <f t="shared" si="3"/>
        <v>25.483675383945361</v>
      </c>
      <c r="G10" s="503">
        <v>14.026</v>
      </c>
      <c r="H10" s="505">
        <v>48.191000000000003</v>
      </c>
      <c r="I10" s="504">
        <v>56.331000000000003</v>
      </c>
      <c r="J10" s="503">
        <f t="shared" si="5"/>
        <v>29.105019609470645</v>
      </c>
      <c r="K10" s="504">
        <v>24.899000000000001</v>
      </c>
      <c r="L10" s="149"/>
      <c r="M10" s="149"/>
      <c r="N10" s="149"/>
      <c r="O10" s="149"/>
    </row>
    <row r="11" spans="1:15">
      <c r="A11" s="300">
        <v>1951</v>
      </c>
      <c r="B11" s="56">
        <f t="shared" si="0"/>
        <v>13.247666016232394</v>
      </c>
      <c r="C11" s="58">
        <f t="shared" si="1"/>
        <v>37.933154737163647</v>
      </c>
      <c r="D11" s="57">
        <f t="shared" si="2"/>
        <v>49.185665396410812</v>
      </c>
      <c r="E11" s="156">
        <f t="shared" si="4"/>
        <v>34.92371279959341</v>
      </c>
      <c r="F11" s="57">
        <f t="shared" si="3"/>
        <v>26.950917299990699</v>
      </c>
      <c r="G11" s="503">
        <v>14.919</v>
      </c>
      <c r="H11" s="505">
        <v>49.463999999999999</v>
      </c>
      <c r="I11" s="504">
        <v>58.131</v>
      </c>
      <c r="J11" s="503">
        <f t="shared" si="5"/>
        <v>30.161329451722469</v>
      </c>
      <c r="K11" s="504">
        <v>25.664999999999999</v>
      </c>
      <c r="L11" s="149"/>
      <c r="M11" s="149"/>
      <c r="N11" s="149"/>
      <c r="O11" s="149"/>
    </row>
    <row r="12" spans="1:15">
      <c r="A12" s="300">
        <v>1952</v>
      </c>
      <c r="B12" s="56">
        <f t="shared" si="0"/>
        <v>14.228974610027384</v>
      </c>
      <c r="C12" s="58">
        <f t="shared" si="1"/>
        <v>38.236619975060954</v>
      </c>
      <c r="D12" s="57">
        <f t="shared" si="2"/>
        <v>49.344585155365287</v>
      </c>
      <c r="E12" s="156">
        <f t="shared" si="4"/>
        <v>37.212950881400971</v>
      </c>
      <c r="F12" s="57">
        <f t="shared" si="3"/>
        <v>28.88149876847141</v>
      </c>
      <c r="G12" s="503">
        <v>15.398</v>
      </c>
      <c r="H12" s="505">
        <v>49.698999999999998</v>
      </c>
      <c r="I12" s="504">
        <v>58.264000000000003</v>
      </c>
      <c r="J12" s="503">
        <f t="shared" si="5"/>
        <v>30.98251473872714</v>
      </c>
      <c r="K12" s="504">
        <v>26.428000000000001</v>
      </c>
      <c r="L12" s="149"/>
      <c r="M12" s="149"/>
      <c r="N12" s="149"/>
      <c r="O12" s="149"/>
    </row>
    <row r="13" spans="1:15">
      <c r="A13" s="300">
        <v>1953</v>
      </c>
      <c r="B13" s="56">
        <f t="shared" si="0"/>
        <v>14.780960694037068</v>
      </c>
      <c r="C13" s="58">
        <f t="shared" si="1"/>
        <v>38.388352594009611</v>
      </c>
      <c r="D13" s="57">
        <f t="shared" si="2"/>
        <v>49.503504914319763</v>
      </c>
      <c r="E13" s="156">
        <f t="shared" si="4"/>
        <v>38.503764020192918</v>
      </c>
      <c r="F13" s="57">
        <f t="shared" si="3"/>
        <v>29.885401132081384</v>
      </c>
      <c r="G13" s="503">
        <v>16.173999999999999</v>
      </c>
      <c r="H13" s="505">
        <v>50.401000000000003</v>
      </c>
      <c r="I13" s="504">
        <v>58.991999999999997</v>
      </c>
      <c r="J13" s="503">
        <f t="shared" si="5"/>
        <v>32.090633122358682</v>
      </c>
      <c r="K13" s="504">
        <v>27.417000000000002</v>
      </c>
      <c r="L13" s="149"/>
      <c r="M13" s="149"/>
      <c r="N13" s="149"/>
      <c r="O13" s="149"/>
    </row>
    <row r="14" spans="1:15">
      <c r="A14" s="300">
        <v>1954</v>
      </c>
      <c r="B14" s="56">
        <f t="shared" si="0"/>
        <v>14.474301758476134</v>
      </c>
      <c r="C14" s="58">
        <f t="shared" si="1"/>
        <v>38.160753665586618</v>
      </c>
      <c r="D14" s="57">
        <f t="shared" si="2"/>
        <v>48.947285757979095</v>
      </c>
      <c r="E14" s="156">
        <f t="shared" si="4"/>
        <v>37.929811044400481</v>
      </c>
      <c r="F14" s="57">
        <f t="shared" si="3"/>
        <v>29.576508097124467</v>
      </c>
      <c r="G14" s="503">
        <v>15.978999999999999</v>
      </c>
      <c r="H14" s="505">
        <v>49.156999999999996</v>
      </c>
      <c r="I14" s="504">
        <v>57.015000000000001</v>
      </c>
      <c r="J14" s="503">
        <f t="shared" si="5"/>
        <v>32.506052037349711</v>
      </c>
      <c r="K14" s="504">
        <v>28.026</v>
      </c>
      <c r="L14" s="149"/>
      <c r="M14" s="149"/>
      <c r="N14" s="149"/>
      <c r="O14" s="149"/>
    </row>
    <row r="15" spans="1:15">
      <c r="A15" s="300">
        <v>1955</v>
      </c>
      <c r="B15" s="56">
        <f t="shared" si="0"/>
        <v>16.068928223392994</v>
      </c>
      <c r="C15" s="58">
        <f t="shared" si="1"/>
        <v>38.615951522432589</v>
      </c>
      <c r="D15" s="57">
        <f t="shared" si="2"/>
        <v>49.185665396410812</v>
      </c>
      <c r="E15" s="156">
        <f t="shared" si="4"/>
        <v>41.612151429334354</v>
      </c>
      <c r="F15" s="57">
        <f t="shared" si="3"/>
        <v>32.819884964172061</v>
      </c>
      <c r="G15" s="503">
        <v>17.276</v>
      </c>
      <c r="H15" s="505">
        <v>50.588000000000001</v>
      </c>
      <c r="I15" s="504">
        <v>59.131999999999998</v>
      </c>
      <c r="J15" s="503">
        <f t="shared" si="5"/>
        <v>34.150391397169287</v>
      </c>
      <c r="K15" s="504">
        <v>29.216000000000001</v>
      </c>
      <c r="L15" s="149"/>
      <c r="M15" s="149"/>
      <c r="N15" s="149"/>
      <c r="O15" s="149"/>
    </row>
    <row r="16" spans="1:15">
      <c r="A16" s="300">
        <v>1956</v>
      </c>
      <c r="B16" s="56">
        <f t="shared" si="0"/>
        <v>17.540891114085483</v>
      </c>
      <c r="C16" s="58">
        <f t="shared" si="1"/>
        <v>40.133277711919135</v>
      </c>
      <c r="D16" s="57">
        <f t="shared" si="2"/>
        <v>50.933782744910062</v>
      </c>
      <c r="E16" s="156">
        <f t="shared" si="4"/>
        <v>43.706599894471196</v>
      </c>
      <c r="F16" s="57">
        <f t="shared" si="3"/>
        <v>34.518796656435086</v>
      </c>
      <c r="G16" s="503">
        <v>17.584</v>
      </c>
      <c r="H16" s="505">
        <v>51.63</v>
      </c>
      <c r="I16" s="504">
        <v>60.030999999999999</v>
      </c>
      <c r="J16" s="503">
        <f t="shared" si="5"/>
        <v>34.057718380786362</v>
      </c>
      <c r="K16" s="504">
        <v>29.291</v>
      </c>
      <c r="L16" s="149"/>
      <c r="M16" s="149"/>
      <c r="N16" s="149"/>
      <c r="O16" s="149"/>
    </row>
    <row r="17" spans="1:15">
      <c r="A17" s="300">
        <v>1957</v>
      </c>
      <c r="B17" s="56">
        <f t="shared" si="0"/>
        <v>17.602222901197671</v>
      </c>
      <c r="C17" s="58">
        <f t="shared" si="1"/>
        <v>40.740208187713755</v>
      </c>
      <c r="D17" s="57">
        <f t="shared" si="2"/>
        <v>51.172162383341785</v>
      </c>
      <c r="E17" s="156">
        <f t="shared" si="4"/>
        <v>43.206020990599818</v>
      </c>
      <c r="F17" s="57">
        <f t="shared" si="3"/>
        <v>34.441573397695855</v>
      </c>
      <c r="G17" s="503">
        <v>17.888000000000002</v>
      </c>
      <c r="H17" s="505">
        <v>51.512999999999998</v>
      </c>
      <c r="I17" s="504">
        <v>59.180999999999997</v>
      </c>
      <c r="J17" s="503">
        <f t="shared" si="5"/>
        <v>34.725214994273294</v>
      </c>
      <c r="K17" s="504">
        <v>30.225999999999999</v>
      </c>
      <c r="L17" s="149"/>
      <c r="M17" s="149"/>
      <c r="N17" s="149"/>
      <c r="O17" s="149"/>
    </row>
    <row r="18" spans="1:15">
      <c r="A18" s="300">
        <v>1958</v>
      </c>
      <c r="B18" s="56">
        <f t="shared" si="0"/>
        <v>17.847550049646419</v>
      </c>
      <c r="C18" s="58">
        <f t="shared" si="1"/>
        <v>39.526347236124522</v>
      </c>
      <c r="D18" s="57">
        <f t="shared" si="2"/>
        <v>49.265125275888046</v>
      </c>
      <c r="E18" s="156">
        <f>B18/C18*100</f>
        <v>45.153552750593946</v>
      </c>
      <c r="F18" s="57">
        <f t="shared" si="3"/>
        <v>36.294931607437334</v>
      </c>
      <c r="G18" s="503">
        <v>17.584</v>
      </c>
      <c r="H18" s="505">
        <v>49.561999999999998</v>
      </c>
      <c r="I18" s="504">
        <v>56.527000000000001</v>
      </c>
      <c r="J18" s="503">
        <f t="shared" si="5"/>
        <v>35.478794237520681</v>
      </c>
      <c r="K18" s="504">
        <v>31.106999999999999</v>
      </c>
      <c r="L18" s="149"/>
      <c r="M18" s="149"/>
      <c r="N18" s="149"/>
      <c r="O18" s="149"/>
    </row>
    <row r="19" spans="1:15">
      <c r="A19" s="300">
        <v>1959</v>
      </c>
      <c r="B19" s="56">
        <f t="shared" si="0"/>
        <v>18.767526856329223</v>
      </c>
      <c r="C19" s="58">
        <f t="shared" si="1"/>
        <v>40.20914402139347</v>
      </c>
      <c r="D19" s="57">
        <f t="shared" si="2"/>
        <v>49.980264191183196</v>
      </c>
      <c r="E19" s="156">
        <f t="shared" si="4"/>
        <v>46.674773395683005</v>
      </c>
      <c r="F19" s="57">
        <f t="shared" si="3"/>
        <v>37.607727006004218</v>
      </c>
      <c r="G19" s="503">
        <v>18.971</v>
      </c>
      <c r="H19" s="505">
        <v>51.095999999999997</v>
      </c>
      <c r="I19" s="504">
        <v>58.881999999999998</v>
      </c>
      <c r="J19" s="503">
        <f t="shared" si="5"/>
        <v>37.128150931579775</v>
      </c>
      <c r="K19" s="504">
        <v>32.219000000000001</v>
      </c>
      <c r="L19" s="149"/>
      <c r="M19" s="149"/>
      <c r="N19" s="149"/>
      <c r="O19" s="149"/>
    </row>
    <row r="20" spans="1:15">
      <c r="A20" s="300">
        <v>1960</v>
      </c>
      <c r="B20" s="56">
        <f t="shared" si="0"/>
        <v>19.196849366114531</v>
      </c>
      <c r="C20" s="58">
        <f t="shared" si="1"/>
        <v>40.057411402444814</v>
      </c>
      <c r="D20" s="57">
        <f t="shared" si="2"/>
        <v>49.424045034842521</v>
      </c>
      <c r="E20" s="156">
        <f t="shared" si="4"/>
        <v>47.923339761647441</v>
      </c>
      <c r="F20" s="57">
        <f t="shared" si="3"/>
        <v>38.843299145831864</v>
      </c>
      <c r="G20" s="503">
        <v>19.335000000000001</v>
      </c>
      <c r="H20" s="505">
        <v>51.366</v>
      </c>
      <c r="I20" s="504">
        <v>58.978000000000002</v>
      </c>
      <c r="J20" s="503">
        <f t="shared" si="5"/>
        <v>37.641630650624933</v>
      </c>
      <c r="K20" s="504">
        <v>32.783999999999999</v>
      </c>
      <c r="L20" s="149"/>
      <c r="M20" s="149"/>
      <c r="N20" s="149"/>
      <c r="O20" s="149"/>
    </row>
    <row r="21" spans="1:15">
      <c r="A21" s="300">
        <v>1961</v>
      </c>
      <c r="B21" s="56">
        <f t="shared" si="0"/>
        <v>19.626171875899839</v>
      </c>
      <c r="C21" s="58">
        <f t="shared" si="1"/>
        <v>40.20914402139347</v>
      </c>
      <c r="D21" s="57">
        <f t="shared" si="2"/>
        <v>49.026745637456322</v>
      </c>
      <c r="E21" s="156">
        <f t="shared" si="4"/>
        <v>48.8102205445051</v>
      </c>
      <c r="F21" s="57">
        <f t="shared" si="3"/>
        <v>40.001648026920293</v>
      </c>
      <c r="G21" s="503">
        <v>19.744</v>
      </c>
      <c r="H21" s="505">
        <v>50.823999999999998</v>
      </c>
      <c r="I21" s="504">
        <v>58.101999999999997</v>
      </c>
      <c r="J21" s="503">
        <f t="shared" si="5"/>
        <v>38.847788446403278</v>
      </c>
      <c r="K21" s="504">
        <v>33.981999999999999</v>
      </c>
      <c r="L21" s="149"/>
      <c r="M21" s="149"/>
      <c r="N21" s="149"/>
      <c r="O21" s="149"/>
    </row>
    <row r="22" spans="1:15">
      <c r="A22" s="300">
        <v>1962</v>
      </c>
      <c r="B22" s="56">
        <f t="shared" si="0"/>
        <v>20.975471192367955</v>
      </c>
      <c r="C22" s="58">
        <f t="shared" si="1"/>
        <v>41.195406044559725</v>
      </c>
      <c r="D22" s="57">
        <f t="shared" si="2"/>
        <v>50.37756358856938</v>
      </c>
      <c r="E22" s="156">
        <f t="shared" si="4"/>
        <v>50.917015284858401</v>
      </c>
      <c r="F22" s="57">
        <f t="shared" si="3"/>
        <v>41.623336460444087</v>
      </c>
      <c r="G22" s="503">
        <v>21.021999999999998</v>
      </c>
      <c r="H22" s="505">
        <v>51.472999999999999</v>
      </c>
      <c r="I22" s="504">
        <v>59.140999999999998</v>
      </c>
      <c r="J22" s="503">
        <f t="shared" si="5"/>
        <v>40.840829172575909</v>
      </c>
      <c r="K22" s="504">
        <v>35.545999999999999</v>
      </c>
      <c r="L22" s="149"/>
      <c r="M22" s="149"/>
      <c r="N22" s="149"/>
      <c r="O22" s="149"/>
    </row>
    <row r="23" spans="1:15">
      <c r="A23" s="300">
        <v>1963</v>
      </c>
      <c r="B23" s="56">
        <f t="shared" si="0"/>
        <v>22.202106934611695</v>
      </c>
      <c r="C23" s="58">
        <f t="shared" si="1"/>
        <v>42.105801758251651</v>
      </c>
      <c r="D23" s="57">
        <f t="shared" si="2"/>
        <v>51.09270250386453</v>
      </c>
      <c r="E23" s="156">
        <f t="shared" si="4"/>
        <v>52.729329468855568</v>
      </c>
      <c r="F23" s="57">
        <f t="shared" si="3"/>
        <v>43.476694670185566</v>
      </c>
      <c r="G23" s="503">
        <v>21.98</v>
      </c>
      <c r="H23" s="505">
        <v>51.762</v>
      </c>
      <c r="I23" s="504">
        <v>59.542999999999999</v>
      </c>
      <c r="J23" s="503">
        <f t="shared" si="5"/>
        <v>42.463583323673738</v>
      </c>
      <c r="K23" s="504">
        <v>36.914999999999999</v>
      </c>
      <c r="L23" s="149"/>
      <c r="M23" s="149"/>
      <c r="N23" s="149"/>
      <c r="O23" s="149"/>
    </row>
    <row r="24" spans="1:15">
      <c r="A24" s="300">
        <v>1964</v>
      </c>
      <c r="B24" s="56">
        <f t="shared" si="0"/>
        <v>23.735401612416371</v>
      </c>
      <c r="C24" s="58">
        <f t="shared" si="1"/>
        <v>43.547261638263869</v>
      </c>
      <c r="D24" s="57">
        <f t="shared" si="2"/>
        <v>52.60244021393207</v>
      </c>
      <c r="E24" s="156">
        <f t="shared" si="4"/>
        <v>54.504923431421183</v>
      </c>
      <c r="F24" s="57">
        <f t="shared" si="3"/>
        <v>45.17560636244859</v>
      </c>
      <c r="G24" s="503">
        <v>23.364000000000001</v>
      </c>
      <c r="H24" s="505">
        <v>52.726999999999997</v>
      </c>
      <c r="I24" s="504">
        <v>61.261000000000003</v>
      </c>
      <c r="J24" s="503">
        <f t="shared" si="5"/>
        <v>44.31126367895007</v>
      </c>
      <c r="K24" s="504">
        <v>38.139000000000003</v>
      </c>
      <c r="L24" s="149"/>
      <c r="M24" s="149"/>
      <c r="N24" s="149"/>
      <c r="O24" s="149"/>
    </row>
    <row r="25" spans="1:15">
      <c r="A25" s="300">
        <v>1965</v>
      </c>
      <c r="B25" s="56">
        <f t="shared" si="0"/>
        <v>25.514023438669795</v>
      </c>
      <c r="C25" s="58">
        <f t="shared" si="1"/>
        <v>45.2921867561734</v>
      </c>
      <c r="D25" s="57">
        <f t="shared" si="2"/>
        <v>54.271097682954078</v>
      </c>
      <c r="E25" s="156">
        <f t="shared" si="4"/>
        <v>56.332063576489148</v>
      </c>
      <c r="F25" s="57">
        <f t="shared" si="3"/>
        <v>47.02896457219007</v>
      </c>
      <c r="G25" s="503">
        <v>25.039000000000001</v>
      </c>
      <c r="H25" s="505">
        <v>54.249000000000002</v>
      </c>
      <c r="I25" s="504">
        <v>63.34</v>
      </c>
      <c r="J25" s="503">
        <f t="shared" si="5"/>
        <v>46.155689505797341</v>
      </c>
      <c r="K25" s="504">
        <v>39.530999999999999</v>
      </c>
      <c r="L25" s="149"/>
      <c r="M25" s="149"/>
      <c r="N25" s="149"/>
      <c r="O25" s="149"/>
    </row>
    <row r="26" spans="1:15">
      <c r="A26" s="300">
        <v>1966</v>
      </c>
      <c r="B26" s="56">
        <f t="shared" si="0"/>
        <v>27.292645264923216</v>
      </c>
      <c r="C26" s="58">
        <f t="shared" si="1"/>
        <v>47.719908659351866</v>
      </c>
      <c r="D26" s="57">
        <f t="shared" si="2"/>
        <v>56.813813826225726</v>
      </c>
      <c r="E26" s="156">
        <f t="shared" si="4"/>
        <v>57.193414722881208</v>
      </c>
      <c r="F26" s="57">
        <f t="shared" si="3"/>
        <v>48.110090194539261</v>
      </c>
      <c r="G26" s="503">
        <v>26.745000000000001</v>
      </c>
      <c r="H26" s="505">
        <v>55.853000000000002</v>
      </c>
      <c r="I26" s="504">
        <v>64.989999999999995</v>
      </c>
      <c r="J26" s="503">
        <f t="shared" si="5"/>
        <v>47.884625713927633</v>
      </c>
      <c r="K26" s="504">
        <v>41.152999999999999</v>
      </c>
      <c r="L26" s="149"/>
      <c r="M26" s="149"/>
      <c r="N26" s="149"/>
      <c r="O26" s="149"/>
    </row>
    <row r="27" spans="1:15">
      <c r="A27" s="300">
        <v>1967</v>
      </c>
      <c r="B27" s="56">
        <f t="shared" si="0"/>
        <v>27.905963136045088</v>
      </c>
      <c r="C27" s="58">
        <f t="shared" si="1"/>
        <v>48.630304373043792</v>
      </c>
      <c r="D27" s="57">
        <f t="shared" si="2"/>
        <v>57.528952741520875</v>
      </c>
      <c r="E27" s="156">
        <f t="shared" si="4"/>
        <v>57.383895691826289</v>
      </c>
      <c r="F27" s="57">
        <f t="shared" si="3"/>
        <v>48.496206488235408</v>
      </c>
      <c r="G27" s="503">
        <v>27.295000000000002</v>
      </c>
      <c r="H27" s="505">
        <v>56.607999999999997</v>
      </c>
      <c r="I27" s="504">
        <v>64.808999999999997</v>
      </c>
      <c r="J27" s="503">
        <f t="shared" si="5"/>
        <v>48.21756642170719</v>
      </c>
      <c r="K27" s="504">
        <v>42.116</v>
      </c>
      <c r="L27" s="149"/>
      <c r="M27" s="149"/>
      <c r="N27" s="149"/>
      <c r="O27" s="149"/>
    </row>
    <row r="28" spans="1:15">
      <c r="A28" s="300">
        <v>1968</v>
      </c>
      <c r="B28" s="56">
        <f t="shared" si="0"/>
        <v>29.439257813849764</v>
      </c>
      <c r="C28" s="58">
        <f t="shared" si="1"/>
        <v>48.933769610941106</v>
      </c>
      <c r="D28" s="57">
        <f t="shared" si="2"/>
        <v>57.052193464657435</v>
      </c>
      <c r="E28" s="156">
        <f t="shared" si="4"/>
        <v>60.161434624622579</v>
      </c>
      <c r="F28" s="57">
        <f t="shared" si="3"/>
        <v>51.662360096543779</v>
      </c>
      <c r="G28" s="503">
        <v>28.675999999999998</v>
      </c>
      <c r="H28" s="505">
        <v>57.741</v>
      </c>
      <c r="I28" s="504">
        <v>65.781999999999996</v>
      </c>
      <c r="J28" s="503">
        <f t="shared" si="5"/>
        <v>49.663150967250303</v>
      </c>
      <c r="K28" s="504">
        <v>43.593000000000004</v>
      </c>
      <c r="L28" s="149"/>
      <c r="M28" s="149"/>
      <c r="N28" s="149"/>
      <c r="O28" s="149"/>
    </row>
    <row r="29" spans="1:15">
      <c r="A29" s="300">
        <v>1969</v>
      </c>
      <c r="B29" s="56">
        <f t="shared" si="0"/>
        <v>30.911220704542249</v>
      </c>
      <c r="C29" s="58">
        <f t="shared" si="1"/>
        <v>50.147630562530338</v>
      </c>
      <c r="D29" s="57">
        <f t="shared" si="2"/>
        <v>57.926252138907067</v>
      </c>
      <c r="E29" s="156">
        <f t="shared" si="4"/>
        <v>61.640441149055434</v>
      </c>
      <c r="F29" s="57">
        <f t="shared" si="3"/>
        <v>53.361271788806796</v>
      </c>
      <c r="G29" s="503">
        <v>29.553999999999998</v>
      </c>
      <c r="H29" s="505">
        <v>59.543999999999997</v>
      </c>
      <c r="I29" s="504">
        <v>67.453999999999994</v>
      </c>
      <c r="J29" s="503">
        <f t="shared" si="5"/>
        <v>49.633884186483947</v>
      </c>
      <c r="K29" s="504">
        <v>43.813000000000002</v>
      </c>
      <c r="L29" s="149"/>
      <c r="M29" s="149"/>
      <c r="N29" s="149"/>
      <c r="O29" s="149"/>
    </row>
    <row r="30" spans="1:15">
      <c r="A30" s="300">
        <v>1970</v>
      </c>
      <c r="B30" s="56">
        <f t="shared" si="0"/>
        <v>31.647202149888493</v>
      </c>
      <c r="C30" s="58">
        <f t="shared" si="1"/>
        <v>49.995897943581696</v>
      </c>
      <c r="D30" s="57">
        <f t="shared" si="2"/>
        <v>57.21111322361191</v>
      </c>
      <c r="E30" s="156">
        <f t="shared" si="4"/>
        <v>63.299597470178561</v>
      </c>
      <c r="F30" s="57">
        <f t="shared" si="3"/>
        <v>55.291853257287507</v>
      </c>
      <c r="G30" s="503">
        <v>29.539000000000001</v>
      </c>
      <c r="H30" s="505">
        <v>59.374000000000002</v>
      </c>
      <c r="I30" s="504">
        <v>66.117000000000004</v>
      </c>
      <c r="J30" s="503">
        <f t="shared" si="5"/>
        <v>49.750732643918219</v>
      </c>
      <c r="K30" s="504">
        <v>44.677</v>
      </c>
      <c r="L30" s="149"/>
      <c r="M30" s="149"/>
      <c r="N30" s="149"/>
      <c r="O30" s="149"/>
    </row>
    <row r="31" spans="1:15">
      <c r="A31" s="300">
        <v>1971</v>
      </c>
      <c r="B31" s="56">
        <f t="shared" si="0"/>
        <v>33.241828614805357</v>
      </c>
      <c r="C31" s="58">
        <f t="shared" si="1"/>
        <v>50.830427347799294</v>
      </c>
      <c r="D31" s="57">
        <f t="shared" si="2"/>
        <v>57.92625213890706</v>
      </c>
      <c r="E31" s="156">
        <f t="shared" si="4"/>
        <v>65.397499783649891</v>
      </c>
      <c r="F31" s="57">
        <f t="shared" si="3"/>
        <v>57.45410450198591</v>
      </c>
      <c r="G31" s="503">
        <v>30.658000000000001</v>
      </c>
      <c r="H31" s="505">
        <v>59.478999999999999</v>
      </c>
      <c r="I31" s="504">
        <v>65.941999999999993</v>
      </c>
      <c r="J31" s="503">
        <f t="shared" si="5"/>
        <v>51.544242505758341</v>
      </c>
      <c r="K31" s="504">
        <v>46.491999999999997</v>
      </c>
      <c r="L31" s="149"/>
      <c r="M31" s="149"/>
      <c r="N31" s="149"/>
      <c r="O31" s="149"/>
    </row>
    <row r="32" spans="1:15">
      <c r="A32" s="300">
        <v>1972</v>
      </c>
      <c r="B32" s="56">
        <f t="shared" si="0"/>
        <v>35.327109376619717</v>
      </c>
      <c r="C32" s="58">
        <f t="shared" si="1"/>
        <v>51.968421989914205</v>
      </c>
      <c r="D32" s="57">
        <f t="shared" si="2"/>
        <v>58.879770692633912</v>
      </c>
      <c r="E32" s="156">
        <f t="shared" si="4"/>
        <v>67.978029780230457</v>
      </c>
      <c r="F32" s="57">
        <f t="shared" si="3"/>
        <v>60.002472040380439</v>
      </c>
      <c r="G32" s="503">
        <v>32.655000000000001</v>
      </c>
      <c r="H32" s="505">
        <v>61.231000000000002</v>
      </c>
      <c r="I32" s="504">
        <v>68.003</v>
      </c>
      <c r="J32" s="503">
        <f t="shared" si="5"/>
        <v>53.330829155166505</v>
      </c>
      <c r="K32" s="504">
        <v>48.02</v>
      </c>
      <c r="L32" s="149"/>
      <c r="M32" s="149"/>
      <c r="N32" s="149"/>
      <c r="O32" s="149"/>
    </row>
    <row r="33" spans="1:15">
      <c r="A33" s="300">
        <v>1973</v>
      </c>
      <c r="B33" s="56">
        <f t="shared" si="0"/>
        <v>38.271035158004693</v>
      </c>
      <c r="C33" s="58">
        <f t="shared" si="1"/>
        <v>54.623742821515663</v>
      </c>
      <c r="D33" s="57">
        <f t="shared" si="2"/>
        <v>61.660866474337261</v>
      </c>
      <c r="E33" s="156">
        <f t="shared" si="4"/>
        <v>70.063004073258355</v>
      </c>
      <c r="F33" s="57">
        <f t="shared" si="3"/>
        <v>62.164723285078828</v>
      </c>
      <c r="G33" s="503">
        <v>34.912999999999997</v>
      </c>
      <c r="H33" s="505">
        <v>63.863999999999997</v>
      </c>
      <c r="I33" s="504">
        <v>70.602999999999994</v>
      </c>
      <c r="J33" s="503">
        <f t="shared" si="5"/>
        <v>54.667731429287237</v>
      </c>
      <c r="K33" s="504">
        <v>49.45</v>
      </c>
      <c r="L33" s="149"/>
      <c r="M33" s="149"/>
      <c r="N33" s="149"/>
      <c r="O33" s="149"/>
    </row>
    <row r="34" spans="1:15">
      <c r="A34" s="300">
        <v>1974</v>
      </c>
      <c r="B34" s="56">
        <f t="shared" si="0"/>
        <v>39.375007326024061</v>
      </c>
      <c r="C34" s="58">
        <f t="shared" si="1"/>
        <v>56.747999486796822</v>
      </c>
      <c r="D34" s="57">
        <f t="shared" si="2"/>
        <v>63.726823340745476</v>
      </c>
      <c r="E34" s="156">
        <f t="shared" si="4"/>
        <v>69.385718760333006</v>
      </c>
      <c r="F34" s="57">
        <f t="shared" si="3"/>
        <v>61.778606991382681</v>
      </c>
      <c r="G34" s="503">
        <v>34.378999999999998</v>
      </c>
      <c r="H34" s="505">
        <v>64.841999999999999</v>
      </c>
      <c r="I34" s="504">
        <v>70.733000000000004</v>
      </c>
      <c r="J34" s="503">
        <f t="shared" si="5"/>
        <v>53.019647759168443</v>
      </c>
      <c r="K34" s="504">
        <v>48.603999999999999</v>
      </c>
      <c r="L34" s="149"/>
      <c r="M34" s="149"/>
      <c r="N34" s="149"/>
      <c r="O34" s="149"/>
    </row>
    <row r="35" spans="1:15">
      <c r="A35" s="300">
        <v>1975</v>
      </c>
      <c r="B35" s="56">
        <f t="shared" si="0"/>
        <v>39.436339113136242</v>
      </c>
      <c r="C35" s="58">
        <f t="shared" si="1"/>
        <v>57.203197343642792</v>
      </c>
      <c r="D35" s="57">
        <f t="shared" si="2"/>
        <v>63.488443702313766</v>
      </c>
      <c r="E35" s="156">
        <f t="shared" si="4"/>
        <v>68.940795173084766</v>
      </c>
      <c r="F35" s="57">
        <f t="shared" si="3"/>
        <v>62.164723285078821</v>
      </c>
      <c r="G35" s="503">
        <v>34.046999999999997</v>
      </c>
      <c r="H35" s="505">
        <v>62.9</v>
      </c>
      <c r="I35" s="504">
        <v>67.671999999999997</v>
      </c>
      <c r="J35" s="503">
        <f t="shared" si="5"/>
        <v>54.128775834658185</v>
      </c>
      <c r="K35" s="504">
        <v>50.311999999999998</v>
      </c>
      <c r="L35" s="149"/>
      <c r="M35" s="149"/>
      <c r="N35" s="149"/>
      <c r="O35" s="149"/>
    </row>
    <row r="36" spans="1:15">
      <c r="A36" s="300">
        <v>1976</v>
      </c>
      <c r="B36" s="56">
        <f t="shared" si="0"/>
        <v>42.134937746072474</v>
      </c>
      <c r="C36" s="58">
        <f t="shared" si="1"/>
        <v>57.885994128911733</v>
      </c>
      <c r="D36" s="57">
        <f t="shared" si="2"/>
        <v>63.965202979177192</v>
      </c>
      <c r="E36" s="156">
        <f t="shared" si="4"/>
        <v>72.789520816103177</v>
      </c>
      <c r="F36" s="57">
        <f t="shared" si="3"/>
        <v>65.948662963301018</v>
      </c>
      <c r="G36" s="503">
        <v>36.338000000000001</v>
      </c>
      <c r="H36" s="505">
        <v>64.844999999999999</v>
      </c>
      <c r="I36" s="504">
        <v>69.917000000000002</v>
      </c>
      <c r="J36" s="503">
        <f t="shared" si="5"/>
        <v>56.038245045878632</v>
      </c>
      <c r="K36" s="504">
        <v>51.972999999999999</v>
      </c>
      <c r="L36" s="149"/>
      <c r="M36" s="149"/>
      <c r="N36" s="149"/>
      <c r="O36" s="149"/>
    </row>
    <row r="37" spans="1:15">
      <c r="A37" s="300">
        <v>1977</v>
      </c>
      <c r="B37" s="56">
        <f t="shared" si="0"/>
        <v>43.422905275428398</v>
      </c>
      <c r="C37" s="58">
        <f t="shared" si="1"/>
        <v>58.644657223655003</v>
      </c>
      <c r="D37" s="57">
        <f t="shared" si="2"/>
        <v>64.124122738131675</v>
      </c>
      <c r="E37" s="156">
        <f t="shared" si="4"/>
        <v>74.04409426390724</v>
      </c>
      <c r="F37" s="57">
        <f t="shared" si="3"/>
        <v>67.80202117304249</v>
      </c>
      <c r="G37" s="503">
        <v>38.404000000000003</v>
      </c>
      <c r="H37" s="505">
        <v>67.652000000000001</v>
      </c>
      <c r="I37" s="504">
        <v>72.599999999999994</v>
      </c>
      <c r="J37" s="503">
        <f t="shared" si="5"/>
        <v>56.766983976822573</v>
      </c>
      <c r="K37" s="504">
        <v>52.898000000000003</v>
      </c>
      <c r="L37" s="149"/>
      <c r="M37" s="149"/>
      <c r="N37" s="149"/>
      <c r="O37" s="149"/>
    </row>
    <row r="38" spans="1:15">
      <c r="A38" s="300">
        <v>1978</v>
      </c>
      <c r="B38" s="56">
        <f t="shared" si="0"/>
        <v>44.894868166120887</v>
      </c>
      <c r="C38" s="58">
        <f t="shared" si="1"/>
        <v>60.313716032090205</v>
      </c>
      <c r="D38" s="57">
        <f t="shared" si="2"/>
        <v>66.110619725062634</v>
      </c>
      <c r="E38" s="156">
        <f t="shared" si="4"/>
        <v>74.435586330370285</v>
      </c>
      <c r="F38" s="57">
        <f t="shared" si="3"/>
        <v>67.956467690520952</v>
      </c>
      <c r="G38" s="503">
        <v>40.835999999999999</v>
      </c>
      <c r="H38" s="505">
        <v>71.382999999999996</v>
      </c>
      <c r="I38" s="504">
        <v>76.319000000000003</v>
      </c>
      <c r="J38" s="503">
        <f t="shared" si="5"/>
        <v>57.206898000924589</v>
      </c>
      <c r="K38" s="504">
        <v>53.506999999999998</v>
      </c>
      <c r="L38" s="149"/>
      <c r="M38" s="149"/>
      <c r="N38" s="149"/>
      <c r="O38" s="149"/>
    </row>
    <row r="39" spans="1:15">
      <c r="A39" s="300">
        <v>1979</v>
      </c>
      <c r="B39" s="56">
        <f t="shared" si="0"/>
        <v>46.857485353710871</v>
      </c>
      <c r="C39" s="58">
        <f t="shared" si="1"/>
        <v>63.272502101588969</v>
      </c>
      <c r="D39" s="57">
        <f t="shared" si="2"/>
        <v>69.1300951451977</v>
      </c>
      <c r="E39" s="156">
        <f t="shared" si="4"/>
        <v>74.056634078540938</v>
      </c>
      <c r="F39" s="57">
        <f t="shared" si="3"/>
        <v>67.80202117304249</v>
      </c>
      <c r="G39" s="503">
        <v>42.253999999999998</v>
      </c>
      <c r="H39" s="505">
        <v>74.150000000000006</v>
      </c>
      <c r="I39" s="504">
        <v>78.897999999999996</v>
      </c>
      <c r="J39" s="503">
        <f t="shared" si="5"/>
        <v>56.984490896830742</v>
      </c>
      <c r="K39" s="504">
        <v>53.555</v>
      </c>
      <c r="L39" s="149"/>
      <c r="M39" s="149"/>
      <c r="N39" s="149"/>
      <c r="O39" s="149"/>
    </row>
    <row r="40" spans="1:15">
      <c r="A40" s="300">
        <v>1980</v>
      </c>
      <c r="B40" s="56">
        <f t="shared" si="0"/>
        <v>47.838793947505856</v>
      </c>
      <c r="C40" s="58">
        <f t="shared" si="1"/>
        <v>65.3208924573958</v>
      </c>
      <c r="D40" s="57">
        <f t="shared" si="2"/>
        <v>70.163073578401793</v>
      </c>
      <c r="E40" s="156">
        <f t="shared" si="4"/>
        <v>73.236589623615018</v>
      </c>
      <c r="F40" s="57">
        <f t="shared" si="3"/>
        <v>68.188137466738638</v>
      </c>
      <c r="G40" s="503">
        <v>41.853000000000002</v>
      </c>
      <c r="H40" s="505">
        <v>74.34</v>
      </c>
      <c r="I40" s="504">
        <v>78.206000000000003</v>
      </c>
      <c r="J40" s="503">
        <f t="shared" si="5"/>
        <v>56.299435028248588</v>
      </c>
      <c r="K40" s="504">
        <v>53.515999999999998</v>
      </c>
      <c r="L40" s="149"/>
      <c r="M40" s="149"/>
      <c r="N40" s="149"/>
      <c r="O40" s="149"/>
    </row>
    <row r="41" spans="1:15">
      <c r="A41" s="300">
        <v>1981</v>
      </c>
      <c r="B41" s="56">
        <v>50.4760607933299</v>
      </c>
      <c r="C41" s="178">
        <v>67.672748051099944</v>
      </c>
      <c r="D41" s="57">
        <v>72.467410083241717</v>
      </c>
      <c r="E41" s="156">
        <f t="shared" si="4"/>
        <v>74.588460269435544</v>
      </c>
      <c r="F41" s="175">
        <v>69.655379382783977</v>
      </c>
      <c r="G41" s="503">
        <v>43.088999999999999</v>
      </c>
      <c r="H41" s="505">
        <v>75.081000000000003</v>
      </c>
      <c r="I41" s="504">
        <v>78.741</v>
      </c>
      <c r="J41" s="503">
        <f t="shared" si="5"/>
        <v>57.390018779717899</v>
      </c>
      <c r="K41" s="504">
        <v>54.722000000000001</v>
      </c>
      <c r="L41" s="149"/>
      <c r="M41" s="149"/>
      <c r="N41" s="149"/>
      <c r="O41" s="149"/>
    </row>
    <row r="42" spans="1:15">
      <c r="A42" s="300">
        <v>1982</v>
      </c>
      <c r="B42" s="56">
        <v>48.194739763907364</v>
      </c>
      <c r="C42" s="178">
        <v>64.397371535855669</v>
      </c>
      <c r="D42" s="57">
        <v>68.059263912884148</v>
      </c>
      <c r="E42" s="156">
        <f t="shared" si="4"/>
        <v>74.839606981587934</v>
      </c>
      <c r="F42" s="175">
        <v>70.827789726404234</v>
      </c>
      <c r="G42" s="503">
        <v>41.796999999999997</v>
      </c>
      <c r="H42" s="505">
        <v>73.852999999999994</v>
      </c>
      <c r="I42" s="504">
        <v>76.968000000000004</v>
      </c>
      <c r="J42" s="503">
        <f t="shared" si="5"/>
        <v>56.59485735176635</v>
      </c>
      <c r="K42" s="504">
        <v>54.304000000000002</v>
      </c>
      <c r="L42" s="149"/>
      <c r="M42" s="149"/>
      <c r="N42" s="149"/>
      <c r="O42" s="149"/>
    </row>
    <row r="43" spans="1:15">
      <c r="A43" s="300">
        <v>1983</v>
      </c>
      <c r="B43" s="56">
        <v>49.581548323574694</v>
      </c>
      <c r="C43" s="178">
        <v>64.627974368393126</v>
      </c>
      <c r="D43" s="57">
        <v>67.916862991466417</v>
      </c>
      <c r="E43" s="156">
        <f t="shared" si="4"/>
        <v>76.718400674217918</v>
      </c>
      <c r="F43" s="175">
        <v>73.000550192567388</v>
      </c>
      <c r="G43" s="503">
        <v>44.085000000000001</v>
      </c>
      <c r="H43" s="505">
        <v>74.503</v>
      </c>
      <c r="I43" s="504">
        <v>78.319999999999993</v>
      </c>
      <c r="J43" s="503">
        <f t="shared" si="5"/>
        <v>59.172113874609082</v>
      </c>
      <c r="K43" s="504">
        <v>56.287999999999997</v>
      </c>
      <c r="L43" s="149"/>
      <c r="M43" s="149"/>
      <c r="N43" s="149"/>
      <c r="O43" s="149"/>
    </row>
    <row r="44" spans="1:15">
      <c r="A44" s="300">
        <v>1984</v>
      </c>
      <c r="B44" s="56">
        <v>53.03495302238376</v>
      </c>
      <c r="C44" s="178">
        <v>66.325864250438755</v>
      </c>
      <c r="D44" s="57">
        <v>70.263336998062925</v>
      </c>
      <c r="E44" s="156">
        <f t="shared" si="4"/>
        <v>79.961194055655184</v>
      </c>
      <c r="F44" s="175">
        <v>75.478417446106121</v>
      </c>
      <c r="G44" s="503">
        <v>47.966000000000001</v>
      </c>
      <c r="H44" s="505">
        <v>78.266999999999996</v>
      </c>
      <c r="I44" s="504">
        <v>82.900999999999996</v>
      </c>
      <c r="J44" s="503">
        <f t="shared" si="5"/>
        <v>61.285088223644713</v>
      </c>
      <c r="K44" s="504">
        <v>57.859000000000002</v>
      </c>
      <c r="L44" s="149"/>
      <c r="M44" s="149"/>
      <c r="N44" s="149"/>
      <c r="O44" s="149"/>
    </row>
    <row r="45" spans="1:15">
      <c r="A45" s="300">
        <v>1985</v>
      </c>
      <c r="B45" s="56">
        <v>55.914361429125073</v>
      </c>
      <c r="C45" s="178">
        <v>69.066568711481153</v>
      </c>
      <c r="D45" s="57">
        <v>73.344851054918593</v>
      </c>
      <c r="E45" s="156">
        <f t="shared" si="4"/>
        <v>80.957201830457009</v>
      </c>
      <c r="F45" s="175">
        <v>76.234682138748553</v>
      </c>
      <c r="G45" s="503">
        <v>50.179000000000002</v>
      </c>
      <c r="H45" s="505">
        <v>80.218999999999994</v>
      </c>
      <c r="I45" s="504">
        <v>84.828000000000003</v>
      </c>
      <c r="J45" s="503">
        <f t="shared" si="5"/>
        <v>62.552512497039359</v>
      </c>
      <c r="K45" s="504">
        <v>59.154000000000003</v>
      </c>
      <c r="L45" s="149"/>
      <c r="M45" s="149"/>
      <c r="N45" s="149"/>
      <c r="O45" s="149"/>
    </row>
    <row r="46" spans="1:15">
      <c r="A46" s="300">
        <v>1986</v>
      </c>
      <c r="B46" s="56">
        <v>57.092729729446631</v>
      </c>
      <c r="C46" s="178">
        <v>71.296069548181705</v>
      </c>
      <c r="D46" s="57">
        <v>75.898644050049739</v>
      </c>
      <c r="E46" s="156">
        <f t="shared" si="4"/>
        <v>80.078369104012822</v>
      </c>
      <c r="F46" s="175">
        <v>75.224328514980229</v>
      </c>
      <c r="G46" s="503">
        <v>52.018000000000001</v>
      </c>
      <c r="H46" s="505">
        <v>81.540000000000006</v>
      </c>
      <c r="I46" s="504">
        <v>85.501999999999995</v>
      </c>
      <c r="J46" s="503">
        <f t="shared" si="5"/>
        <v>63.794456708363988</v>
      </c>
      <c r="K46" s="504">
        <v>60.838000000000001</v>
      </c>
      <c r="L46" s="149"/>
      <c r="M46" s="149"/>
      <c r="N46" s="149"/>
      <c r="O46" s="149"/>
    </row>
    <row r="47" spans="1:15">
      <c r="A47" s="300">
        <v>1987</v>
      </c>
      <c r="B47" s="56">
        <v>59.790931277560723</v>
      </c>
      <c r="C47" s="178">
        <v>73.707195624668387</v>
      </c>
      <c r="D47" s="57">
        <v>78.814721742317161</v>
      </c>
      <c r="E47" s="156">
        <f t="shared" si="4"/>
        <v>81.119530828479711</v>
      </c>
      <c r="F47" s="175">
        <v>75.858550492672421</v>
      </c>
      <c r="G47" s="503">
        <v>53.856999999999999</v>
      </c>
      <c r="H47" s="505">
        <v>83.756</v>
      </c>
      <c r="I47" s="504">
        <v>88.057000000000002</v>
      </c>
      <c r="J47" s="503">
        <f t="shared" si="5"/>
        <v>64.302258942642908</v>
      </c>
      <c r="K47" s="504">
        <v>61.161999999999999</v>
      </c>
      <c r="L47" s="149"/>
      <c r="M47" s="149"/>
      <c r="N47" s="149"/>
      <c r="O47" s="149"/>
    </row>
    <row r="48" spans="1:15">
      <c r="A48" s="300">
        <v>1988</v>
      </c>
      <c r="B48" s="56">
        <v>62.940578814509117</v>
      </c>
      <c r="C48" s="178">
        <v>76.431574221460352</v>
      </c>
      <c r="D48" s="57">
        <v>81.659598973875731</v>
      </c>
      <c r="E48" s="156">
        <f t="shared" si="4"/>
        <v>82.348923799657598</v>
      </c>
      <c r="F48" s="175">
        <v>77.075976591807134</v>
      </c>
      <c r="G48" s="503">
        <v>56.164999999999999</v>
      </c>
      <c r="H48" s="505">
        <v>86.314999999999998</v>
      </c>
      <c r="I48" s="504">
        <v>90.474999999999994</v>
      </c>
      <c r="J48" s="503">
        <f t="shared" si="5"/>
        <v>65.0698024677055</v>
      </c>
      <c r="K48" s="504">
        <v>62.078000000000003</v>
      </c>
      <c r="L48" s="149"/>
      <c r="M48" s="149"/>
      <c r="N48" s="149"/>
      <c r="O48" s="149"/>
    </row>
    <row r="49" spans="1:19" ht="15">
      <c r="A49" s="300">
        <v>1989</v>
      </c>
      <c r="B49" s="56">
        <v>64.310628358349646</v>
      </c>
      <c r="C49" s="178">
        <v>78.315170809354711</v>
      </c>
      <c r="D49" s="57">
        <v>83.332809800534008</v>
      </c>
      <c r="E49" s="156">
        <f t="shared" si="4"/>
        <v>82.117714478211639</v>
      </c>
      <c r="F49" s="175">
        <v>77.174010903816338</v>
      </c>
      <c r="G49" s="503">
        <v>58.323</v>
      </c>
      <c r="H49" s="505">
        <v>88.179000000000002</v>
      </c>
      <c r="I49" s="504">
        <v>92.867000000000004</v>
      </c>
      <c r="J49" s="503">
        <f t="shared" si="5"/>
        <v>66.141598339740753</v>
      </c>
      <c r="K49" s="504">
        <v>62.802999999999997</v>
      </c>
      <c r="L49"/>
      <c r="M49"/>
      <c r="N49"/>
      <c r="O49" s="149"/>
    </row>
    <row r="50" spans="1:19" ht="15">
      <c r="A50" s="300">
        <v>1990</v>
      </c>
      <c r="B50" s="56">
        <v>63.60360737815671</v>
      </c>
      <c r="C50" s="178">
        <v>78.398840863638213</v>
      </c>
      <c r="D50" s="57">
        <v>83.290927176587616</v>
      </c>
      <c r="E50" s="156">
        <f t="shared" si="4"/>
        <v>81.128249700508505</v>
      </c>
      <c r="F50" s="175">
        <v>76.359725904066423</v>
      </c>
      <c r="G50" s="503">
        <v>59.277000000000001</v>
      </c>
      <c r="H50" s="505">
        <v>88.756</v>
      </c>
      <c r="I50" s="504">
        <v>92.52</v>
      </c>
      <c r="J50" s="503">
        <f t="shared" si="5"/>
        <v>66.78647077380684</v>
      </c>
      <c r="K50" s="504">
        <v>64.069000000000003</v>
      </c>
      <c r="L50"/>
      <c r="M50"/>
      <c r="N50"/>
      <c r="O50" s="149"/>
    </row>
    <row r="51" spans="1:19" ht="15">
      <c r="A51" s="300">
        <v>1991</v>
      </c>
      <c r="B51" s="56">
        <v>60.99862785557918</v>
      </c>
      <c r="C51" s="178">
        <v>76.381576262193377</v>
      </c>
      <c r="D51" s="57">
        <v>79.930893670488459</v>
      </c>
      <c r="E51" s="156">
        <f t="shared" si="4"/>
        <v>79.860394142941644</v>
      </c>
      <c r="F51" s="175">
        <v>76.314710148551995</v>
      </c>
      <c r="G51" s="503">
        <v>58.927</v>
      </c>
      <c r="H51" s="505">
        <v>87.378</v>
      </c>
      <c r="I51" s="504">
        <v>90.506</v>
      </c>
      <c r="J51" s="503">
        <f t="shared" si="5"/>
        <v>67.439172331708207</v>
      </c>
      <c r="K51" s="504">
        <v>65.108000000000004</v>
      </c>
      <c r="L51"/>
      <c r="M51"/>
      <c r="N51"/>
      <c r="O51" s="149"/>
    </row>
    <row r="52" spans="1:19" ht="15">
      <c r="A52" s="300">
        <v>1992</v>
      </c>
      <c r="B52" s="56">
        <v>61.247918216002759</v>
      </c>
      <c r="C52" s="178">
        <v>75.127545814456553</v>
      </c>
      <c r="D52" s="57">
        <v>78.488037275535305</v>
      </c>
      <c r="E52" s="156">
        <f t="shared" si="4"/>
        <v>81.525248232209677</v>
      </c>
      <c r="F52" s="175">
        <v>78.035312359325758</v>
      </c>
      <c r="G52" s="503">
        <v>61.423000000000002</v>
      </c>
      <c r="H52" s="505">
        <v>86.906000000000006</v>
      </c>
      <c r="I52" s="504">
        <v>90.156000000000006</v>
      </c>
      <c r="J52" s="503">
        <f t="shared" si="5"/>
        <v>70.677513635422173</v>
      </c>
      <c r="K52" s="504">
        <v>68.13</v>
      </c>
      <c r="L52"/>
      <c r="M52"/>
      <c r="N52"/>
      <c r="O52" s="149"/>
    </row>
    <row r="53" spans="1:19" ht="15">
      <c r="A53" s="300">
        <v>1993</v>
      </c>
      <c r="B53" s="56">
        <v>63.248525730326492</v>
      </c>
      <c r="C53" s="178">
        <v>75.960164891228928</v>
      </c>
      <c r="D53" s="57">
        <v>79.416784461546513</v>
      </c>
      <c r="E53" s="156">
        <f t="shared" si="4"/>
        <v>83.26538761585779</v>
      </c>
      <c r="F53" s="175">
        <v>79.639873955884553</v>
      </c>
      <c r="G53" s="503">
        <v>63.180999999999997</v>
      </c>
      <c r="H53" s="505">
        <v>88.757000000000005</v>
      </c>
      <c r="I53" s="504">
        <v>92.632999999999996</v>
      </c>
      <c r="J53" s="503">
        <f t="shared" si="5"/>
        <v>71.184244622959312</v>
      </c>
      <c r="K53" s="504">
        <v>68.206000000000003</v>
      </c>
      <c r="L53"/>
      <c r="M53"/>
      <c r="N53"/>
      <c r="O53" s="149"/>
    </row>
    <row r="54" spans="1:19" ht="15">
      <c r="A54" s="300">
        <v>1994</v>
      </c>
      <c r="B54" s="56">
        <v>67.249740758973914</v>
      </c>
      <c r="C54" s="178">
        <v>78.060079180441605</v>
      </c>
      <c r="D54" s="57">
        <v>82.069001622951674</v>
      </c>
      <c r="E54" s="156">
        <f t="shared" si="4"/>
        <v>86.15125870359573</v>
      </c>
      <c r="F54" s="175">
        <v>81.940679237733207</v>
      </c>
      <c r="G54" s="503">
        <v>66.248000000000005</v>
      </c>
      <c r="H54" s="505">
        <v>91.778999999999996</v>
      </c>
      <c r="I54" s="504">
        <v>96.501000000000005</v>
      </c>
      <c r="J54" s="503">
        <f t="shared" si="5"/>
        <v>72.182089584763403</v>
      </c>
      <c r="K54" s="504">
        <v>68.650000000000006</v>
      </c>
      <c r="L54"/>
      <c r="M54"/>
      <c r="N54"/>
      <c r="O54" s="149"/>
    </row>
    <row r="55" spans="1:19" ht="15">
      <c r="A55" s="300">
        <v>1995</v>
      </c>
      <c r="B55" s="56">
        <v>69.512207895591331</v>
      </c>
      <c r="C55" s="178">
        <v>79.781437492347237</v>
      </c>
      <c r="D55" s="57">
        <v>83.821789435108116</v>
      </c>
      <c r="E55" s="156">
        <f t="shared" si="4"/>
        <v>87.128297108282922</v>
      </c>
      <c r="F55" s="175">
        <v>82.928024808683034</v>
      </c>
      <c r="G55" s="503">
        <v>68.31</v>
      </c>
      <c r="H55" s="505">
        <v>94.363</v>
      </c>
      <c r="I55" s="504">
        <v>98.759</v>
      </c>
      <c r="J55" s="503">
        <f t="shared" si="5"/>
        <v>72.390661594056994</v>
      </c>
      <c r="K55" s="504">
        <v>69.168999999999997</v>
      </c>
      <c r="L55"/>
      <c r="M55"/>
      <c r="N55"/>
      <c r="O55" s="149"/>
    </row>
    <row r="56" spans="1:19" ht="15">
      <c r="A56" s="300">
        <v>1996</v>
      </c>
      <c r="B56" s="56">
        <v>71.085460506331771</v>
      </c>
      <c r="C56" s="178">
        <v>81.441573813313738</v>
      </c>
      <c r="D56" s="57">
        <v>86.103345374587718</v>
      </c>
      <c r="E56" s="156">
        <f t="shared" si="4"/>
        <v>87.283996585428227</v>
      </c>
      <c r="F56" s="175">
        <v>82.554894212974546</v>
      </c>
      <c r="G56" s="503">
        <v>71.498000000000005</v>
      </c>
      <c r="H56" s="505">
        <v>96.451999999999998</v>
      </c>
      <c r="I56" s="504">
        <v>100.866</v>
      </c>
      <c r="J56" s="503">
        <f t="shared" si="5"/>
        <v>74.128063700078812</v>
      </c>
      <c r="K56" s="504">
        <v>70.884</v>
      </c>
      <c r="L56"/>
      <c r="M56"/>
      <c r="N56"/>
      <c r="O56" s="149"/>
    </row>
    <row r="57" spans="1:19" ht="15">
      <c r="A57" s="300">
        <v>1997</v>
      </c>
      <c r="B57" s="56">
        <v>74.884519906568485</v>
      </c>
      <c r="C57" s="178">
        <v>83.837394392065619</v>
      </c>
      <c r="D57" s="57">
        <v>88.282288885398657</v>
      </c>
      <c r="E57" s="156">
        <f t="shared" si="4"/>
        <v>89.321144161960703</v>
      </c>
      <c r="F57" s="175">
        <v>84.819686890411646</v>
      </c>
      <c r="G57" s="503">
        <v>75.295000000000002</v>
      </c>
      <c r="H57" s="505">
        <v>99.06</v>
      </c>
      <c r="I57" s="504">
        <v>103.90900000000001</v>
      </c>
      <c r="J57" s="503">
        <f t="shared" si="5"/>
        <v>76.009489198465573</v>
      </c>
      <c r="K57" s="504">
        <v>72.462999999999994</v>
      </c>
      <c r="L57"/>
      <c r="M57"/>
      <c r="N57"/>
      <c r="O57" s="149"/>
    </row>
    <row r="58" spans="1:19" ht="15">
      <c r="A58" s="300">
        <v>1998</v>
      </c>
      <c r="B58" s="56">
        <v>78.578835457887735</v>
      </c>
      <c r="C58" s="178">
        <v>86.055671197093986</v>
      </c>
      <c r="D58" s="57">
        <v>90.451808805821685</v>
      </c>
      <c r="E58" s="156">
        <f t="shared" si="4"/>
        <v>91.311629279978547</v>
      </c>
      <c r="F58" s="175">
        <v>86.872405341869651</v>
      </c>
      <c r="G58" s="503">
        <v>79.162000000000006</v>
      </c>
      <c r="H58" s="505">
        <v>101.133</v>
      </c>
      <c r="I58" s="504">
        <v>106.026</v>
      </c>
      <c r="J58" s="503">
        <f t="shared" si="5"/>
        <v>78.275142633957273</v>
      </c>
      <c r="K58" s="504">
        <v>74.662999999999997</v>
      </c>
      <c r="L58"/>
      <c r="M58"/>
      <c r="N58"/>
      <c r="O58" s="149"/>
    </row>
    <row r="59" spans="1:19" ht="15">
      <c r="A59" s="300">
        <v>1999</v>
      </c>
      <c r="B59" s="56">
        <v>83.361439599459516</v>
      </c>
      <c r="C59" s="178">
        <v>88.682094608383338</v>
      </c>
      <c r="D59" s="57">
        <v>93.072613999267048</v>
      </c>
      <c r="E59" s="156">
        <f t="shared" si="4"/>
        <v>94.000305211080516</v>
      </c>
      <c r="F59" s="175">
        <v>89.563347171510017</v>
      </c>
      <c r="G59" s="503">
        <v>83.56</v>
      </c>
      <c r="H59" s="505">
        <v>102.78700000000001</v>
      </c>
      <c r="I59" s="504">
        <v>107.73</v>
      </c>
      <c r="J59" s="503">
        <f t="shared" si="5"/>
        <v>81.294327103622052</v>
      </c>
      <c r="K59" s="504">
        <v>77.563999999999993</v>
      </c>
      <c r="L59"/>
      <c r="M59"/>
      <c r="N59"/>
      <c r="O59" s="149"/>
    </row>
    <row r="60" spans="1:19" ht="15">
      <c r="A60" s="300">
        <v>2000</v>
      </c>
      <c r="B60" s="56">
        <v>88.486556129999997</v>
      </c>
      <c r="C60" s="178">
        <v>90.896289949999996</v>
      </c>
      <c r="D60" s="57">
        <v>95.246322180000007</v>
      </c>
      <c r="E60" s="156">
        <f t="shared" si="4"/>
        <v>97.348919497896404</v>
      </c>
      <c r="F60" s="175">
        <v>92.900515179999999</v>
      </c>
      <c r="G60" s="503">
        <v>87.314999999999998</v>
      </c>
      <c r="H60" s="505">
        <v>104.544</v>
      </c>
      <c r="I60" s="504">
        <v>109.193</v>
      </c>
      <c r="J60" s="503">
        <f t="shared" si="5"/>
        <v>83.519857667584944</v>
      </c>
      <c r="K60" s="504">
        <v>79.963999999999999</v>
      </c>
      <c r="L60"/>
      <c r="M60"/>
      <c r="N60"/>
      <c r="O60" s="149"/>
      <c r="Q60" s="35"/>
      <c r="R60" s="35"/>
      <c r="S60" s="35"/>
    </row>
    <row r="61" spans="1:19" ht="15">
      <c r="A61" s="300">
        <v>2001</v>
      </c>
      <c r="B61" s="56">
        <v>89.839846660000006</v>
      </c>
      <c r="C61" s="178">
        <v>91.072813350000004</v>
      </c>
      <c r="D61" s="57">
        <v>95.060991569999999</v>
      </c>
      <c r="E61" s="156">
        <f t="shared" si="4"/>
        <v>98.64617480821461</v>
      </c>
      <c r="F61" s="175">
        <v>94.515080280000006</v>
      </c>
      <c r="G61" s="503">
        <v>87.882000000000005</v>
      </c>
      <c r="H61" s="505">
        <v>103.782</v>
      </c>
      <c r="I61" s="504">
        <v>106.97799999999999</v>
      </c>
      <c r="J61" s="503">
        <f t="shared" si="5"/>
        <v>84.679424177603053</v>
      </c>
      <c r="K61" s="504">
        <v>82.15</v>
      </c>
      <c r="L61"/>
      <c r="M61"/>
      <c r="N61"/>
      <c r="O61" s="149"/>
      <c r="Q61" s="35"/>
      <c r="R61" s="35"/>
      <c r="S61" s="35"/>
    </row>
    <row r="62" spans="1:19" ht="15">
      <c r="A62" s="331">
        <v>2002</v>
      </c>
      <c r="B62" s="56">
        <v>92.592515000000006</v>
      </c>
      <c r="C62" s="178">
        <v>93.269662460000006</v>
      </c>
      <c r="D62" s="57">
        <v>96.349929320000001</v>
      </c>
      <c r="E62" s="156">
        <f t="shared" si="4"/>
        <v>99.273989588747142</v>
      </c>
      <c r="F62" s="175">
        <v>96.101635569999999</v>
      </c>
      <c r="G62" s="503">
        <v>89.460999999999999</v>
      </c>
      <c r="H62" s="505">
        <v>101.52200000000001</v>
      </c>
      <c r="I62" s="504">
        <v>104.422</v>
      </c>
      <c r="J62" s="503">
        <f t="shared" si="5"/>
        <v>88.119816394476075</v>
      </c>
      <c r="K62" s="504">
        <v>85.671999999999997</v>
      </c>
      <c r="L62"/>
      <c r="M62"/>
      <c r="N62"/>
      <c r="O62" s="149"/>
      <c r="Q62" s="35"/>
      <c r="R62" s="35"/>
      <c r="S62" s="35"/>
    </row>
    <row r="63" spans="1:19" ht="15">
      <c r="A63" s="331">
        <v>2003</v>
      </c>
      <c r="B63" s="56">
        <v>94.022268539999999</v>
      </c>
      <c r="C63" s="178">
        <v>95.181829309999998</v>
      </c>
      <c r="D63" s="57">
        <v>97.963457410000004</v>
      </c>
      <c r="E63" s="156">
        <f t="shared" si="4"/>
        <v>98.781741453798503</v>
      </c>
      <c r="F63" s="175">
        <v>95.980593209999995</v>
      </c>
      <c r="G63" s="503">
        <v>92.316999999999993</v>
      </c>
      <c r="H63" s="505">
        <v>101.336</v>
      </c>
      <c r="I63" s="504">
        <v>103.751</v>
      </c>
      <c r="J63" s="503">
        <f t="shared" si="5"/>
        <v>91.099905265650889</v>
      </c>
      <c r="K63" s="504">
        <v>88.978999999999999</v>
      </c>
      <c r="L63"/>
      <c r="M63"/>
      <c r="N63"/>
      <c r="O63" s="149"/>
      <c r="Q63" s="35"/>
      <c r="R63" s="35"/>
      <c r="S63" s="35"/>
    </row>
    <row r="64" spans="1:19" ht="15">
      <c r="A64" s="331">
        <v>2004</v>
      </c>
      <c r="B64" s="56">
        <v>97.182390459999993</v>
      </c>
      <c r="C64" s="178">
        <v>97.018489040000006</v>
      </c>
      <c r="D64" s="57">
        <v>100.76121670000001</v>
      </c>
      <c r="E64" s="156">
        <f t="shared" si="4"/>
        <v>100.16893833497285</v>
      </c>
      <c r="F64" s="175">
        <v>96.444755659999998</v>
      </c>
      <c r="G64" s="503">
        <v>96.475999999999999</v>
      </c>
      <c r="H64" s="505">
        <v>102.682</v>
      </c>
      <c r="I64" s="504">
        <v>105.047</v>
      </c>
      <c r="J64" s="503">
        <f t="shared" si="5"/>
        <v>93.95609746596287</v>
      </c>
      <c r="K64" s="504">
        <v>91.840999999999994</v>
      </c>
      <c r="L64"/>
      <c r="M64"/>
      <c r="N64"/>
      <c r="O64" s="149"/>
      <c r="Q64" s="35"/>
      <c r="R64" s="35"/>
      <c r="S64" s="35"/>
    </row>
    <row r="65" spans="1:19" ht="15">
      <c r="A65" s="331">
        <v>2005</v>
      </c>
      <c r="B65" s="56">
        <v>100.46611009999999</v>
      </c>
      <c r="C65" s="178">
        <v>98.586792380000006</v>
      </c>
      <c r="D65" s="57">
        <v>101.63656349999999</v>
      </c>
      <c r="E65" s="156">
        <f t="shared" si="4"/>
        <v>101.90625709045915</v>
      </c>
      <c r="F65" s="175">
        <v>98.846596309999995</v>
      </c>
      <c r="G65" s="503">
        <v>100.13200000000001</v>
      </c>
      <c r="H65" s="505">
        <v>104.56699999999999</v>
      </c>
      <c r="I65" s="504">
        <v>106.767</v>
      </c>
      <c r="J65" s="503">
        <f t="shared" si="5"/>
        <v>95.758700163531529</v>
      </c>
      <c r="K65" s="504">
        <v>93.786000000000001</v>
      </c>
      <c r="L65"/>
      <c r="M65"/>
      <c r="N65"/>
      <c r="O65" s="149"/>
      <c r="Q65" s="35"/>
      <c r="R65" s="35"/>
      <c r="S65" s="35"/>
    </row>
    <row r="66" spans="1:19" ht="15">
      <c r="A66" s="331">
        <v>2006</v>
      </c>
      <c r="B66" s="56">
        <v>102.96320350000001</v>
      </c>
      <c r="C66" s="178">
        <v>99.948981669999995</v>
      </c>
      <c r="D66" s="57">
        <v>102.905607</v>
      </c>
      <c r="E66" s="156">
        <f t="shared" si="4"/>
        <v>103.01576042060341</v>
      </c>
      <c r="F66" s="175">
        <v>100.05701999999999</v>
      </c>
      <c r="G66" s="503">
        <v>103.298</v>
      </c>
      <c r="H66" s="505">
        <v>106.589</v>
      </c>
      <c r="I66" s="504">
        <v>109.11799999999999</v>
      </c>
      <c r="J66" s="503">
        <f t="shared" si="5"/>
        <v>96.912439369916228</v>
      </c>
      <c r="K66" s="504">
        <v>94.665999999999997</v>
      </c>
      <c r="L66"/>
      <c r="M66"/>
      <c r="N66"/>
      <c r="O66" s="149"/>
      <c r="Q66" s="35"/>
      <c r="R66" s="35"/>
      <c r="S66" s="35"/>
    </row>
    <row r="67" spans="1:19" ht="15">
      <c r="A67" s="300">
        <v>2007</v>
      </c>
      <c r="B67" s="56">
        <v>104.7438489</v>
      </c>
      <c r="C67" s="178">
        <v>102.0366516</v>
      </c>
      <c r="D67" s="57">
        <v>104.7065599</v>
      </c>
      <c r="E67" s="156">
        <f t="shared" si="4"/>
        <v>102.65316164098823</v>
      </c>
      <c r="F67" s="175">
        <v>100.0380133</v>
      </c>
      <c r="G67" s="503">
        <v>105.473</v>
      </c>
      <c r="H67" s="505">
        <v>107.474</v>
      </c>
      <c r="I67" s="504">
        <v>109.831</v>
      </c>
      <c r="J67" s="503">
        <f t="shared" si="5"/>
        <v>98.138154344306528</v>
      </c>
      <c r="K67" s="504">
        <v>96.031999999999996</v>
      </c>
      <c r="L67"/>
      <c r="M67"/>
      <c r="N67"/>
      <c r="O67" s="149"/>
      <c r="Q67" s="35"/>
      <c r="R67" s="35"/>
      <c r="S67" s="35"/>
    </row>
    <row r="68" spans="1:19" ht="15">
      <c r="A68" s="300">
        <v>2008</v>
      </c>
      <c r="B68" s="56">
        <v>104.8863006</v>
      </c>
      <c r="C68" s="178">
        <v>103.0733439</v>
      </c>
      <c r="D68" s="57">
        <v>105.3976232</v>
      </c>
      <c r="E68" s="156">
        <f t="shared" si="4"/>
        <v>101.75889966445536</v>
      </c>
      <c r="F68" s="175">
        <v>99.517831240000007</v>
      </c>
      <c r="G68" s="503">
        <v>104.23399999999999</v>
      </c>
      <c r="H68" s="505">
        <v>105.97799999999999</v>
      </c>
      <c r="I68" s="504">
        <v>107.624</v>
      </c>
      <c r="J68" s="503">
        <f t="shared" si="5"/>
        <v>98.354375436411331</v>
      </c>
      <c r="K68" s="504">
        <v>96.85</v>
      </c>
      <c r="L68"/>
      <c r="M68"/>
      <c r="N68"/>
      <c r="O68" s="149"/>
      <c r="Q68" s="35"/>
      <c r="R68" s="35"/>
      <c r="S68" s="35"/>
    </row>
    <row r="69" spans="1:19" s="40" customFormat="1" ht="15">
      <c r="A69" s="300">
        <v>2009</v>
      </c>
      <c r="B69" s="56">
        <v>100</v>
      </c>
      <c r="C69" s="178">
        <v>100</v>
      </c>
      <c r="D69" s="57">
        <v>100</v>
      </c>
      <c r="E69" s="156">
        <f t="shared" si="4"/>
        <v>100</v>
      </c>
      <c r="F69" s="175">
        <v>100</v>
      </c>
      <c r="G69" s="503">
        <v>100</v>
      </c>
      <c r="H69" s="505">
        <v>100</v>
      </c>
      <c r="I69" s="504">
        <v>100</v>
      </c>
      <c r="J69" s="503">
        <f t="shared" si="5"/>
        <v>100</v>
      </c>
      <c r="K69" s="504">
        <v>100</v>
      </c>
      <c r="L69"/>
      <c r="M69"/>
      <c r="N69"/>
      <c r="O69" s="184"/>
      <c r="Q69" s="35"/>
      <c r="R69" s="35"/>
      <c r="S69" s="35"/>
    </row>
    <row r="70" spans="1:19" s="40" customFormat="1" ht="15">
      <c r="A70" s="300">
        <v>2010</v>
      </c>
      <c r="B70" s="56">
        <v>103.3727519</v>
      </c>
      <c r="C70" s="178">
        <v>101.98869430000001</v>
      </c>
      <c r="D70" s="57">
        <v>102.07214279999999</v>
      </c>
      <c r="E70" s="156">
        <f t="shared" si="4"/>
        <v>101.35706963355054</v>
      </c>
      <c r="F70" s="175">
        <v>101.2734457</v>
      </c>
      <c r="G70" s="503">
        <v>103.175</v>
      </c>
      <c r="H70" s="505">
        <v>98.84</v>
      </c>
      <c r="I70" s="504">
        <v>99.905000000000001</v>
      </c>
      <c r="J70" s="503">
        <f t="shared" si="5"/>
        <v>104.38587616349655</v>
      </c>
      <c r="K70" s="504">
        <v>103.273</v>
      </c>
      <c r="L70"/>
      <c r="M70"/>
      <c r="N70"/>
      <c r="O70" s="184"/>
      <c r="Q70" s="35"/>
      <c r="R70" s="35"/>
      <c r="S70" s="35"/>
    </row>
    <row r="71" spans="1:19" s="40" customFormat="1" ht="15">
      <c r="A71" s="300">
        <v>2011</v>
      </c>
      <c r="B71" s="56">
        <v>107.0209802</v>
      </c>
      <c r="C71" s="178">
        <v>103.8600465</v>
      </c>
      <c r="D71" s="57">
        <v>103.7422124</v>
      </c>
      <c r="E71" s="156">
        <f>B71/C71*100</f>
        <v>103.04345492470004</v>
      </c>
      <c r="F71" s="175">
        <v>103.15610460000001</v>
      </c>
      <c r="G71" s="503">
        <v>105.345</v>
      </c>
      <c r="H71" s="505">
        <v>100.44</v>
      </c>
      <c r="I71" s="504">
        <v>101.971</v>
      </c>
      <c r="J71" s="503">
        <f t="shared" si="5"/>
        <v>104.88351254480285</v>
      </c>
      <c r="K71" s="504">
        <v>103.309</v>
      </c>
      <c r="L71"/>
      <c r="M71"/>
      <c r="N71"/>
      <c r="O71" s="184"/>
      <c r="Q71" s="35"/>
      <c r="R71" s="35"/>
      <c r="S71" s="35"/>
    </row>
    <row r="72" spans="1:19" s="40" customFormat="1" ht="15">
      <c r="A72" s="300">
        <v>2012</v>
      </c>
      <c r="B72" s="56">
        <v>108.8728514</v>
      </c>
      <c r="C72" s="178">
        <v>105.2314191</v>
      </c>
      <c r="D72" s="57">
        <v>105.99235640000001</v>
      </c>
      <c r="E72" s="156">
        <f t="shared" si="4"/>
        <v>103.46040406101488</v>
      </c>
      <c r="F72" s="175">
        <v>102.71995200000001</v>
      </c>
      <c r="G72" s="503">
        <v>108.40900000000001</v>
      </c>
      <c r="H72" s="505">
        <v>102.384</v>
      </c>
      <c r="I72" s="504">
        <v>104.21599999999999</v>
      </c>
      <c r="J72" s="503">
        <f>((G72/H72)*100)</f>
        <v>105.88470854821065</v>
      </c>
      <c r="K72" s="504">
        <v>104.023</v>
      </c>
      <c r="L72"/>
      <c r="M72"/>
      <c r="N72"/>
      <c r="O72" s="184"/>
      <c r="Q72" s="35"/>
      <c r="R72" s="35"/>
      <c r="S72" s="35"/>
    </row>
    <row r="73" spans="1:19" s="40" customFormat="1" ht="15">
      <c r="A73" s="331">
        <v>2013</v>
      </c>
      <c r="B73" s="56">
        <v>111.9271821</v>
      </c>
      <c r="C73" s="178">
        <v>106.65891190000001</v>
      </c>
      <c r="D73" s="57">
        <v>107.24778809999999</v>
      </c>
      <c r="E73" s="156">
        <f t="shared" si="4"/>
        <v>104.93936240877777</v>
      </c>
      <c r="F73" s="175">
        <v>104.3605262</v>
      </c>
      <c r="G73" s="503">
        <v>110.828</v>
      </c>
      <c r="H73" s="505">
        <v>104.062</v>
      </c>
      <c r="I73" s="504">
        <v>105.79</v>
      </c>
      <c r="J73" s="503">
        <f>((G73/H73)*100)</f>
        <v>106.50189310218909</v>
      </c>
      <c r="K73" s="504">
        <v>104.762</v>
      </c>
      <c r="L73"/>
      <c r="M73"/>
      <c r="N73"/>
      <c r="O73" s="184"/>
      <c r="Q73" s="35"/>
      <c r="R73" s="35"/>
      <c r="S73" s="35"/>
    </row>
    <row r="74" spans="1:19" s="40" customFormat="1" ht="15">
      <c r="A74" s="485">
        <v>2014</v>
      </c>
      <c r="B74" s="182">
        <v>115.69272340000001</v>
      </c>
      <c r="C74" s="178">
        <v>107.3425574</v>
      </c>
      <c r="D74" s="81">
        <v>107.6111198</v>
      </c>
      <c r="E74" s="133">
        <f>B74/C74*100</f>
        <v>107.77898924923508</v>
      </c>
      <c r="F74" s="175">
        <v>107.5106287</v>
      </c>
      <c r="G74" s="181">
        <v>114.393</v>
      </c>
      <c r="H74" s="31">
        <v>106.29600000000001</v>
      </c>
      <c r="I74" s="133">
        <v>108.301</v>
      </c>
      <c r="J74" s="503">
        <f>((G74/H74)*100)</f>
        <v>107.61740799277489</v>
      </c>
      <c r="K74" s="175">
        <v>105.625</v>
      </c>
      <c r="L74"/>
      <c r="M74"/>
      <c r="N74"/>
      <c r="O74" s="184"/>
    </row>
    <row r="75" spans="1:19" s="40" customFormat="1" ht="15">
      <c r="A75" s="485">
        <v>2015</v>
      </c>
      <c r="B75" s="82">
        <v>116.45840099999999</v>
      </c>
      <c r="C75" s="178">
        <v>108.4323089</v>
      </c>
      <c r="D75" s="81">
        <v>108.8916811</v>
      </c>
      <c r="E75" s="133">
        <f>B75/C75*100</f>
        <v>107.40193783699831</v>
      </c>
      <c r="F75" s="175">
        <v>106.95143299999999</v>
      </c>
      <c r="G75" s="181">
        <v>118.37</v>
      </c>
      <c r="H75" s="31">
        <v>108.806</v>
      </c>
      <c r="I75" s="183">
        <v>110.804</v>
      </c>
      <c r="J75" s="503">
        <f>((G75/H75)*100)</f>
        <v>108.78995643622595</v>
      </c>
      <c r="K75" s="175">
        <v>106.82899999999999</v>
      </c>
      <c r="L75" s="556"/>
      <c r="M75" s="556"/>
      <c r="N75" s="556"/>
      <c r="O75" s="184"/>
    </row>
    <row r="76" spans="1:19" s="40" customFormat="1" ht="15">
      <c r="A76" s="485">
        <v>2016</v>
      </c>
      <c r="B76" s="82">
        <v>117.8158813</v>
      </c>
      <c r="C76" s="178">
        <v>109.37206639999999</v>
      </c>
      <c r="D76" s="81">
        <v>109.46442589999999</v>
      </c>
      <c r="E76" s="133">
        <f t="shared" ref="E76:E77" si="6">B76/C76*100</f>
        <v>107.72026640615799</v>
      </c>
      <c r="F76" s="175">
        <v>107.6276697</v>
      </c>
      <c r="G76" s="181">
        <v>120.253</v>
      </c>
      <c r="H76" s="31">
        <v>110.75700000000001</v>
      </c>
      <c r="I76" s="183">
        <v>112.501</v>
      </c>
      <c r="J76" s="503">
        <f t="shared" ref="J76:J77" si="7">((G76/H76)*100)</f>
        <v>108.57372445985354</v>
      </c>
      <c r="K76" s="175">
        <v>106.89</v>
      </c>
      <c r="L76" s="687"/>
      <c r="M76" s="687"/>
      <c r="N76" s="687"/>
      <c r="O76" s="184"/>
    </row>
    <row r="77" spans="1:19" s="40" customFormat="1" ht="15">
      <c r="A77" s="448">
        <v>2017</v>
      </c>
      <c r="B77" s="322">
        <v>121.7888155</v>
      </c>
      <c r="C77" s="353">
        <v>111.5852414</v>
      </c>
      <c r="D77" s="313">
        <v>110.8392231</v>
      </c>
      <c r="E77" s="354">
        <f t="shared" si="6"/>
        <v>109.14419682386421</v>
      </c>
      <c r="F77" s="355">
        <v>109.8794578</v>
      </c>
      <c r="G77" s="356">
        <v>123.51600000000001</v>
      </c>
      <c r="H77" s="523">
        <v>112.455</v>
      </c>
      <c r="I77" s="357">
        <v>114.221</v>
      </c>
      <c r="J77" s="686">
        <f t="shared" si="7"/>
        <v>109.8359343737495</v>
      </c>
      <c r="K77" s="355">
        <v>108.13800000000001</v>
      </c>
      <c r="L77" s="687"/>
      <c r="M77" s="687"/>
      <c r="N77" s="687"/>
      <c r="O77" s="184"/>
    </row>
    <row r="78" spans="1:19" ht="15">
      <c r="L78"/>
      <c r="M78"/>
      <c r="N78"/>
    </row>
    <row r="79" spans="1:19" ht="15">
      <c r="A79" s="176" t="s">
        <v>329</v>
      </c>
      <c r="C79" s="73"/>
      <c r="D79" s="73"/>
      <c r="E79" s="176"/>
      <c r="F79" s="28"/>
      <c r="G79" s="27"/>
      <c r="H79" s="27"/>
      <c r="I79" s="27"/>
      <c r="J79" s="27"/>
      <c r="K79" s="28"/>
      <c r="L79"/>
      <c r="M79"/>
      <c r="N79"/>
    </row>
    <row r="80" spans="1:19">
      <c r="A80" s="315" t="s">
        <v>206</v>
      </c>
      <c r="B80" s="360">
        <f>(POWER(B33/B7,1/26)-1)*100</f>
        <v>5.0113895882314852</v>
      </c>
      <c r="C80" s="360">
        <f t="shared" ref="C80:K80" si="8">(POWER(C33/C7,1/26)-1)*100</f>
        <v>1.6208567606597946</v>
      </c>
      <c r="D80" s="359">
        <f t="shared" si="8"/>
        <v>0.94279207858485314</v>
      </c>
      <c r="E80" s="395">
        <f t="shared" si="8"/>
        <v>3.3364536923332189</v>
      </c>
      <c r="F80" s="359">
        <f t="shared" si="8"/>
        <v>4.0187098720589232</v>
      </c>
      <c r="G80" s="395">
        <f t="shared" si="8"/>
        <v>4.0970589562975279</v>
      </c>
      <c r="H80" s="360">
        <f t="shared" si="8"/>
        <v>1.0834977992641104</v>
      </c>
      <c r="I80" s="359">
        <f t="shared" si="8"/>
        <v>0.82839375316496877</v>
      </c>
      <c r="J80" s="360">
        <f t="shared" si="8"/>
        <v>2.981259278362014</v>
      </c>
      <c r="K80" s="359">
        <f t="shared" si="8"/>
        <v>3.2419004866513168</v>
      </c>
    </row>
    <row r="81" spans="1:13">
      <c r="A81" s="316" t="s">
        <v>38</v>
      </c>
      <c r="B81" s="34">
        <f>(POWER(B41/B33,1/8)-1)*100</f>
        <v>3.5206298459560248</v>
      </c>
      <c r="C81" s="34">
        <f t="shared" ref="C81:K81" si="9">(POWER(C41/C33,1/8)-1)*100</f>
        <v>2.7138586696014322</v>
      </c>
      <c r="D81" s="174">
        <f t="shared" si="9"/>
        <v>2.039104750974019</v>
      </c>
      <c r="E81" s="388">
        <f t="shared" si="9"/>
        <v>0.78545503674407602</v>
      </c>
      <c r="F81" s="174">
        <f t="shared" si="9"/>
        <v>1.4323137390895191</v>
      </c>
      <c r="G81" s="388">
        <f t="shared" si="9"/>
        <v>2.6649986663304093</v>
      </c>
      <c r="H81" s="34">
        <f t="shared" si="9"/>
        <v>2.0432404608376808</v>
      </c>
      <c r="I81" s="174">
        <f t="shared" si="9"/>
        <v>1.3729818639009572</v>
      </c>
      <c r="J81" s="34">
        <f t="shared" si="9"/>
        <v>0.60930856633403252</v>
      </c>
      <c r="K81" s="174">
        <f t="shared" si="9"/>
        <v>1.2743485440742441</v>
      </c>
    </row>
    <row r="82" spans="1:13">
      <c r="A82" s="316" t="s">
        <v>39</v>
      </c>
      <c r="B82" s="34">
        <f>(POWER(B49/B41,1/8)-1)*100</f>
        <v>3.0741263121912832</v>
      </c>
      <c r="C82" s="34">
        <f t="shared" ref="C82:K82" si="10">(POWER(C49/C41,1/8)-1)*100</f>
        <v>1.8424904192345659</v>
      </c>
      <c r="D82" s="174">
        <f t="shared" si="10"/>
        <v>1.7616547995475296</v>
      </c>
      <c r="E82" s="388">
        <f t="shared" si="10"/>
        <v>1.2093536674983918</v>
      </c>
      <c r="F82" s="174">
        <f t="shared" si="10"/>
        <v>1.2895289089369211</v>
      </c>
      <c r="G82" s="388">
        <f t="shared" si="10"/>
        <v>3.8566189338137047</v>
      </c>
      <c r="H82" s="34">
        <f t="shared" si="10"/>
        <v>2.0303532166949134</v>
      </c>
      <c r="I82" s="174">
        <f t="shared" si="10"/>
        <v>2.0839723637850582</v>
      </c>
      <c r="J82" s="34">
        <f t="shared" si="10"/>
        <v>1.7899239388499577</v>
      </c>
      <c r="K82" s="174">
        <f t="shared" si="10"/>
        <v>1.7366196610732354</v>
      </c>
    </row>
    <row r="83" spans="1:13">
      <c r="A83" s="316" t="s">
        <v>40</v>
      </c>
      <c r="B83" s="34">
        <f>(POWER(B60/B49,1/11)-1)*100</f>
        <v>2.9436360067022882</v>
      </c>
      <c r="C83" s="34">
        <f t="shared" ref="C83:K83" si="11">(POWER(C60/C49,1/11)-1)*100</f>
        <v>1.3635568664716269</v>
      </c>
      <c r="D83" s="174">
        <f t="shared" si="11"/>
        <v>1.2221723556122832</v>
      </c>
      <c r="E83" s="388">
        <f t="shared" si="11"/>
        <v>1.5588236927322141</v>
      </c>
      <c r="F83" s="174">
        <f t="shared" si="11"/>
        <v>1.7003527107970928</v>
      </c>
      <c r="G83" s="388">
        <f t="shared" si="11"/>
        <v>3.7365325993602871</v>
      </c>
      <c r="H83" s="34">
        <f t="shared" si="11"/>
        <v>1.5596668529177071</v>
      </c>
      <c r="I83" s="174">
        <f t="shared" si="11"/>
        <v>1.4831510995361397</v>
      </c>
      <c r="J83" s="34">
        <f t="shared" si="11"/>
        <v>2.1434352966076542</v>
      </c>
      <c r="K83" s="174">
        <f t="shared" si="11"/>
        <v>2.220416774902767</v>
      </c>
    </row>
    <row r="84" spans="1:13">
      <c r="A84" s="433" t="s">
        <v>41</v>
      </c>
      <c r="B84" s="34">
        <f>(((B68/B60)^(1/8))-1)*100</f>
        <v>2.1480744584504219</v>
      </c>
      <c r="C84" s="34">
        <f t="shared" ref="C84:K84" si="12">(((C68/C60)^(1/8))-1)*100</f>
        <v>1.5839336438708829</v>
      </c>
      <c r="D84" s="174">
        <f t="shared" si="12"/>
        <v>1.2739677571037999</v>
      </c>
      <c r="E84" s="388">
        <f t="shared" si="12"/>
        <v>0.5553445257960643</v>
      </c>
      <c r="F84" s="174">
        <f t="shared" si="12"/>
        <v>0.86380501438521051</v>
      </c>
      <c r="G84" s="388">
        <f t="shared" si="12"/>
        <v>2.2386410497887921</v>
      </c>
      <c r="H84" s="34">
        <f t="shared" si="12"/>
        <v>0.1704387067203994</v>
      </c>
      <c r="I84" s="174">
        <f t="shared" si="12"/>
        <v>-0.18075253934196622</v>
      </c>
      <c r="J84" s="34">
        <f t="shared" si="12"/>
        <v>2.0646833235139272</v>
      </c>
      <c r="K84" s="174">
        <f t="shared" si="12"/>
        <v>2.4237421890432875</v>
      </c>
    </row>
    <row r="85" spans="1:13">
      <c r="A85" s="436"/>
      <c r="B85" s="360"/>
      <c r="C85" s="360"/>
      <c r="D85" s="360"/>
      <c r="E85" s="360"/>
      <c r="F85" s="360"/>
      <c r="G85" s="360"/>
      <c r="H85" s="360"/>
      <c r="I85" s="360"/>
      <c r="J85" s="360"/>
      <c r="K85" s="360"/>
    </row>
    <row r="86" spans="1:13">
      <c r="A86" s="404" t="s">
        <v>328</v>
      </c>
      <c r="B86" s="401"/>
      <c r="C86" s="401"/>
      <c r="D86" s="401"/>
      <c r="E86" s="401"/>
      <c r="F86" s="401"/>
      <c r="G86" s="401"/>
      <c r="H86" s="401"/>
      <c r="I86" s="401"/>
      <c r="J86" s="401"/>
      <c r="K86" s="401"/>
    </row>
    <row r="87" spans="1:13">
      <c r="A87" s="331" t="s">
        <v>466</v>
      </c>
      <c r="B87" s="406">
        <f>((B77/B7)^(1/70)-1)*100</f>
        <v>3.5308471533122665</v>
      </c>
      <c r="C87" s="383">
        <f>((C77/C7)^(1/70)-1)*100</f>
        <v>1.6308179305976944</v>
      </c>
      <c r="D87" s="383">
        <f t="shared" ref="D87:K87" si="13">((D77/D7)^(1/70)-1)*100</f>
        <v>1.1933628184660705</v>
      </c>
      <c r="E87" s="406">
        <f t="shared" si="13"/>
        <v>1.8695404222881074</v>
      </c>
      <c r="F87" s="383">
        <f t="shared" si="13"/>
        <v>2.303284962861385</v>
      </c>
      <c r="G87" s="406">
        <f t="shared" si="13"/>
        <v>3.3513677803363118</v>
      </c>
      <c r="H87" s="383">
        <f t="shared" si="13"/>
        <v>1.2158919086180164</v>
      </c>
      <c r="I87" s="383">
        <f t="shared" si="13"/>
        <v>0.99860698458027475</v>
      </c>
      <c r="J87" s="406">
        <f t="shared" si="13"/>
        <v>2.1098227081240095</v>
      </c>
      <c r="K87" s="383">
        <f t="shared" si="13"/>
        <v>2.3295274100285868</v>
      </c>
      <c r="L87" s="512"/>
    </row>
    <row r="88" spans="1:13" ht="15">
      <c r="A88" s="331" t="s">
        <v>206</v>
      </c>
      <c r="B88" s="387">
        <f>((B33/B7)^(1/26)-1)*100</f>
        <v>5.0113895882314852</v>
      </c>
      <c r="C88" s="37">
        <f t="shared" ref="C88:K88" si="14">((C33/C7)^(1/26)-1)*100</f>
        <v>1.6208567606597946</v>
      </c>
      <c r="D88" s="175">
        <f t="shared" si="14"/>
        <v>0.94279207858485314</v>
      </c>
      <c r="E88" s="37">
        <f t="shared" si="14"/>
        <v>3.3364536923332189</v>
      </c>
      <c r="F88" s="175">
        <f t="shared" si="14"/>
        <v>4.0187098720589232</v>
      </c>
      <c r="G88" s="37">
        <f t="shared" si="14"/>
        <v>4.0970589562975279</v>
      </c>
      <c r="H88" s="37">
        <f t="shared" si="14"/>
        <v>1.0834977992641104</v>
      </c>
      <c r="I88" s="175">
        <f t="shared" si="14"/>
        <v>0.82839375316496877</v>
      </c>
      <c r="J88" s="37">
        <f t="shared" si="14"/>
        <v>2.981259278362014</v>
      </c>
      <c r="K88" s="175">
        <f t="shared" si="14"/>
        <v>3.2419004866513168</v>
      </c>
      <c r="L88"/>
      <c r="M88"/>
    </row>
    <row r="89" spans="1:13">
      <c r="A89" s="331" t="s">
        <v>456</v>
      </c>
      <c r="B89" s="387">
        <f>((B77/B33)^(1/44)-1)*100</f>
        <v>2.6658117612687215</v>
      </c>
      <c r="C89" s="37">
        <f>((C77/C33)^(1/44)-1)*100</f>
        <v>1.6367045354229726</v>
      </c>
      <c r="D89" s="37">
        <f t="shared" ref="D89:K89" si="15">((D77/D33)^(1/44)-1)*100</f>
        <v>1.3417196100458106</v>
      </c>
      <c r="E89" s="387">
        <f t="shared" si="15"/>
        <v>1.012535019262728</v>
      </c>
      <c r="F89" s="37">
        <f t="shared" si="15"/>
        <v>1.3029523070034132</v>
      </c>
      <c r="G89" s="387">
        <f t="shared" si="15"/>
        <v>2.9132453643537115</v>
      </c>
      <c r="H89" s="37">
        <f t="shared" si="15"/>
        <v>1.2942062835285872</v>
      </c>
      <c r="I89" s="37">
        <f t="shared" si="15"/>
        <v>1.0993225634103876</v>
      </c>
      <c r="J89" s="387">
        <f t="shared" si="15"/>
        <v>1.5983530946412916</v>
      </c>
      <c r="K89" s="37">
        <f t="shared" si="15"/>
        <v>1.7941923218673939</v>
      </c>
      <c r="L89" s="512"/>
    </row>
    <row r="90" spans="1:13">
      <c r="A90" s="331" t="s">
        <v>330</v>
      </c>
      <c r="B90" s="387">
        <f>((B60/B7)^(1/53)-1)*100</f>
        <v>4.0605021900134597</v>
      </c>
      <c r="C90" s="37">
        <f t="shared" ref="C90:K90" si="16">((C60/C7)^(1/53)-1)*100</f>
        <v>1.7650075150660305</v>
      </c>
      <c r="D90" s="175">
        <f t="shared" si="16"/>
        <v>1.2889811189212619</v>
      </c>
      <c r="E90" s="37">
        <f t="shared" si="16"/>
        <v>2.2556817230201531</v>
      </c>
      <c r="F90" s="175">
        <f t="shared" si="16"/>
        <v>2.7273930670907331</v>
      </c>
      <c r="G90" s="37">
        <f t="shared" si="16"/>
        <v>3.7686265716640355</v>
      </c>
      <c r="H90" s="37">
        <f t="shared" si="16"/>
        <v>1.4692673054176542</v>
      </c>
      <c r="I90" s="175">
        <f t="shared" si="16"/>
        <v>1.2349968691572677</v>
      </c>
      <c r="J90" s="37">
        <f t="shared" si="16"/>
        <v>2.2660647182219495</v>
      </c>
      <c r="K90" s="175">
        <f t="shared" si="16"/>
        <v>2.5027569647148251</v>
      </c>
    </row>
    <row r="91" spans="1:13">
      <c r="A91" s="300" t="s">
        <v>457</v>
      </c>
      <c r="B91" s="387">
        <f>((B77/B60)^(1/17)-1)*100</f>
        <v>1.896811598074799</v>
      </c>
      <c r="C91" s="37">
        <f>((C77/C60)^(1/17)-1)*100</f>
        <v>1.2135968669585218</v>
      </c>
      <c r="D91" s="37">
        <f t="shared" ref="D91:K91" si="17">((D77/D60)^(1/17)-1)*100</f>
        <v>0.89583770251882022</v>
      </c>
      <c r="E91" s="387">
        <f t="shared" si="17"/>
        <v>0.67502267705628061</v>
      </c>
      <c r="F91" s="37">
        <f t="shared" si="17"/>
        <v>0.99227148399514409</v>
      </c>
      <c r="G91" s="387">
        <f t="shared" si="17"/>
        <v>2.0612409906805462</v>
      </c>
      <c r="H91" s="37">
        <f t="shared" si="17"/>
        <v>0.43001076440001285</v>
      </c>
      <c r="I91" s="37">
        <f t="shared" si="17"/>
        <v>0.26516393662396887</v>
      </c>
      <c r="J91" s="387">
        <f t="shared" si="17"/>
        <v>1.6242457945237598</v>
      </c>
      <c r="K91" s="37">
        <f t="shared" si="17"/>
        <v>1.7913356776867007</v>
      </c>
      <c r="L91" s="512"/>
    </row>
    <row r="92" spans="1:13">
      <c r="A92" s="430" t="s">
        <v>458</v>
      </c>
      <c r="B92" s="396">
        <f>((B77/B68)^(1/9)-1)*100</f>
        <v>1.6739857407385816</v>
      </c>
      <c r="C92" s="361">
        <f>((C77/C68)^(1/9)-1)*100</f>
        <v>0.88554219839505066</v>
      </c>
      <c r="D92" s="361">
        <f t="shared" ref="D92:K92" si="18">((D77/D68)^(1/9)-1)*100</f>
        <v>0.56090750842141546</v>
      </c>
      <c r="E92" s="396">
        <f t="shared" si="18"/>
        <v>0.78152282791226213</v>
      </c>
      <c r="F92" s="361">
        <f t="shared" si="18"/>
        <v>1.1066012574293183</v>
      </c>
      <c r="G92" s="396">
        <f t="shared" si="18"/>
        <v>1.9038104800489286</v>
      </c>
      <c r="H92" s="361">
        <f t="shared" si="18"/>
        <v>0.66130610531069944</v>
      </c>
      <c r="I92" s="361">
        <f t="shared" si="18"/>
        <v>0.6632061705742931</v>
      </c>
      <c r="J92" s="396">
        <f t="shared" si="18"/>
        <v>1.2343415983876893</v>
      </c>
      <c r="K92" s="361">
        <f t="shared" si="18"/>
        <v>1.2324753600178706</v>
      </c>
    </row>
    <row r="94" spans="1:13" ht="12.75" customHeight="1">
      <c r="A94" s="30" t="s">
        <v>207</v>
      </c>
    </row>
    <row r="95" spans="1:13">
      <c r="A95" s="712" t="s">
        <v>407</v>
      </c>
      <c r="B95" s="712"/>
      <c r="C95" s="712"/>
      <c r="D95" s="712"/>
      <c r="E95" s="712"/>
      <c r="F95" s="712"/>
      <c r="G95" s="712"/>
      <c r="H95" s="712"/>
      <c r="I95" s="712"/>
      <c r="J95" s="712"/>
      <c r="K95" s="712"/>
    </row>
    <row r="96" spans="1:13" ht="18" customHeight="1">
      <c r="A96" s="703" t="s">
        <v>516</v>
      </c>
      <c r="B96" s="703"/>
      <c r="C96" s="703"/>
      <c r="D96" s="703"/>
      <c r="E96" s="703"/>
      <c r="F96" s="703"/>
      <c r="G96" s="703"/>
      <c r="H96" s="703"/>
      <c r="I96" s="703"/>
      <c r="J96" s="517"/>
      <c r="K96" s="517"/>
    </row>
    <row r="98" spans="1:15">
      <c r="A98" s="30" t="s">
        <v>410</v>
      </c>
      <c r="D98" s="185"/>
      <c r="E98" s="185"/>
      <c r="F98" s="185"/>
      <c r="G98" s="185"/>
      <c r="H98" s="185"/>
      <c r="I98" s="185"/>
      <c r="J98" s="185"/>
    </row>
    <row r="99" spans="1:15" outlineLevel="1">
      <c r="A99" s="561"/>
      <c r="B99" s="561" t="s">
        <v>408</v>
      </c>
      <c r="C99" s="561" t="s">
        <v>348</v>
      </c>
      <c r="D99" s="561" t="s">
        <v>409</v>
      </c>
      <c r="E99" s="561" t="s">
        <v>349</v>
      </c>
    </row>
    <row r="100" spans="1:15" outlineLevel="1">
      <c r="A100" s="561">
        <v>1946</v>
      </c>
      <c r="B100" s="561">
        <v>16.5</v>
      </c>
      <c r="C100" s="561">
        <v>45.4</v>
      </c>
      <c r="D100" s="561">
        <v>59.6</v>
      </c>
      <c r="E100" s="561">
        <v>27.7</v>
      </c>
    </row>
    <row r="101" spans="1:15" outlineLevel="1">
      <c r="A101" s="561">
        <v>1947</v>
      </c>
      <c r="B101" s="561">
        <v>17.5</v>
      </c>
      <c r="C101" s="561">
        <v>47.4</v>
      </c>
      <c r="D101" s="561">
        <v>60.8</v>
      </c>
      <c r="E101" s="561">
        <v>28.9</v>
      </c>
      <c r="H101" s="138"/>
      <c r="I101" s="138"/>
      <c r="J101" s="138"/>
      <c r="K101" s="138"/>
    </row>
    <row r="102" spans="1:15" outlineLevel="1">
      <c r="A102" s="561">
        <v>1948</v>
      </c>
      <c r="B102" s="561">
        <v>18.2</v>
      </c>
      <c r="C102" s="561">
        <v>48.2</v>
      </c>
      <c r="D102" s="561">
        <v>61.8</v>
      </c>
      <c r="E102" s="561">
        <v>29.5</v>
      </c>
      <c r="H102" s="138"/>
      <c r="I102" s="138"/>
      <c r="J102" s="138"/>
      <c r="K102" s="138"/>
    </row>
    <row r="103" spans="1:15" outlineLevel="1">
      <c r="A103" s="561">
        <v>1949</v>
      </c>
      <c r="B103" s="561">
        <v>18.7</v>
      </c>
      <c r="C103" s="561">
        <v>48.8</v>
      </c>
      <c r="D103" s="561">
        <v>62.2</v>
      </c>
      <c r="E103" s="561">
        <v>30</v>
      </c>
      <c r="H103" s="138"/>
      <c r="I103" s="138"/>
      <c r="J103" s="138"/>
      <c r="K103" s="138"/>
    </row>
    <row r="104" spans="1:15" ht="15" outlineLevel="1">
      <c r="A104" s="561">
        <v>1950</v>
      </c>
      <c r="B104" s="561">
        <v>20</v>
      </c>
      <c r="C104" s="561">
        <v>48.8</v>
      </c>
      <c r="D104" s="561">
        <v>60.8</v>
      </c>
      <c r="E104" s="561">
        <v>33</v>
      </c>
      <c r="H104" s="138"/>
      <c r="I104" s="138"/>
      <c r="J104" s="138"/>
      <c r="K104" s="138"/>
      <c r="O104"/>
    </row>
    <row r="105" spans="1:15" ht="15" outlineLevel="1">
      <c r="A105" s="561">
        <v>1951</v>
      </c>
      <c r="B105" s="561">
        <v>21.6</v>
      </c>
      <c r="C105" s="561">
        <v>50</v>
      </c>
      <c r="D105" s="561">
        <v>61.9</v>
      </c>
      <c r="E105" s="561">
        <v>34.9</v>
      </c>
      <c r="H105" s="138"/>
      <c r="I105" s="138"/>
      <c r="J105" s="138"/>
      <c r="K105" s="138"/>
      <c r="O105"/>
    </row>
    <row r="106" spans="1:15" ht="15" outlineLevel="1">
      <c r="A106" s="561">
        <v>1952</v>
      </c>
      <c r="B106" s="561">
        <v>23.2</v>
      </c>
      <c r="C106" s="561">
        <v>50.4</v>
      </c>
      <c r="D106" s="561">
        <v>62.1</v>
      </c>
      <c r="E106" s="561">
        <v>37.4</v>
      </c>
      <c r="H106" s="138"/>
      <c r="I106" s="138"/>
      <c r="J106" s="138"/>
      <c r="K106" s="138"/>
      <c r="O106"/>
    </row>
    <row r="107" spans="1:15" ht="15" outlineLevel="1">
      <c r="A107" s="561">
        <v>1953</v>
      </c>
      <c r="B107" s="561">
        <v>24.1</v>
      </c>
      <c r="C107" s="561">
        <v>50.6</v>
      </c>
      <c r="D107" s="561">
        <v>62.3</v>
      </c>
      <c r="E107" s="561">
        <v>38.700000000000003</v>
      </c>
      <c r="H107" s="138"/>
      <c r="I107" s="138"/>
      <c r="J107" s="138"/>
      <c r="K107" s="138"/>
      <c r="O107"/>
    </row>
    <row r="108" spans="1:15" outlineLevel="1">
      <c r="A108" s="561">
        <v>1954</v>
      </c>
      <c r="B108" s="561">
        <v>23.6</v>
      </c>
      <c r="C108" s="561">
        <v>50.3</v>
      </c>
      <c r="D108" s="561">
        <v>61.6</v>
      </c>
      <c r="E108" s="561">
        <v>38.299999999999997</v>
      </c>
      <c r="H108" s="138"/>
      <c r="I108" s="138"/>
      <c r="J108" s="138"/>
      <c r="K108" s="138"/>
    </row>
    <row r="109" spans="1:15" outlineLevel="1">
      <c r="A109" s="561">
        <v>1955</v>
      </c>
      <c r="B109" s="561">
        <v>26.2</v>
      </c>
      <c r="C109" s="561">
        <v>50.9</v>
      </c>
      <c r="D109" s="561">
        <v>61.9</v>
      </c>
      <c r="E109" s="561">
        <v>42.5</v>
      </c>
      <c r="H109" s="138"/>
      <c r="I109" s="138"/>
      <c r="J109" s="138"/>
      <c r="K109" s="138"/>
    </row>
    <row r="110" spans="1:15" outlineLevel="1">
      <c r="A110" s="561">
        <v>1956</v>
      </c>
      <c r="B110" s="561">
        <v>28.6</v>
      </c>
      <c r="C110" s="561">
        <v>52.9</v>
      </c>
      <c r="D110" s="561">
        <v>64.099999999999994</v>
      </c>
      <c r="E110" s="561">
        <v>44.7</v>
      </c>
      <c r="H110" s="138"/>
      <c r="I110" s="138"/>
      <c r="J110" s="138"/>
      <c r="K110" s="138"/>
    </row>
    <row r="111" spans="1:15" outlineLevel="1">
      <c r="A111" s="561">
        <v>1957</v>
      </c>
      <c r="B111" s="561">
        <v>28.7</v>
      </c>
      <c r="C111" s="561">
        <v>53.7</v>
      </c>
      <c r="D111" s="561">
        <v>64.400000000000006</v>
      </c>
      <c r="E111" s="561">
        <v>44.6</v>
      </c>
      <c r="H111" s="138"/>
      <c r="I111" s="138"/>
      <c r="J111" s="138"/>
      <c r="K111" s="138"/>
    </row>
    <row r="112" spans="1:15" outlineLevel="1">
      <c r="A112" s="561">
        <v>1958</v>
      </c>
      <c r="B112" s="561">
        <v>29.1</v>
      </c>
      <c r="C112" s="561">
        <v>52.1</v>
      </c>
      <c r="D112" s="561">
        <v>62</v>
      </c>
      <c r="E112" s="561">
        <v>47</v>
      </c>
      <c r="H112" s="138"/>
      <c r="I112" s="138"/>
      <c r="J112" s="138"/>
      <c r="K112" s="138"/>
    </row>
    <row r="113" spans="1:11" outlineLevel="1">
      <c r="A113" s="561">
        <v>1959</v>
      </c>
      <c r="B113" s="561">
        <v>30.6</v>
      </c>
      <c r="C113" s="561">
        <v>53</v>
      </c>
      <c r="D113" s="561">
        <v>62.9</v>
      </c>
      <c r="E113" s="561">
        <v>48.7</v>
      </c>
      <c r="H113" s="138"/>
      <c r="I113" s="138"/>
      <c r="J113" s="138"/>
      <c r="K113" s="138"/>
    </row>
    <row r="114" spans="1:11" outlineLevel="1">
      <c r="A114" s="561">
        <v>1960</v>
      </c>
      <c r="B114" s="561">
        <v>31.3</v>
      </c>
      <c r="C114" s="561">
        <v>52.8</v>
      </c>
      <c r="D114" s="561">
        <v>62.2</v>
      </c>
      <c r="E114" s="561">
        <v>50.3</v>
      </c>
      <c r="H114" s="138"/>
      <c r="I114" s="138"/>
      <c r="J114" s="138"/>
      <c r="K114" s="138"/>
    </row>
    <row r="115" spans="1:11" outlineLevel="1">
      <c r="A115" s="561">
        <v>1961</v>
      </c>
      <c r="B115" s="561">
        <v>32</v>
      </c>
      <c r="C115" s="561">
        <v>53</v>
      </c>
      <c r="D115" s="561">
        <v>61.7</v>
      </c>
      <c r="E115" s="561">
        <v>51.8</v>
      </c>
      <c r="H115" s="138"/>
      <c r="I115" s="138"/>
      <c r="J115" s="138"/>
      <c r="K115" s="138"/>
    </row>
    <row r="116" spans="1:11" outlineLevel="1">
      <c r="A116" s="561">
        <v>1962</v>
      </c>
      <c r="B116" s="561">
        <v>34.200000000000003</v>
      </c>
      <c r="C116" s="561">
        <v>54.3</v>
      </c>
      <c r="D116" s="561">
        <v>63.4</v>
      </c>
      <c r="E116" s="561">
        <v>53.9</v>
      </c>
      <c r="H116" s="138"/>
      <c r="I116" s="138"/>
      <c r="J116" s="138"/>
      <c r="K116" s="138"/>
    </row>
    <row r="117" spans="1:11" outlineLevel="1">
      <c r="A117" s="561">
        <v>1963</v>
      </c>
      <c r="B117" s="561">
        <v>36.200000000000003</v>
      </c>
      <c r="C117" s="561">
        <v>55.5</v>
      </c>
      <c r="D117" s="561">
        <v>64.3</v>
      </c>
      <c r="E117" s="561">
        <v>56.3</v>
      </c>
      <c r="H117" s="138"/>
      <c r="I117" s="138"/>
      <c r="J117" s="138"/>
      <c r="K117" s="138"/>
    </row>
    <row r="118" spans="1:11" outlineLevel="1">
      <c r="A118" s="561">
        <v>1964</v>
      </c>
      <c r="B118" s="561">
        <v>38.700000000000003</v>
      </c>
      <c r="C118" s="561">
        <v>57.4</v>
      </c>
      <c r="D118" s="561">
        <v>66.2</v>
      </c>
      <c r="E118" s="561">
        <v>58.5</v>
      </c>
      <c r="H118" s="138"/>
      <c r="I118" s="138"/>
      <c r="J118" s="138"/>
      <c r="K118" s="138"/>
    </row>
    <row r="119" spans="1:11" outlineLevel="1">
      <c r="A119" s="561">
        <v>1965</v>
      </c>
      <c r="B119" s="561">
        <v>41.6</v>
      </c>
      <c r="C119" s="561">
        <v>59.7</v>
      </c>
      <c r="D119" s="561">
        <v>68.3</v>
      </c>
      <c r="E119" s="561">
        <v>60.9</v>
      </c>
      <c r="H119" s="138"/>
      <c r="I119" s="138"/>
      <c r="J119" s="138"/>
      <c r="K119" s="138"/>
    </row>
    <row r="120" spans="1:11" outlineLevel="1">
      <c r="A120" s="561">
        <v>1966</v>
      </c>
      <c r="B120" s="561">
        <v>44.5</v>
      </c>
      <c r="C120" s="561">
        <v>62.9</v>
      </c>
      <c r="D120" s="561">
        <v>71.5</v>
      </c>
      <c r="E120" s="561">
        <v>62.3</v>
      </c>
      <c r="H120" s="138"/>
      <c r="I120" s="138"/>
      <c r="J120" s="138"/>
      <c r="K120" s="138"/>
    </row>
    <row r="121" spans="1:11" outlineLevel="1">
      <c r="A121" s="561">
        <v>1967</v>
      </c>
      <c r="B121" s="561">
        <v>45.5</v>
      </c>
      <c r="C121" s="561">
        <v>64.099999999999994</v>
      </c>
      <c r="D121" s="561">
        <v>72.400000000000006</v>
      </c>
      <c r="E121" s="561">
        <v>62.8</v>
      </c>
      <c r="H121" s="138"/>
      <c r="I121" s="138"/>
      <c r="J121" s="138"/>
      <c r="K121" s="138"/>
    </row>
    <row r="122" spans="1:11" outlineLevel="1">
      <c r="A122" s="561">
        <v>1968</v>
      </c>
      <c r="B122" s="561">
        <v>48</v>
      </c>
      <c r="C122" s="561">
        <v>64.5</v>
      </c>
      <c r="D122" s="561">
        <v>71.8</v>
      </c>
      <c r="E122" s="561">
        <v>66.900000000000006</v>
      </c>
      <c r="H122" s="138"/>
      <c r="I122" s="138"/>
      <c r="J122" s="138"/>
      <c r="K122" s="138"/>
    </row>
    <row r="123" spans="1:11" outlineLevel="1">
      <c r="A123" s="561">
        <v>1969</v>
      </c>
      <c r="B123" s="561">
        <v>50.4</v>
      </c>
      <c r="C123" s="561">
        <v>66.099999999999994</v>
      </c>
      <c r="D123" s="561">
        <v>72.900000000000006</v>
      </c>
      <c r="E123" s="561">
        <v>69.099999999999994</v>
      </c>
      <c r="H123" s="138"/>
      <c r="I123" s="138"/>
      <c r="J123" s="138"/>
      <c r="K123" s="138"/>
    </row>
    <row r="124" spans="1:11" outlineLevel="1">
      <c r="A124" s="561">
        <v>1970</v>
      </c>
      <c r="B124" s="561">
        <v>51.6</v>
      </c>
      <c r="C124" s="561">
        <v>65.900000000000006</v>
      </c>
      <c r="D124" s="561">
        <v>72</v>
      </c>
      <c r="E124" s="561">
        <v>71.599999999999994</v>
      </c>
      <c r="H124" s="138"/>
      <c r="I124" s="138"/>
      <c r="J124" s="138"/>
      <c r="K124" s="138"/>
    </row>
    <row r="125" spans="1:11" outlineLevel="1">
      <c r="A125" s="561">
        <v>1971</v>
      </c>
      <c r="B125" s="561">
        <v>54.2</v>
      </c>
      <c r="C125" s="561">
        <v>67</v>
      </c>
      <c r="D125" s="561">
        <v>72.900000000000006</v>
      </c>
      <c r="E125" s="561">
        <v>74.400000000000006</v>
      </c>
      <c r="H125" s="138"/>
      <c r="I125" s="138"/>
      <c r="J125" s="138"/>
      <c r="K125" s="138"/>
    </row>
    <row r="126" spans="1:11" outlineLevel="1">
      <c r="A126" s="561">
        <v>1972</v>
      </c>
      <c r="B126" s="561">
        <v>57.6</v>
      </c>
      <c r="C126" s="561">
        <v>68.5</v>
      </c>
      <c r="D126" s="561">
        <v>74.099999999999994</v>
      </c>
      <c r="E126" s="561">
        <v>77.7</v>
      </c>
      <c r="H126" s="138"/>
      <c r="I126" s="138"/>
      <c r="J126" s="138"/>
      <c r="K126" s="138"/>
    </row>
    <row r="127" spans="1:11" outlineLevel="1">
      <c r="A127" s="561">
        <v>1973</v>
      </c>
      <c r="B127" s="561">
        <v>62.4</v>
      </c>
      <c r="C127" s="561">
        <v>72</v>
      </c>
      <c r="D127" s="561">
        <v>77.599999999999994</v>
      </c>
      <c r="E127" s="561">
        <v>80.5</v>
      </c>
      <c r="H127" s="138"/>
      <c r="I127" s="138"/>
      <c r="J127" s="138"/>
      <c r="K127" s="138"/>
    </row>
    <row r="128" spans="1:11" outlineLevel="1">
      <c r="A128" s="561">
        <v>1974</v>
      </c>
      <c r="B128" s="561">
        <v>64.2</v>
      </c>
      <c r="C128" s="561">
        <v>74.8</v>
      </c>
      <c r="D128" s="561">
        <v>80.2</v>
      </c>
      <c r="E128" s="561">
        <v>80</v>
      </c>
      <c r="H128" s="138"/>
      <c r="I128" s="138"/>
      <c r="J128" s="138"/>
      <c r="K128" s="138"/>
    </row>
    <row r="129" spans="1:11" outlineLevel="1">
      <c r="A129" s="561">
        <v>1975</v>
      </c>
      <c r="B129" s="561">
        <v>64.3</v>
      </c>
      <c r="C129" s="561">
        <v>75.400000000000006</v>
      </c>
      <c r="D129" s="561">
        <v>79.900000000000006</v>
      </c>
      <c r="E129" s="561">
        <v>80.5</v>
      </c>
      <c r="H129" s="138"/>
      <c r="I129" s="138"/>
      <c r="J129" s="138"/>
      <c r="K129" s="138"/>
    </row>
    <row r="130" spans="1:11" outlineLevel="1">
      <c r="A130" s="561">
        <v>1976</v>
      </c>
      <c r="B130" s="561">
        <v>68.7</v>
      </c>
      <c r="C130" s="561">
        <v>76.3</v>
      </c>
      <c r="D130" s="561">
        <v>80.5</v>
      </c>
      <c r="E130" s="561">
        <v>85.4</v>
      </c>
      <c r="H130" s="138"/>
      <c r="I130" s="138"/>
      <c r="J130" s="138"/>
      <c r="K130" s="138"/>
    </row>
    <row r="131" spans="1:11" outlineLevel="1">
      <c r="A131" s="561">
        <v>1977</v>
      </c>
      <c r="B131" s="561">
        <v>70.8</v>
      </c>
      <c r="C131" s="561">
        <v>77.3</v>
      </c>
      <c r="D131" s="561">
        <v>80.7</v>
      </c>
      <c r="E131" s="561">
        <v>87.8</v>
      </c>
      <c r="H131" s="138"/>
      <c r="I131" s="138"/>
      <c r="J131" s="138"/>
      <c r="K131" s="138"/>
    </row>
    <row r="132" spans="1:11" outlineLevel="1">
      <c r="A132" s="561">
        <v>1978</v>
      </c>
      <c r="B132" s="561">
        <v>73.2</v>
      </c>
      <c r="C132" s="561">
        <v>79.5</v>
      </c>
      <c r="D132" s="561">
        <v>83.2</v>
      </c>
      <c r="E132" s="561">
        <v>88</v>
      </c>
      <c r="H132" s="138"/>
      <c r="I132" s="138"/>
      <c r="J132" s="138"/>
      <c r="K132" s="138"/>
    </row>
    <row r="133" spans="1:11" outlineLevel="1">
      <c r="A133" s="561">
        <v>1979</v>
      </c>
      <c r="B133" s="561">
        <v>76.400000000000006</v>
      </c>
      <c r="C133" s="561">
        <v>83.4</v>
      </c>
      <c r="D133" s="561">
        <v>87</v>
      </c>
      <c r="E133" s="561">
        <v>87.8</v>
      </c>
      <c r="H133" s="138"/>
      <c r="I133" s="138"/>
      <c r="J133" s="138"/>
      <c r="K133" s="138"/>
    </row>
    <row r="134" spans="1:11" outlineLevel="1">
      <c r="A134" s="561">
        <v>1980</v>
      </c>
      <c r="B134" s="561">
        <v>78</v>
      </c>
      <c r="C134" s="561">
        <v>86.1</v>
      </c>
      <c r="D134" s="561">
        <v>88.3</v>
      </c>
      <c r="E134" s="561">
        <v>88.3</v>
      </c>
      <c r="H134" s="138"/>
      <c r="I134" s="138"/>
      <c r="J134" s="138"/>
      <c r="K134" s="138"/>
    </row>
    <row r="135" spans="1:11" outlineLevel="1">
      <c r="A135" s="561">
        <v>1981</v>
      </c>
      <c r="B135" s="561">
        <v>82.3</v>
      </c>
      <c r="C135" s="561">
        <v>89.2</v>
      </c>
      <c r="D135" s="561">
        <v>91.2</v>
      </c>
      <c r="E135" s="561">
        <v>90.2</v>
      </c>
      <c r="H135" s="138"/>
      <c r="I135" s="138"/>
      <c r="J135" s="138"/>
      <c r="K135" s="138"/>
    </row>
    <row r="136" spans="1:11" outlineLevel="1">
      <c r="K136" s="138"/>
    </row>
    <row r="137" spans="1:11" outlineLevel="1">
      <c r="K137" s="138"/>
    </row>
    <row r="138" spans="1:11" outlineLevel="1">
      <c r="K138" s="138"/>
    </row>
    <row r="139" spans="1:11" outlineLevel="1">
      <c r="K139" s="138"/>
    </row>
    <row r="140" spans="1:11" outlineLevel="1">
      <c r="K140" s="138"/>
    </row>
    <row r="141" spans="1:11" outlineLevel="1">
      <c r="K141" s="138"/>
    </row>
    <row r="142" spans="1:11" outlineLevel="1">
      <c r="K142" s="138"/>
    </row>
    <row r="143" spans="1:11" outlineLevel="1">
      <c r="K143" s="138"/>
    </row>
    <row r="144" spans="1:11" outlineLevel="1">
      <c r="K144" s="138"/>
    </row>
    <row r="145" spans="8:11" outlineLevel="1">
      <c r="K145" s="138"/>
    </row>
    <row r="146" spans="8:11" outlineLevel="1">
      <c r="K146" s="138"/>
    </row>
    <row r="147" spans="8:11" outlineLevel="1">
      <c r="K147" s="138"/>
    </row>
    <row r="148" spans="8:11" outlineLevel="1">
      <c r="K148" s="138"/>
    </row>
    <row r="149" spans="8:11" outlineLevel="1">
      <c r="H149" s="138"/>
      <c r="I149" s="138"/>
      <c r="J149" s="138"/>
      <c r="K149" s="138"/>
    </row>
    <row r="150" spans="8:11" outlineLevel="1">
      <c r="H150" s="138"/>
      <c r="I150" s="138"/>
      <c r="J150" s="138"/>
      <c r="K150" s="138"/>
    </row>
    <row r="151" spans="8:11" outlineLevel="1">
      <c r="H151" s="138"/>
      <c r="I151" s="138"/>
      <c r="J151" s="138"/>
      <c r="K151" s="138"/>
    </row>
    <row r="152" spans="8:11" outlineLevel="1">
      <c r="H152" s="138"/>
      <c r="I152" s="138"/>
      <c r="J152" s="138"/>
      <c r="K152" s="138"/>
    </row>
    <row r="153" spans="8:11" outlineLevel="1">
      <c r="H153" s="138"/>
      <c r="I153" s="138"/>
      <c r="J153" s="138"/>
      <c r="K153" s="138"/>
    </row>
    <row r="154" spans="8:11" outlineLevel="1">
      <c r="H154" s="138"/>
      <c r="I154" s="138"/>
      <c r="J154" s="138"/>
      <c r="K154" s="138"/>
    </row>
    <row r="155" spans="8:11" outlineLevel="1">
      <c r="H155" s="138"/>
      <c r="I155" s="138"/>
      <c r="J155" s="138"/>
      <c r="K155" s="138"/>
    </row>
    <row r="156" spans="8:11" outlineLevel="1">
      <c r="H156" s="138"/>
      <c r="I156" s="138"/>
      <c r="J156" s="138"/>
      <c r="K156" s="138"/>
    </row>
    <row r="157" spans="8:11" outlineLevel="1">
      <c r="H157" s="138"/>
      <c r="I157" s="138"/>
      <c r="J157" s="138"/>
      <c r="K157" s="138"/>
    </row>
    <row r="158" spans="8:11" outlineLevel="1">
      <c r="H158" s="138"/>
      <c r="I158" s="138"/>
      <c r="J158" s="138"/>
      <c r="K158" s="138"/>
    </row>
    <row r="159" spans="8:11" outlineLevel="1">
      <c r="H159" s="138"/>
      <c r="I159" s="138"/>
      <c r="J159" s="138"/>
      <c r="K159" s="138"/>
    </row>
    <row r="160" spans="8:11" outlineLevel="1">
      <c r="H160" s="138"/>
      <c r="I160" s="138"/>
      <c r="J160" s="138"/>
      <c r="K160" s="138"/>
    </row>
    <row r="161" spans="3:36" outlineLevel="1">
      <c r="H161" s="138"/>
      <c r="I161" s="138"/>
      <c r="J161" s="138"/>
      <c r="K161" s="138"/>
    </row>
    <row r="162" spans="3:36" outlineLevel="1">
      <c r="H162" s="138"/>
      <c r="I162" s="138"/>
      <c r="J162" s="138"/>
      <c r="K162" s="138"/>
    </row>
    <row r="163" spans="3:36" outlineLevel="1">
      <c r="H163" s="138"/>
      <c r="I163" s="138"/>
      <c r="J163" s="138"/>
      <c r="K163" s="138"/>
    </row>
    <row r="164" spans="3:36" outlineLevel="1">
      <c r="H164" s="138"/>
      <c r="I164" s="138"/>
      <c r="J164" s="138"/>
      <c r="K164" s="138"/>
    </row>
    <row r="165" spans="3:36" outlineLevel="1">
      <c r="H165" s="138"/>
      <c r="I165" s="138"/>
      <c r="J165" s="138"/>
      <c r="K165" s="138"/>
    </row>
    <row r="166" spans="3:36" outlineLevel="1">
      <c r="H166" s="138"/>
      <c r="I166" s="138"/>
      <c r="J166" s="138"/>
      <c r="K166" s="138"/>
    </row>
    <row r="167" spans="3:36" outlineLevel="1">
      <c r="H167" s="138"/>
      <c r="I167" s="138"/>
      <c r="J167" s="138"/>
      <c r="K167" s="138"/>
    </row>
    <row r="168" spans="3:36" outlineLevel="1">
      <c r="H168" s="138"/>
      <c r="I168" s="138"/>
      <c r="J168" s="138"/>
      <c r="K168" s="138"/>
    </row>
    <row r="169" spans="3:36" ht="15" outlineLevel="1">
      <c r="J169" s="186"/>
      <c r="Q169" s="187"/>
      <c r="R169" s="188"/>
      <c r="S169" s="187"/>
      <c r="T169" s="187"/>
      <c r="U169" s="187"/>
      <c r="V169" s="187"/>
      <c r="W169" s="187"/>
      <c r="X169" s="187"/>
      <c r="Y169" s="187"/>
      <c r="Z169" s="187"/>
      <c r="AA169" s="187"/>
      <c r="AB169" s="187"/>
      <c r="AC169" s="187"/>
      <c r="AD169" s="187"/>
      <c r="AE169" s="187"/>
      <c r="AF169" s="187"/>
      <c r="AG169" s="187"/>
      <c r="AH169" s="187"/>
      <c r="AI169" s="187"/>
      <c r="AJ169" s="187"/>
    </row>
    <row r="170" spans="3:36" ht="15" outlineLevel="1">
      <c r="Q170" s="187"/>
      <c r="R170" s="187"/>
      <c r="S170" s="187"/>
      <c r="T170" s="187"/>
      <c r="U170" s="187"/>
      <c r="V170" s="187"/>
      <c r="W170" s="187"/>
      <c r="X170" s="187"/>
      <c r="Y170" s="187"/>
      <c r="Z170" s="187"/>
      <c r="AA170" s="187"/>
      <c r="AB170" s="187"/>
      <c r="AC170" s="187"/>
      <c r="AD170" s="187"/>
      <c r="AE170" s="187"/>
      <c r="AF170" s="187"/>
      <c r="AG170" s="187"/>
      <c r="AH170" s="187"/>
      <c r="AI170" s="187"/>
      <c r="AJ170" s="187"/>
    </row>
    <row r="171" spans="3:36" ht="15" outlineLevel="1">
      <c r="C171" s="189"/>
      <c r="D171" s="190"/>
      <c r="E171" s="190"/>
      <c r="F171" s="190"/>
      <c r="G171" s="190"/>
      <c r="H171" s="190"/>
      <c r="J171" s="189"/>
      <c r="K171" s="190"/>
      <c r="L171" s="190"/>
      <c r="M171" s="190"/>
      <c r="N171" s="190"/>
      <c r="O171" s="190"/>
      <c r="Q171" s="190"/>
      <c r="R171" s="191"/>
      <c r="S171" s="191"/>
      <c r="T171" s="191"/>
      <c r="U171" s="191"/>
      <c r="V171" s="191"/>
      <c r="W171" s="187"/>
      <c r="X171" s="190"/>
      <c r="Y171" s="191"/>
      <c r="Z171" s="191"/>
      <c r="AA171" s="191"/>
      <c r="AB171" s="191"/>
      <c r="AC171" s="191"/>
      <c r="AD171" s="187"/>
      <c r="AE171" s="190"/>
      <c r="AF171" s="191"/>
      <c r="AG171" s="191"/>
      <c r="AH171" s="191"/>
      <c r="AI171" s="191"/>
      <c r="AJ171" s="191"/>
    </row>
    <row r="172" spans="3:36" ht="15" outlineLevel="1">
      <c r="C172" s="189"/>
      <c r="D172" s="190"/>
      <c r="E172" s="190"/>
      <c r="F172" s="190"/>
      <c r="G172" s="190"/>
      <c r="H172" s="190"/>
      <c r="J172" s="189"/>
      <c r="K172" s="190"/>
      <c r="L172" s="190"/>
      <c r="M172" s="190"/>
      <c r="N172" s="190"/>
      <c r="O172" s="190"/>
      <c r="Q172" s="190"/>
      <c r="R172" s="191"/>
      <c r="S172" s="191"/>
      <c r="T172" s="191"/>
      <c r="U172" s="191"/>
      <c r="V172" s="191"/>
      <c r="W172" s="187"/>
      <c r="X172" s="190"/>
      <c r="Y172" s="191"/>
      <c r="Z172" s="191"/>
      <c r="AA172" s="191"/>
      <c r="AB172" s="191"/>
      <c r="AC172" s="191"/>
      <c r="AD172" s="187"/>
      <c r="AE172" s="190"/>
      <c r="AF172" s="191"/>
      <c r="AG172" s="191"/>
      <c r="AH172" s="191"/>
      <c r="AI172" s="191"/>
      <c r="AJ172" s="191"/>
    </row>
    <row r="173" spans="3:36" ht="15" outlineLevel="1">
      <c r="C173" s="189"/>
      <c r="D173" s="190"/>
      <c r="E173" s="190"/>
      <c r="F173" s="190"/>
      <c r="G173" s="190"/>
      <c r="H173" s="190"/>
      <c r="J173" s="189"/>
      <c r="K173" s="190"/>
      <c r="L173" s="190"/>
      <c r="M173" s="190"/>
      <c r="N173" s="190"/>
      <c r="O173" s="190"/>
      <c r="Q173" s="190"/>
      <c r="R173" s="191"/>
      <c r="S173" s="191"/>
      <c r="T173" s="191"/>
      <c r="U173" s="191"/>
      <c r="V173" s="191"/>
      <c r="W173" s="187"/>
      <c r="X173" s="190"/>
      <c r="Y173" s="191"/>
      <c r="Z173" s="191"/>
      <c r="AA173" s="191"/>
      <c r="AB173" s="191"/>
      <c r="AC173" s="191"/>
      <c r="AD173" s="187"/>
      <c r="AE173" s="190"/>
      <c r="AF173" s="191"/>
      <c r="AG173" s="191"/>
      <c r="AH173" s="191"/>
      <c r="AI173" s="191"/>
      <c r="AJ173" s="191"/>
    </row>
    <row r="174" spans="3:36" ht="15" outlineLevel="1">
      <c r="C174" s="189"/>
      <c r="D174" s="190"/>
      <c r="E174" s="190"/>
      <c r="F174" s="190"/>
      <c r="G174" s="190"/>
      <c r="H174" s="190"/>
      <c r="J174" s="189"/>
      <c r="K174" s="190"/>
      <c r="L174" s="190"/>
      <c r="M174" s="190"/>
      <c r="N174" s="190"/>
      <c r="O174" s="190"/>
      <c r="Q174" s="190"/>
      <c r="R174" s="191"/>
      <c r="S174" s="191"/>
      <c r="T174" s="191"/>
      <c r="U174" s="191"/>
      <c r="V174" s="191"/>
      <c r="W174" s="187"/>
      <c r="X174" s="190"/>
      <c r="Y174" s="191"/>
      <c r="Z174" s="191"/>
      <c r="AA174" s="191"/>
      <c r="AB174" s="191"/>
      <c r="AC174" s="191"/>
      <c r="AD174" s="187"/>
      <c r="AE174" s="190"/>
      <c r="AF174" s="191"/>
      <c r="AG174" s="191"/>
      <c r="AH174" s="191"/>
      <c r="AI174" s="191"/>
      <c r="AJ174" s="191"/>
    </row>
    <row r="175" spans="3:36" ht="15" outlineLevel="1">
      <c r="C175" s="189"/>
      <c r="D175" s="190"/>
      <c r="E175" s="190"/>
      <c r="F175" s="190"/>
      <c r="G175" s="190"/>
      <c r="H175" s="190"/>
      <c r="J175" s="189"/>
      <c r="K175" s="190"/>
      <c r="L175" s="190"/>
      <c r="M175" s="190"/>
      <c r="N175" s="190"/>
      <c r="O175" s="190"/>
      <c r="Q175" s="190"/>
      <c r="R175" s="191"/>
      <c r="S175" s="191"/>
      <c r="T175" s="191"/>
      <c r="U175" s="191"/>
      <c r="V175" s="191"/>
      <c r="W175" s="187"/>
      <c r="X175" s="190"/>
      <c r="Y175" s="191"/>
      <c r="Z175" s="191"/>
      <c r="AA175" s="191"/>
      <c r="AB175" s="191"/>
      <c r="AC175" s="191"/>
      <c r="AD175" s="187"/>
      <c r="AE175" s="190"/>
      <c r="AF175" s="191"/>
      <c r="AG175" s="191"/>
      <c r="AH175" s="191"/>
      <c r="AI175" s="191"/>
      <c r="AJ175" s="191"/>
    </row>
    <row r="176" spans="3:36" ht="15" outlineLevel="1">
      <c r="C176" s="189"/>
      <c r="D176" s="190"/>
      <c r="E176" s="190"/>
      <c r="F176" s="190"/>
      <c r="G176" s="190"/>
      <c r="H176" s="190"/>
      <c r="J176" s="189"/>
      <c r="K176" s="190"/>
      <c r="L176" s="190"/>
      <c r="M176" s="190"/>
      <c r="N176" s="190"/>
      <c r="O176" s="190"/>
      <c r="Q176" s="190"/>
      <c r="R176" s="191"/>
      <c r="S176" s="191"/>
      <c r="T176" s="191"/>
      <c r="U176" s="191"/>
      <c r="V176" s="191"/>
      <c r="W176" s="187"/>
      <c r="X176" s="190"/>
      <c r="Y176" s="191"/>
      <c r="Z176" s="191"/>
      <c r="AA176" s="191"/>
      <c r="AB176" s="191"/>
      <c r="AC176" s="191"/>
      <c r="AD176" s="187"/>
      <c r="AE176" s="190"/>
      <c r="AF176" s="191"/>
      <c r="AG176" s="191"/>
      <c r="AH176" s="191"/>
      <c r="AI176" s="191"/>
      <c r="AJ176" s="191"/>
    </row>
    <row r="177" spans="3:36" ht="15" outlineLevel="1">
      <c r="C177" s="189"/>
      <c r="D177" s="190"/>
      <c r="E177" s="190"/>
      <c r="F177" s="190"/>
      <c r="G177" s="190"/>
      <c r="H177" s="190"/>
      <c r="J177" s="189"/>
      <c r="K177" s="190"/>
      <c r="L177" s="190"/>
      <c r="M177" s="190"/>
      <c r="N177" s="190"/>
      <c r="O177" s="190"/>
      <c r="Q177" s="190"/>
      <c r="R177" s="191"/>
      <c r="S177" s="191"/>
      <c r="T177" s="191"/>
      <c r="U177" s="191"/>
      <c r="V177" s="191"/>
      <c r="W177" s="187"/>
      <c r="X177" s="190"/>
      <c r="Y177" s="191"/>
      <c r="Z177" s="191"/>
      <c r="AA177" s="191"/>
      <c r="AB177" s="191"/>
      <c r="AC177" s="191"/>
      <c r="AD177" s="187"/>
      <c r="AE177" s="190"/>
      <c r="AF177" s="191"/>
      <c r="AG177" s="191"/>
      <c r="AH177" s="191"/>
      <c r="AI177" s="191"/>
      <c r="AJ177" s="191"/>
    </row>
    <row r="178" spans="3:36" ht="15" outlineLevel="1">
      <c r="C178" s="189"/>
      <c r="D178" s="190"/>
      <c r="E178" s="190"/>
      <c r="F178" s="190"/>
      <c r="G178" s="190"/>
      <c r="H178" s="190"/>
      <c r="J178" s="189"/>
      <c r="K178" s="190"/>
      <c r="L178" s="190"/>
      <c r="M178" s="190"/>
      <c r="N178" s="190"/>
      <c r="O178" s="190"/>
      <c r="Q178" s="190"/>
      <c r="R178" s="191"/>
      <c r="S178" s="191"/>
      <c r="T178" s="191"/>
      <c r="U178" s="191"/>
      <c r="V178" s="191"/>
      <c r="W178" s="187"/>
      <c r="X178" s="190"/>
      <c r="Y178" s="191"/>
      <c r="Z178" s="191"/>
      <c r="AA178" s="191"/>
      <c r="AB178" s="191"/>
      <c r="AC178" s="191"/>
      <c r="AD178" s="187"/>
      <c r="AE178" s="190"/>
      <c r="AF178" s="191"/>
      <c r="AG178" s="191"/>
      <c r="AH178" s="191"/>
      <c r="AI178" s="191"/>
      <c r="AJ178" s="191"/>
    </row>
    <row r="179" spans="3:36" ht="15" outlineLevel="1">
      <c r="C179" s="189"/>
      <c r="D179" s="190"/>
      <c r="E179" s="190"/>
      <c r="F179" s="190"/>
      <c r="G179" s="190"/>
      <c r="H179" s="190"/>
      <c r="J179" s="189"/>
      <c r="K179" s="190"/>
      <c r="L179" s="190"/>
      <c r="M179" s="190"/>
      <c r="N179" s="190"/>
      <c r="O179" s="190"/>
      <c r="Q179" s="190"/>
      <c r="R179" s="191"/>
      <c r="S179" s="191"/>
      <c r="T179" s="191"/>
      <c r="U179" s="191"/>
      <c r="V179" s="191"/>
      <c r="W179" s="187"/>
      <c r="X179" s="190"/>
      <c r="Y179" s="191"/>
      <c r="Z179" s="191"/>
      <c r="AA179" s="191"/>
      <c r="AB179" s="191"/>
      <c r="AC179" s="191"/>
      <c r="AD179" s="187"/>
      <c r="AE179" s="190"/>
      <c r="AF179" s="191"/>
      <c r="AG179" s="191"/>
      <c r="AH179" s="191"/>
      <c r="AI179" s="191"/>
      <c r="AJ179" s="191"/>
    </row>
    <row r="180" spans="3:36" ht="15" outlineLevel="1">
      <c r="C180" s="189"/>
      <c r="D180" s="190"/>
      <c r="E180" s="190"/>
      <c r="F180" s="190"/>
      <c r="G180" s="190"/>
      <c r="H180" s="190"/>
      <c r="J180" s="189"/>
      <c r="K180" s="190"/>
      <c r="L180" s="190"/>
      <c r="M180" s="190"/>
      <c r="N180" s="190"/>
      <c r="O180" s="190"/>
      <c r="Q180" s="190"/>
      <c r="R180" s="191"/>
      <c r="S180" s="191"/>
      <c r="T180" s="191"/>
      <c r="U180" s="191"/>
      <c r="V180" s="191"/>
      <c r="W180" s="187"/>
      <c r="X180" s="190"/>
      <c r="Y180" s="191"/>
      <c r="Z180" s="191"/>
      <c r="AA180" s="191"/>
      <c r="AB180" s="191"/>
      <c r="AC180" s="191"/>
      <c r="AD180" s="187"/>
      <c r="AE180" s="190"/>
      <c r="AF180" s="191"/>
      <c r="AG180" s="191"/>
      <c r="AH180" s="191"/>
      <c r="AI180" s="191"/>
      <c r="AJ180" s="191"/>
    </row>
    <row r="181" spans="3:36" ht="15" outlineLevel="1">
      <c r="C181" s="189"/>
      <c r="D181" s="190"/>
      <c r="E181" s="190"/>
      <c r="F181" s="190"/>
      <c r="G181" s="190"/>
      <c r="H181" s="190"/>
      <c r="J181" s="189"/>
      <c r="K181" s="190"/>
      <c r="L181" s="190"/>
      <c r="M181" s="190"/>
      <c r="N181" s="190"/>
      <c r="O181" s="190"/>
      <c r="Q181" s="190"/>
      <c r="R181" s="191"/>
      <c r="S181" s="191"/>
      <c r="T181" s="191"/>
      <c r="U181" s="191"/>
      <c r="V181" s="191"/>
      <c r="W181" s="187"/>
      <c r="X181" s="190"/>
      <c r="Y181" s="191"/>
      <c r="Z181" s="191"/>
      <c r="AA181" s="191"/>
      <c r="AB181" s="191"/>
      <c r="AC181" s="191"/>
      <c r="AD181" s="187"/>
      <c r="AE181" s="190"/>
      <c r="AF181" s="191"/>
      <c r="AG181" s="191"/>
      <c r="AH181" s="191"/>
      <c r="AI181" s="191"/>
      <c r="AJ181" s="191"/>
    </row>
    <row r="182" spans="3:36" ht="15" outlineLevel="1">
      <c r="C182" s="189"/>
      <c r="D182" s="190"/>
      <c r="E182" s="190"/>
      <c r="F182" s="190"/>
      <c r="G182" s="190"/>
      <c r="H182" s="190"/>
      <c r="J182" s="189"/>
      <c r="K182" s="190"/>
      <c r="L182" s="190"/>
      <c r="M182" s="190"/>
      <c r="N182" s="190"/>
      <c r="O182" s="190"/>
      <c r="Q182" s="190"/>
      <c r="R182" s="191"/>
      <c r="S182" s="191"/>
      <c r="T182" s="191"/>
      <c r="U182" s="191"/>
      <c r="V182" s="191"/>
      <c r="W182" s="187"/>
      <c r="X182" s="190"/>
      <c r="Y182" s="191"/>
      <c r="Z182" s="191"/>
      <c r="AA182" s="191"/>
      <c r="AB182" s="191"/>
      <c r="AC182" s="191"/>
      <c r="AD182" s="187"/>
      <c r="AE182" s="190"/>
      <c r="AF182" s="191"/>
      <c r="AG182" s="191"/>
      <c r="AH182" s="191"/>
      <c r="AI182" s="191"/>
      <c r="AJ182" s="191"/>
    </row>
    <row r="183" spans="3:36" ht="15" outlineLevel="1">
      <c r="C183" s="189"/>
      <c r="D183" s="190"/>
      <c r="E183" s="190"/>
      <c r="F183" s="190"/>
      <c r="G183" s="190"/>
      <c r="H183" s="190"/>
      <c r="J183" s="189"/>
      <c r="K183" s="190"/>
      <c r="L183" s="190"/>
      <c r="M183" s="190"/>
      <c r="N183" s="190"/>
      <c r="O183" s="190"/>
      <c r="Q183" s="190"/>
      <c r="R183" s="191"/>
      <c r="S183" s="191"/>
      <c r="T183" s="191"/>
      <c r="U183" s="191"/>
      <c r="V183" s="191"/>
      <c r="W183" s="187"/>
      <c r="X183" s="190"/>
      <c r="Y183" s="191"/>
      <c r="Z183" s="191"/>
      <c r="AA183" s="191"/>
      <c r="AB183" s="191"/>
      <c r="AC183" s="191"/>
      <c r="AD183" s="187"/>
      <c r="AE183" s="190"/>
      <c r="AF183" s="191"/>
      <c r="AG183" s="191"/>
      <c r="AH183" s="191"/>
      <c r="AI183" s="191"/>
      <c r="AJ183" s="191"/>
    </row>
    <row r="184" spans="3:36" ht="15" outlineLevel="1">
      <c r="C184" s="189"/>
      <c r="D184" s="190"/>
      <c r="E184" s="190"/>
      <c r="F184" s="190"/>
      <c r="G184" s="190"/>
      <c r="H184" s="190"/>
      <c r="J184" s="189"/>
      <c r="K184" s="190"/>
      <c r="L184" s="190"/>
      <c r="M184" s="190"/>
      <c r="N184" s="190"/>
      <c r="O184" s="190"/>
      <c r="Q184" s="190"/>
      <c r="R184" s="191"/>
      <c r="S184" s="191"/>
      <c r="T184" s="191"/>
      <c r="U184" s="191"/>
      <c r="V184" s="191"/>
      <c r="W184" s="187"/>
      <c r="X184" s="190"/>
      <c r="Y184" s="191"/>
      <c r="Z184" s="191"/>
      <c r="AA184" s="191"/>
      <c r="AB184" s="191"/>
      <c r="AC184" s="191"/>
      <c r="AD184" s="187"/>
      <c r="AE184" s="190"/>
      <c r="AF184" s="191"/>
      <c r="AG184" s="191"/>
      <c r="AH184" s="191"/>
      <c r="AI184" s="191"/>
      <c r="AJ184" s="191"/>
    </row>
    <row r="185" spans="3:36" ht="15" outlineLevel="1">
      <c r="C185" s="189"/>
      <c r="D185" s="190"/>
      <c r="E185" s="190"/>
      <c r="F185" s="190"/>
      <c r="G185" s="190"/>
      <c r="H185" s="190"/>
      <c r="J185" s="189"/>
      <c r="K185" s="190"/>
      <c r="L185" s="190"/>
      <c r="M185" s="190"/>
      <c r="N185" s="190"/>
      <c r="O185" s="190"/>
      <c r="Q185" s="190"/>
      <c r="R185" s="191"/>
      <c r="S185" s="191"/>
      <c r="T185" s="191"/>
      <c r="U185" s="191"/>
      <c r="V185" s="191"/>
      <c r="W185" s="187"/>
      <c r="X185" s="190"/>
      <c r="Y185" s="191"/>
      <c r="Z185" s="191"/>
      <c r="AA185" s="191"/>
      <c r="AB185" s="191"/>
      <c r="AC185" s="191"/>
      <c r="AD185" s="187"/>
      <c r="AE185" s="190"/>
      <c r="AF185" s="191"/>
      <c r="AG185" s="191"/>
      <c r="AH185" s="191"/>
      <c r="AI185" s="191"/>
      <c r="AJ185" s="191"/>
    </row>
    <row r="186" spans="3:36" ht="15" outlineLevel="1">
      <c r="C186" s="189"/>
      <c r="D186" s="190"/>
      <c r="E186" s="190"/>
      <c r="F186" s="190"/>
      <c r="G186" s="190"/>
      <c r="H186" s="190"/>
      <c r="J186" s="189"/>
      <c r="K186" s="190"/>
      <c r="L186" s="190"/>
      <c r="M186" s="190"/>
      <c r="N186" s="190"/>
      <c r="O186" s="190"/>
      <c r="Q186" s="190"/>
      <c r="R186" s="191"/>
      <c r="S186" s="191"/>
      <c r="T186" s="191"/>
      <c r="U186" s="191"/>
      <c r="V186" s="191"/>
      <c r="W186" s="187"/>
      <c r="X186" s="190"/>
      <c r="Y186" s="191"/>
      <c r="Z186" s="191"/>
      <c r="AA186" s="191"/>
      <c r="AB186" s="191"/>
      <c r="AC186" s="191"/>
      <c r="AD186" s="187"/>
      <c r="AE186" s="190"/>
      <c r="AF186" s="191"/>
      <c r="AG186" s="191"/>
      <c r="AH186" s="191"/>
      <c r="AI186" s="191"/>
      <c r="AJ186" s="191"/>
    </row>
    <row r="187" spans="3:36" ht="15" outlineLevel="1">
      <c r="C187" s="189"/>
      <c r="D187" s="190"/>
      <c r="E187" s="190"/>
      <c r="F187" s="190"/>
      <c r="G187" s="190"/>
      <c r="H187" s="190"/>
      <c r="J187" s="189"/>
      <c r="K187" s="190"/>
      <c r="L187" s="190"/>
      <c r="M187" s="190"/>
      <c r="N187" s="190"/>
      <c r="O187" s="190"/>
      <c r="Q187" s="190"/>
      <c r="R187" s="191"/>
      <c r="S187" s="191"/>
      <c r="T187" s="191"/>
      <c r="U187" s="191"/>
      <c r="V187" s="191"/>
      <c r="W187" s="187"/>
      <c r="X187" s="190"/>
      <c r="Y187" s="191"/>
      <c r="Z187" s="191"/>
      <c r="AA187" s="191"/>
      <c r="AB187" s="191"/>
      <c r="AC187" s="191"/>
      <c r="AD187" s="187"/>
      <c r="AE187" s="190"/>
      <c r="AF187" s="191"/>
      <c r="AG187" s="191"/>
      <c r="AH187" s="191"/>
      <c r="AI187" s="191"/>
      <c r="AJ187" s="191"/>
    </row>
    <row r="188" spans="3:36" ht="15" outlineLevel="1">
      <c r="C188" s="189"/>
      <c r="D188" s="190"/>
      <c r="E188" s="190"/>
      <c r="F188" s="190"/>
      <c r="G188" s="190"/>
      <c r="H188" s="190"/>
      <c r="J188" s="189"/>
      <c r="K188" s="190"/>
      <c r="L188" s="190"/>
      <c r="M188" s="190"/>
      <c r="N188" s="190"/>
      <c r="O188" s="190"/>
      <c r="Q188" s="190"/>
      <c r="R188" s="191"/>
      <c r="S188" s="191"/>
      <c r="T188" s="191"/>
      <c r="U188" s="191"/>
      <c r="V188" s="191"/>
      <c r="W188" s="187"/>
      <c r="X188" s="190"/>
      <c r="Y188" s="191"/>
      <c r="Z188" s="191"/>
      <c r="AA188" s="191"/>
      <c r="AB188" s="191"/>
      <c r="AC188" s="191"/>
      <c r="AD188" s="187"/>
      <c r="AE188" s="190"/>
      <c r="AF188" s="191"/>
      <c r="AG188" s="191"/>
      <c r="AH188" s="191"/>
      <c r="AI188" s="191"/>
      <c r="AJ188" s="191"/>
    </row>
    <row r="189" spans="3:36" ht="15" outlineLevel="1">
      <c r="C189" s="189"/>
      <c r="D189" s="190"/>
      <c r="E189" s="190"/>
      <c r="F189" s="190"/>
      <c r="G189" s="190"/>
      <c r="H189" s="190"/>
      <c r="J189" s="189"/>
      <c r="K189" s="190"/>
      <c r="L189" s="190"/>
      <c r="M189" s="190"/>
      <c r="N189" s="190"/>
      <c r="O189" s="190"/>
      <c r="Q189" s="190"/>
      <c r="R189" s="191"/>
      <c r="S189" s="191"/>
      <c r="T189" s="191"/>
      <c r="U189" s="191"/>
      <c r="V189" s="191"/>
      <c r="W189" s="187"/>
      <c r="X189" s="190"/>
      <c r="Y189" s="191"/>
      <c r="Z189" s="191"/>
      <c r="AA189" s="191"/>
      <c r="AB189" s="191"/>
      <c r="AC189" s="191"/>
      <c r="AD189" s="187"/>
      <c r="AE189" s="190"/>
      <c r="AF189" s="191"/>
      <c r="AG189" s="191"/>
      <c r="AH189" s="191"/>
      <c r="AI189" s="191"/>
      <c r="AJ189" s="191"/>
    </row>
    <row r="190" spans="3:36" ht="15" outlineLevel="1">
      <c r="C190" s="189"/>
      <c r="D190" s="190"/>
      <c r="E190" s="190"/>
      <c r="F190" s="190"/>
      <c r="G190" s="190"/>
      <c r="H190" s="190"/>
      <c r="J190" s="189"/>
      <c r="K190" s="190"/>
      <c r="L190" s="190"/>
      <c r="M190" s="190"/>
      <c r="N190" s="190"/>
      <c r="O190" s="190"/>
      <c r="Q190" s="190"/>
      <c r="R190" s="191"/>
      <c r="S190" s="191"/>
      <c r="T190" s="191"/>
      <c r="U190" s="191"/>
      <c r="V190" s="191"/>
      <c r="W190" s="187"/>
      <c r="X190" s="190"/>
      <c r="Y190" s="191"/>
      <c r="Z190" s="191"/>
      <c r="AA190" s="191"/>
      <c r="AB190" s="191"/>
      <c r="AC190" s="191"/>
      <c r="AD190" s="187"/>
      <c r="AE190" s="190"/>
      <c r="AF190" s="191"/>
      <c r="AG190" s="191"/>
      <c r="AH190" s="191"/>
      <c r="AI190" s="191"/>
      <c r="AJ190" s="191"/>
    </row>
    <row r="191" spans="3:36" ht="15" outlineLevel="1">
      <c r="C191" s="189"/>
      <c r="D191" s="190"/>
      <c r="E191" s="190"/>
      <c r="F191" s="190"/>
      <c r="G191" s="190"/>
      <c r="H191" s="190"/>
      <c r="J191" s="189"/>
      <c r="K191" s="190"/>
      <c r="L191" s="190"/>
      <c r="M191" s="190"/>
      <c r="N191" s="190"/>
      <c r="O191" s="190"/>
      <c r="Q191" s="190"/>
      <c r="R191" s="191"/>
      <c r="S191" s="191"/>
      <c r="T191" s="191"/>
      <c r="U191" s="191"/>
      <c r="V191" s="191"/>
      <c r="W191" s="187"/>
      <c r="X191" s="190"/>
      <c r="Y191" s="191"/>
      <c r="Z191" s="191"/>
      <c r="AA191" s="191"/>
      <c r="AB191" s="191"/>
      <c r="AC191" s="191"/>
      <c r="AD191" s="187"/>
      <c r="AE191" s="190"/>
      <c r="AF191" s="191"/>
      <c r="AG191" s="191"/>
      <c r="AH191" s="191"/>
      <c r="AI191" s="191"/>
      <c r="AJ191" s="191"/>
    </row>
    <row r="192" spans="3:36" ht="15" outlineLevel="1">
      <c r="C192" s="189"/>
      <c r="D192" s="190"/>
      <c r="E192" s="190"/>
      <c r="F192" s="190"/>
      <c r="G192" s="190"/>
      <c r="H192" s="190"/>
      <c r="J192" s="189"/>
      <c r="K192" s="190"/>
      <c r="L192" s="190"/>
      <c r="M192" s="190"/>
      <c r="N192" s="190"/>
      <c r="O192" s="190"/>
      <c r="Q192" s="190"/>
      <c r="R192" s="191"/>
      <c r="S192" s="191"/>
      <c r="T192" s="191"/>
      <c r="U192" s="191"/>
      <c r="V192" s="191"/>
      <c r="W192" s="187"/>
      <c r="X192" s="190"/>
      <c r="Y192" s="191"/>
      <c r="Z192" s="191"/>
      <c r="AA192" s="191"/>
      <c r="AB192" s="191"/>
      <c r="AC192" s="191"/>
      <c r="AD192" s="187"/>
      <c r="AE192" s="190"/>
      <c r="AF192" s="191"/>
      <c r="AG192" s="191"/>
      <c r="AH192" s="191"/>
      <c r="AI192" s="191"/>
      <c r="AJ192" s="191"/>
    </row>
    <row r="193" spans="3:42" ht="15" outlineLevel="1">
      <c r="C193" s="189"/>
      <c r="D193" s="190"/>
      <c r="E193" s="190"/>
      <c r="F193" s="190"/>
      <c r="G193" s="190"/>
      <c r="H193" s="190"/>
      <c r="J193" s="189"/>
      <c r="K193" s="190"/>
      <c r="L193" s="190"/>
      <c r="M193" s="190"/>
      <c r="N193" s="190"/>
      <c r="O193" s="190"/>
      <c r="Q193" s="190"/>
      <c r="R193" s="191"/>
      <c r="S193" s="191"/>
      <c r="T193" s="191"/>
      <c r="U193" s="191"/>
      <c r="V193" s="191"/>
      <c r="W193" s="187"/>
      <c r="X193" s="190"/>
      <c r="Y193" s="191"/>
      <c r="Z193" s="191"/>
      <c r="AA193" s="191"/>
      <c r="AB193" s="191"/>
      <c r="AC193" s="191"/>
      <c r="AD193" s="187"/>
      <c r="AE193" s="190"/>
      <c r="AF193" s="191"/>
      <c r="AG193" s="191"/>
      <c r="AH193" s="191"/>
      <c r="AI193" s="191"/>
      <c r="AJ193" s="191"/>
    </row>
    <row r="194" spans="3:42" ht="15" outlineLevel="1">
      <c r="C194" s="189"/>
      <c r="D194" s="190"/>
      <c r="E194" s="190"/>
      <c r="F194" s="190"/>
      <c r="G194" s="190"/>
      <c r="H194" s="190"/>
      <c r="J194" s="189"/>
      <c r="K194" s="190"/>
      <c r="L194" s="190"/>
      <c r="M194" s="190"/>
      <c r="N194" s="190"/>
      <c r="O194" s="190"/>
      <c r="Q194" s="190"/>
      <c r="R194" s="191"/>
      <c r="S194" s="191"/>
      <c r="T194" s="191"/>
      <c r="U194" s="191"/>
      <c r="V194" s="191"/>
      <c r="W194" s="187"/>
      <c r="X194" s="190"/>
      <c r="Y194" s="191"/>
      <c r="Z194" s="191"/>
      <c r="AA194" s="191"/>
      <c r="AB194" s="191"/>
      <c r="AC194" s="191"/>
      <c r="AD194" s="187"/>
      <c r="AE194" s="190"/>
      <c r="AF194" s="191"/>
      <c r="AG194" s="191"/>
      <c r="AH194" s="191"/>
      <c r="AI194" s="191"/>
      <c r="AJ194" s="191"/>
    </row>
    <row r="195" spans="3:42" ht="15" outlineLevel="1">
      <c r="C195" s="189"/>
      <c r="D195" s="190"/>
      <c r="E195" s="190"/>
      <c r="F195" s="190"/>
      <c r="G195" s="190"/>
      <c r="H195" s="190"/>
      <c r="J195" s="189"/>
      <c r="K195" s="190"/>
      <c r="L195" s="190"/>
      <c r="M195" s="190"/>
      <c r="N195" s="190"/>
      <c r="O195" s="190"/>
      <c r="Q195" s="190"/>
      <c r="R195" s="191"/>
      <c r="S195" s="191"/>
      <c r="T195" s="191"/>
      <c r="U195" s="191"/>
      <c r="V195" s="191"/>
      <c r="W195" s="187"/>
      <c r="X195" s="190"/>
      <c r="Y195" s="191"/>
      <c r="Z195" s="191"/>
      <c r="AA195" s="191"/>
      <c r="AB195" s="191"/>
      <c r="AC195" s="191"/>
      <c r="AD195" s="187"/>
      <c r="AE195" s="190"/>
      <c r="AF195" s="191"/>
      <c r="AG195" s="191"/>
      <c r="AH195" s="191"/>
      <c r="AI195" s="191"/>
      <c r="AJ195" s="191"/>
    </row>
    <row r="196" spans="3:42" ht="15" outlineLevel="1">
      <c r="C196" s="189"/>
      <c r="D196" s="190"/>
      <c r="E196" s="190"/>
      <c r="F196" s="190"/>
      <c r="G196" s="190"/>
      <c r="H196" s="190"/>
      <c r="J196" s="189"/>
      <c r="K196" s="190"/>
      <c r="L196" s="190"/>
      <c r="M196" s="190"/>
      <c r="N196" s="190"/>
      <c r="O196" s="190"/>
      <c r="Q196" s="190"/>
      <c r="R196" s="191"/>
      <c r="S196" s="191"/>
      <c r="T196" s="191"/>
      <c r="U196" s="191"/>
      <c r="V196" s="191"/>
      <c r="W196" s="187"/>
      <c r="X196" s="190"/>
      <c r="Y196" s="191"/>
      <c r="Z196" s="191"/>
      <c r="AA196" s="191"/>
      <c r="AB196" s="191"/>
      <c r="AC196" s="191"/>
      <c r="AD196" s="187"/>
      <c r="AE196" s="190"/>
      <c r="AF196" s="191"/>
      <c r="AG196" s="191"/>
      <c r="AH196" s="191"/>
      <c r="AI196" s="191"/>
      <c r="AJ196" s="191"/>
    </row>
    <row r="197" spans="3:42" ht="15" outlineLevel="1">
      <c r="C197" s="189"/>
      <c r="D197" s="190"/>
      <c r="E197" s="190"/>
      <c r="F197" s="190"/>
      <c r="G197" s="190"/>
      <c r="H197" s="190"/>
      <c r="J197" s="189"/>
      <c r="K197" s="190"/>
      <c r="L197" s="190"/>
      <c r="M197" s="190"/>
      <c r="N197" s="190"/>
      <c r="O197" s="190"/>
      <c r="Q197" s="190"/>
      <c r="R197" s="191"/>
      <c r="S197" s="191"/>
      <c r="T197" s="191"/>
      <c r="U197" s="191"/>
      <c r="V197" s="191"/>
      <c r="W197" s="187"/>
      <c r="X197" s="190"/>
      <c r="Y197" s="191"/>
      <c r="Z197" s="191"/>
      <c r="AA197" s="191"/>
      <c r="AB197" s="191"/>
      <c r="AC197" s="191"/>
      <c r="AD197" s="187"/>
      <c r="AE197" s="190"/>
      <c r="AF197" s="191"/>
      <c r="AG197" s="191"/>
      <c r="AH197" s="191"/>
      <c r="AI197" s="191"/>
      <c r="AJ197" s="191"/>
    </row>
    <row r="198" spans="3:42" ht="15" outlineLevel="1">
      <c r="C198" s="189"/>
      <c r="D198" s="190"/>
      <c r="E198" s="190"/>
      <c r="F198" s="190"/>
      <c r="G198" s="190"/>
      <c r="H198" s="190"/>
      <c r="J198" s="189"/>
      <c r="K198" s="190"/>
      <c r="L198" s="190"/>
      <c r="M198" s="190"/>
      <c r="N198" s="190"/>
      <c r="O198" s="190"/>
      <c r="Q198" s="190"/>
      <c r="R198" s="191"/>
      <c r="S198" s="191"/>
      <c r="T198" s="191"/>
      <c r="U198" s="191"/>
      <c r="V198" s="191"/>
      <c r="W198" s="187"/>
      <c r="X198" s="190"/>
      <c r="Y198" s="191"/>
      <c r="Z198" s="191"/>
      <c r="AA198" s="191"/>
      <c r="AB198" s="191"/>
      <c r="AC198" s="191"/>
      <c r="AD198" s="187"/>
      <c r="AE198" s="190"/>
      <c r="AF198" s="191"/>
      <c r="AG198" s="191"/>
      <c r="AH198" s="191"/>
      <c r="AI198" s="191"/>
      <c r="AJ198" s="191"/>
    </row>
    <row r="199" spans="3:42" ht="15" outlineLevel="1">
      <c r="C199" s="189"/>
      <c r="D199" s="190"/>
      <c r="E199" s="190"/>
      <c r="F199" s="190"/>
      <c r="G199" s="190"/>
      <c r="H199" s="190"/>
      <c r="J199" s="189"/>
      <c r="K199" s="190"/>
      <c r="L199" s="190"/>
      <c r="M199" s="190"/>
      <c r="N199" s="190"/>
      <c r="O199" s="190"/>
      <c r="Q199" s="190"/>
      <c r="R199" s="191"/>
      <c r="S199" s="191"/>
      <c r="T199" s="191"/>
      <c r="U199" s="191"/>
      <c r="V199" s="191"/>
      <c r="W199" s="187"/>
      <c r="X199" s="190"/>
      <c r="Y199" s="191"/>
      <c r="Z199" s="191"/>
      <c r="AA199" s="191"/>
      <c r="AB199" s="191"/>
      <c r="AC199" s="191"/>
      <c r="AD199" s="187"/>
      <c r="AE199" s="190"/>
      <c r="AF199" s="191"/>
      <c r="AG199" s="191"/>
      <c r="AH199" s="191"/>
      <c r="AI199" s="191"/>
      <c r="AJ199" s="191"/>
    </row>
    <row r="200" spans="3:42" ht="16.5" customHeight="1">
      <c r="R200" s="302"/>
      <c r="X200" s="392"/>
      <c r="Y200" s="393"/>
      <c r="Z200" s="393"/>
      <c r="AA200" s="393"/>
      <c r="AB200" s="393"/>
      <c r="AC200" s="393"/>
      <c r="AE200" s="302"/>
      <c r="AF200" s="302"/>
      <c r="AG200" s="302"/>
      <c r="AI200" s="302"/>
      <c r="AJ200" s="302"/>
      <c r="AK200" s="302"/>
      <c r="AL200" s="302"/>
      <c r="AM200" s="302"/>
      <c r="AN200" s="302"/>
      <c r="AP200" s="301"/>
    </row>
    <row r="201" spans="3:42" ht="15">
      <c r="C201" s="391"/>
      <c r="D201" s="391"/>
      <c r="E201" s="391"/>
      <c r="F201" s="391"/>
      <c r="G201" s="391"/>
      <c r="H201" s="391"/>
      <c r="J201" s="391"/>
      <c r="K201" s="190"/>
      <c r="L201" s="391"/>
      <c r="M201" s="391"/>
      <c r="N201" s="391"/>
      <c r="O201" s="391"/>
      <c r="Q201" s="391"/>
      <c r="R201" s="302"/>
      <c r="S201" s="391"/>
      <c r="T201" s="391"/>
      <c r="U201" s="391"/>
      <c r="V201" s="391"/>
      <c r="X201" s="301"/>
      <c r="Y201" s="302"/>
      <c r="Z201" s="302"/>
      <c r="AA201" s="302"/>
      <c r="AB201" s="302"/>
      <c r="AC201" s="302"/>
      <c r="AE201" s="302"/>
      <c r="AF201" s="302"/>
      <c r="AG201" s="302"/>
      <c r="AI201" s="302"/>
      <c r="AJ201" s="302"/>
      <c r="AK201" s="302"/>
      <c r="AL201" s="302"/>
      <c r="AM201" s="302"/>
      <c r="AN201" s="302"/>
      <c r="AP201" s="301"/>
    </row>
    <row r="202" spans="3:42" ht="15">
      <c r="C202" s="392"/>
      <c r="D202" s="190"/>
      <c r="E202" s="393"/>
      <c r="F202" s="393"/>
      <c r="G202" s="393"/>
      <c r="H202" s="393"/>
      <c r="J202" s="392"/>
      <c r="K202" s="190"/>
      <c r="L202" s="393"/>
      <c r="M202" s="393"/>
      <c r="N202" s="393"/>
      <c r="O202" s="393"/>
      <c r="Q202" s="392"/>
      <c r="R202" s="302"/>
      <c r="S202" s="393"/>
      <c r="T202" s="393"/>
      <c r="U202" s="393"/>
      <c r="V202" s="393"/>
      <c r="X202" s="301"/>
      <c r="Y202" s="302"/>
      <c r="Z202" s="302"/>
      <c r="AA202" s="302"/>
      <c r="AB202" s="302"/>
      <c r="AC202" s="302"/>
      <c r="AE202" s="302"/>
      <c r="AF202" s="302"/>
      <c r="AG202" s="302"/>
      <c r="AI202" s="302"/>
      <c r="AJ202" s="302"/>
      <c r="AK202" s="302"/>
      <c r="AL202" s="302"/>
      <c r="AM202" s="302"/>
      <c r="AN202" s="302"/>
    </row>
    <row r="203" spans="3:42" ht="15">
      <c r="C203" s="301"/>
      <c r="D203" s="190"/>
      <c r="E203" s="302"/>
      <c r="F203" s="302"/>
      <c r="G203" s="302"/>
      <c r="H203" s="302"/>
      <c r="J203" s="392"/>
      <c r="K203" s="190"/>
      <c r="L203" s="393"/>
      <c r="M203" s="393"/>
      <c r="N203" s="393"/>
      <c r="O203" s="393"/>
      <c r="Q203" s="392"/>
      <c r="R203" s="302"/>
      <c r="S203" s="393"/>
      <c r="T203" s="393"/>
      <c r="U203" s="393"/>
      <c r="V203" s="393"/>
      <c r="X203" s="301"/>
      <c r="Y203" s="302"/>
      <c r="Z203" s="302"/>
      <c r="AA203" s="302"/>
      <c r="AB203" s="302"/>
      <c r="AC203" s="302"/>
      <c r="AE203" s="302"/>
      <c r="AF203" s="302"/>
      <c r="AG203" s="302"/>
      <c r="AI203" s="302"/>
      <c r="AJ203" s="302"/>
      <c r="AK203" s="302"/>
      <c r="AL203"/>
      <c r="AM203"/>
      <c r="AN203"/>
    </row>
    <row r="204" spans="3:42" ht="15">
      <c r="C204" s="301"/>
      <c r="D204" s="190"/>
      <c r="E204" s="302"/>
      <c r="F204" s="302"/>
      <c r="G204" s="302"/>
      <c r="H204" s="302"/>
      <c r="J204" s="301"/>
      <c r="K204" s="190"/>
      <c r="L204" s="302"/>
      <c r="M204" s="302"/>
      <c r="N204" s="302"/>
      <c r="O204" s="302"/>
      <c r="Q204" s="301"/>
      <c r="R204" s="302"/>
      <c r="S204" s="302"/>
      <c r="T204" s="302"/>
      <c r="U204" s="302"/>
      <c r="V204" s="302"/>
      <c r="X204" s="301"/>
      <c r="Y204" s="302"/>
      <c r="Z204" s="302"/>
      <c r="AA204" s="302"/>
      <c r="AB204" s="302"/>
      <c r="AC204" s="302"/>
      <c r="AE204" s="302"/>
      <c r="AF204" s="302"/>
      <c r="AG204" s="302"/>
      <c r="AI204" s="302"/>
      <c r="AJ204" s="302"/>
      <c r="AK204" s="302"/>
    </row>
    <row r="205" spans="3:42" ht="15">
      <c r="C205" s="301"/>
      <c r="D205" s="190"/>
      <c r="E205" s="302"/>
      <c r="F205" s="302"/>
      <c r="G205" s="302"/>
      <c r="H205" s="302"/>
      <c r="J205" s="301"/>
      <c r="K205" s="190"/>
      <c r="L205" s="302"/>
      <c r="M205" s="302"/>
      <c r="N205" s="302"/>
      <c r="O205" s="302"/>
      <c r="Q205" s="301"/>
      <c r="R205" s="302"/>
      <c r="S205" s="302"/>
      <c r="T205" s="302"/>
      <c r="U205" s="302"/>
      <c r="V205" s="302"/>
      <c r="X205" s="301"/>
      <c r="Y205" s="302"/>
      <c r="Z205" s="302"/>
      <c r="AA205" s="302"/>
      <c r="AB205" s="302"/>
      <c r="AC205" s="302"/>
      <c r="AE205" s="302"/>
      <c r="AF205" s="302"/>
      <c r="AG205" s="302"/>
      <c r="AI205"/>
      <c r="AJ205"/>
      <c r="AK205"/>
    </row>
    <row r="206" spans="3:42" ht="15">
      <c r="C206" s="301"/>
      <c r="D206" s="190"/>
      <c r="E206" s="302"/>
      <c r="F206" s="302"/>
      <c r="G206" s="302"/>
      <c r="H206" s="302"/>
      <c r="J206" s="301"/>
      <c r="K206" s="190"/>
      <c r="L206" s="302"/>
      <c r="M206" s="302"/>
      <c r="N206" s="302"/>
      <c r="O206" s="302"/>
      <c r="Q206" s="301"/>
      <c r="R206" s="302"/>
      <c r="S206" s="302"/>
      <c r="T206" s="302"/>
      <c r="U206" s="302"/>
      <c r="V206" s="302"/>
      <c r="X206" s="301"/>
      <c r="Y206" s="302"/>
      <c r="Z206" s="302"/>
      <c r="AA206" s="302"/>
      <c r="AC206" s="301"/>
    </row>
    <row r="207" spans="3:42" ht="15">
      <c r="C207" s="301"/>
      <c r="D207" s="190"/>
      <c r="E207" s="302"/>
      <c r="F207" s="302"/>
      <c r="G207" s="302"/>
      <c r="H207" s="302"/>
      <c r="J207" s="301"/>
      <c r="K207" s="190"/>
      <c r="L207" s="302"/>
      <c r="M207" s="302"/>
      <c r="N207" s="302"/>
      <c r="O207" s="302"/>
      <c r="Q207" s="301"/>
      <c r="R207" s="302"/>
      <c r="S207" s="302"/>
      <c r="T207" s="302"/>
      <c r="U207" s="302"/>
      <c r="V207" s="302"/>
      <c r="X207" s="301"/>
      <c r="Y207" s="302"/>
      <c r="Z207" s="302"/>
      <c r="AA207" s="302"/>
      <c r="AC207" s="301"/>
    </row>
    <row r="208" spans="3:42" ht="15">
      <c r="C208" s="301"/>
      <c r="D208" s="190"/>
      <c r="E208" s="302"/>
      <c r="F208" s="302"/>
      <c r="G208" s="302"/>
      <c r="H208" s="302"/>
      <c r="J208" s="301"/>
      <c r="K208" s="190"/>
      <c r="L208" s="302"/>
      <c r="M208" s="302"/>
      <c r="N208" s="302"/>
      <c r="O208" s="302"/>
      <c r="Q208" s="301"/>
      <c r="R208" s="302"/>
      <c r="S208" s="302"/>
      <c r="T208" s="302"/>
      <c r="U208" s="302"/>
      <c r="V208" s="302"/>
      <c r="X208" s="301"/>
      <c r="Y208" s="302"/>
      <c r="Z208" s="302"/>
      <c r="AA208" s="302"/>
      <c r="AC208" s="301"/>
    </row>
    <row r="209" spans="3:36" ht="15">
      <c r="C209" s="301"/>
      <c r="D209" s="190"/>
      <c r="E209" s="302"/>
      <c r="F209" s="302"/>
      <c r="G209" s="302"/>
      <c r="H209" s="302"/>
      <c r="J209" s="301"/>
      <c r="K209" s="190"/>
      <c r="L209" s="302"/>
      <c r="M209" s="302"/>
      <c r="N209" s="302"/>
      <c r="O209" s="302"/>
      <c r="Q209" s="301"/>
      <c r="R209" s="302"/>
      <c r="S209" s="302"/>
      <c r="T209" s="302"/>
      <c r="U209" s="302"/>
      <c r="V209" s="302"/>
      <c r="X209" s="301"/>
      <c r="Y209" s="302"/>
      <c r="Z209" s="302"/>
      <c r="AA209" s="302"/>
      <c r="AC209" s="301"/>
    </row>
    <row r="210" spans="3:36" ht="15">
      <c r="C210" s="301"/>
      <c r="D210" s="190"/>
      <c r="E210" s="302"/>
      <c r="F210" s="302"/>
      <c r="G210" s="302"/>
      <c r="H210" s="302"/>
      <c r="J210" s="301"/>
      <c r="K210" s="190"/>
      <c r="L210" s="302"/>
      <c r="M210" s="302"/>
      <c r="N210" s="302"/>
      <c r="O210" s="302"/>
      <c r="Q210" s="301"/>
      <c r="R210" s="302"/>
      <c r="S210" s="302"/>
      <c r="T210" s="302"/>
      <c r="U210" s="302"/>
      <c r="V210" s="302"/>
      <c r="Y210" s="302"/>
      <c r="Z210" s="302"/>
      <c r="AA210" s="302"/>
      <c r="AC210" s="301"/>
    </row>
    <row r="211" spans="3:36" ht="15">
      <c r="C211" s="301"/>
      <c r="D211" s="190"/>
      <c r="E211"/>
      <c r="F211"/>
      <c r="G211"/>
      <c r="H211"/>
      <c r="J211" s="301"/>
      <c r="K211" s="190"/>
      <c r="L211"/>
      <c r="M211"/>
      <c r="N211"/>
      <c r="O211"/>
      <c r="Q211" s="301"/>
      <c r="R211" s="302"/>
      <c r="S211"/>
      <c r="T211"/>
      <c r="U211"/>
      <c r="V211"/>
      <c r="Y211" s="302"/>
      <c r="Z211" s="302"/>
      <c r="AA211" s="302"/>
    </row>
    <row r="212" spans="3:36" ht="15">
      <c r="C212" s="301"/>
      <c r="D212" s="190"/>
      <c r="E212" s="389"/>
      <c r="F212" s="389"/>
      <c r="G212" s="389"/>
      <c r="H212" s="389"/>
      <c r="K212" s="190"/>
      <c r="R212" s="302"/>
      <c r="Y212"/>
      <c r="Z212"/>
      <c r="AA212"/>
    </row>
    <row r="213" spans="3:36" ht="15">
      <c r="C213" s="301"/>
      <c r="D213" s="190"/>
      <c r="E213" s="389"/>
      <c r="F213" s="389"/>
      <c r="G213" s="389"/>
      <c r="H213" s="389"/>
      <c r="K213" s="190"/>
      <c r="R213" s="302"/>
    </row>
    <row r="214" spans="3:36" ht="15">
      <c r="C214" s="301"/>
      <c r="D214" s="190"/>
      <c r="E214" s="389"/>
      <c r="F214" s="389"/>
      <c r="G214" s="389"/>
      <c r="H214" s="389"/>
      <c r="K214" s="190"/>
      <c r="R214" s="302"/>
    </row>
    <row r="215" spans="3:36" ht="15">
      <c r="C215" s="301"/>
      <c r="D215" s="190"/>
      <c r="E215" s="389"/>
      <c r="F215" s="389"/>
      <c r="G215" s="389"/>
      <c r="H215" s="389"/>
      <c r="K215" s="190"/>
      <c r="R215" s="302"/>
      <c r="AJ215" s="389"/>
    </row>
    <row r="216" spans="3:36" ht="15">
      <c r="C216" s="301"/>
      <c r="D216" s="190"/>
      <c r="E216" s="389"/>
      <c r="F216" s="389"/>
      <c r="G216" s="389"/>
      <c r="H216" s="389"/>
      <c r="K216" s="190"/>
      <c r="R216" s="302"/>
      <c r="AE216" s="301"/>
      <c r="AF216" s="301"/>
      <c r="AG216" s="302"/>
      <c r="AH216" s="302"/>
      <c r="AJ216" s="301"/>
    </row>
    <row r="217" spans="3:36" ht="15">
      <c r="C217" s="301"/>
      <c r="D217" s="190"/>
      <c r="E217" s="389"/>
      <c r="F217" s="389"/>
      <c r="G217" s="389"/>
      <c r="H217" s="389"/>
      <c r="K217" s="302"/>
      <c r="R217" s="302"/>
      <c r="AE217" s="301"/>
      <c r="AF217" s="301"/>
      <c r="AG217" s="302"/>
      <c r="AH217" s="302"/>
      <c r="AJ217" s="301"/>
    </row>
    <row r="218" spans="3:36" ht="15">
      <c r="C218" s="301"/>
      <c r="D218" s="190"/>
      <c r="E218" s="389"/>
      <c r="F218" s="389"/>
      <c r="G218" s="389"/>
      <c r="H218" s="389"/>
      <c r="K218" s="302"/>
      <c r="R218" s="302"/>
      <c r="AE218" s="301"/>
      <c r="AF218" s="301"/>
      <c r="AG218" s="302"/>
      <c r="AH218" s="302"/>
      <c r="AJ218" s="301"/>
    </row>
    <row r="219" spans="3:36" ht="15">
      <c r="C219" s="301"/>
      <c r="D219" s="190"/>
      <c r="E219" s="389"/>
      <c r="F219" s="389"/>
      <c r="G219" s="389"/>
      <c r="H219" s="389"/>
      <c r="K219" s="302"/>
      <c r="R219" s="302"/>
      <c r="AE219" s="301"/>
      <c r="AF219" s="301"/>
      <c r="AG219" s="302"/>
      <c r="AH219" s="302"/>
      <c r="AJ219" s="301"/>
    </row>
    <row r="220" spans="3:36" ht="15">
      <c r="C220" s="301"/>
      <c r="D220" s="190"/>
      <c r="E220" s="389"/>
      <c r="F220" s="389"/>
      <c r="G220" s="389"/>
      <c r="H220" s="389"/>
      <c r="K220" s="302"/>
      <c r="R220" s="302"/>
      <c r="AE220" s="301"/>
      <c r="AF220" s="301"/>
      <c r="AG220" s="302"/>
      <c r="AH220" s="302"/>
      <c r="AJ220" s="301"/>
    </row>
    <row r="221" spans="3:36" ht="15">
      <c r="C221" s="301"/>
      <c r="D221" s="190"/>
      <c r="E221" s="389"/>
      <c r="F221" s="389"/>
      <c r="G221" s="389"/>
      <c r="H221" s="389"/>
      <c r="K221" s="302"/>
      <c r="AE221" s="301"/>
      <c r="AF221" s="301"/>
      <c r="AG221" s="302"/>
      <c r="AH221" s="302"/>
    </row>
    <row r="222" spans="3:36" ht="15">
      <c r="C222" s="301"/>
      <c r="D222" s="190"/>
      <c r="E222" s="389"/>
      <c r="F222" s="389"/>
      <c r="G222" s="389"/>
      <c r="H222" s="389"/>
      <c r="K222" s="302"/>
      <c r="R222" s="302"/>
      <c r="AE222" s="301"/>
      <c r="AF222" s="301"/>
      <c r="AG222"/>
      <c r="AH222"/>
    </row>
    <row r="223" spans="3:36" ht="15">
      <c r="C223" s="301"/>
      <c r="D223" s="302"/>
      <c r="E223" s="390"/>
      <c r="F223" s="390"/>
      <c r="G223" s="390"/>
      <c r="H223" s="390"/>
      <c r="K223" s="302"/>
      <c r="AE223" s="301"/>
      <c r="AF223" s="301"/>
    </row>
  </sheetData>
  <mergeCells count="4">
    <mergeCell ref="A96:I96"/>
    <mergeCell ref="B3:F3"/>
    <mergeCell ref="G3:K3"/>
    <mergeCell ref="A95:K95"/>
  </mergeCells>
  <pageMargins left="0.35433070866141736" right="0.35433070866141736" top="0.39370078740157483" bottom="0.39370078740157483" header="0.51181102362204722" footer="0.51181102362204722"/>
  <pageSetup scale="62" orientation="portrait" r:id="rId1"/>
  <headerFooter alignWithMargins="0"/>
  <ignoredErrors>
    <ignoredError sqref="E73"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87"/>
  <sheetViews>
    <sheetView topLeftCell="A44" zoomScaleSheetLayoutView="100" workbookViewId="0">
      <selection activeCell="A3" sqref="A3"/>
    </sheetView>
  </sheetViews>
  <sheetFormatPr defaultRowHeight="12.75"/>
  <cols>
    <col min="1" max="1" width="9.140625" style="47"/>
    <col min="2" max="2" width="9.85546875" style="47" customWidth="1"/>
    <col min="3" max="3" width="10.42578125" style="47" customWidth="1"/>
    <col min="4" max="7" width="9.85546875" style="47" customWidth="1"/>
    <col min="8" max="8" width="10.42578125" style="47" customWidth="1"/>
    <col min="9" max="11" width="9.85546875" style="47" customWidth="1"/>
    <col min="12" max="257" width="9.140625" style="47"/>
    <col min="258" max="258" width="9.85546875" style="47" customWidth="1"/>
    <col min="259" max="259" width="10.42578125" style="47" customWidth="1"/>
    <col min="260" max="263" width="9.85546875" style="47" customWidth="1"/>
    <col min="264" max="264" width="10.42578125" style="47" customWidth="1"/>
    <col min="265" max="267" width="9.85546875" style="47" customWidth="1"/>
    <col min="268" max="513" width="9.140625" style="47"/>
    <col min="514" max="514" width="9.85546875" style="47" customWidth="1"/>
    <col min="515" max="515" width="10.42578125" style="47" customWidth="1"/>
    <col min="516" max="519" width="9.85546875" style="47" customWidth="1"/>
    <col min="520" max="520" width="10.42578125" style="47" customWidth="1"/>
    <col min="521" max="523" width="9.85546875" style="47" customWidth="1"/>
    <col min="524" max="769" width="9.140625" style="47"/>
    <col min="770" max="770" width="9.85546875" style="47" customWidth="1"/>
    <col min="771" max="771" width="10.42578125" style="47" customWidth="1"/>
    <col min="772" max="775" width="9.85546875" style="47" customWidth="1"/>
    <col min="776" max="776" width="10.42578125" style="47" customWidth="1"/>
    <col min="777" max="779" width="9.85546875" style="47" customWidth="1"/>
    <col min="780" max="1025" width="9.140625" style="47"/>
    <col min="1026" max="1026" width="9.85546875" style="47" customWidth="1"/>
    <col min="1027" max="1027" width="10.42578125" style="47" customWidth="1"/>
    <col min="1028" max="1031" width="9.85546875" style="47" customWidth="1"/>
    <col min="1032" max="1032" width="10.42578125" style="47" customWidth="1"/>
    <col min="1033" max="1035" width="9.85546875" style="47" customWidth="1"/>
    <col min="1036" max="1281" width="9.140625" style="47"/>
    <col min="1282" max="1282" width="9.85546875" style="47" customWidth="1"/>
    <col min="1283" max="1283" width="10.42578125" style="47" customWidth="1"/>
    <col min="1284" max="1287" width="9.85546875" style="47" customWidth="1"/>
    <col min="1288" max="1288" width="10.42578125" style="47" customWidth="1"/>
    <col min="1289" max="1291" width="9.85546875" style="47" customWidth="1"/>
    <col min="1292" max="1537" width="9.140625" style="47"/>
    <col min="1538" max="1538" width="9.85546875" style="47" customWidth="1"/>
    <col min="1539" max="1539" width="10.42578125" style="47" customWidth="1"/>
    <col min="1540" max="1543" width="9.85546875" style="47" customWidth="1"/>
    <col min="1544" max="1544" width="10.42578125" style="47" customWidth="1"/>
    <col min="1545" max="1547" width="9.85546875" style="47" customWidth="1"/>
    <col min="1548" max="1793" width="9.140625" style="47"/>
    <col min="1794" max="1794" width="9.85546875" style="47" customWidth="1"/>
    <col min="1795" max="1795" width="10.42578125" style="47" customWidth="1"/>
    <col min="1796" max="1799" width="9.85546875" style="47" customWidth="1"/>
    <col min="1800" max="1800" width="10.42578125" style="47" customWidth="1"/>
    <col min="1801" max="1803" width="9.85546875" style="47" customWidth="1"/>
    <col min="1804" max="2049" width="9.140625" style="47"/>
    <col min="2050" max="2050" width="9.85546875" style="47" customWidth="1"/>
    <col min="2051" max="2051" width="10.42578125" style="47" customWidth="1"/>
    <col min="2052" max="2055" width="9.85546875" style="47" customWidth="1"/>
    <col min="2056" max="2056" width="10.42578125" style="47" customWidth="1"/>
    <col min="2057" max="2059" width="9.85546875" style="47" customWidth="1"/>
    <col min="2060" max="2305" width="9.140625" style="47"/>
    <col min="2306" max="2306" width="9.85546875" style="47" customWidth="1"/>
    <col min="2307" max="2307" width="10.42578125" style="47" customWidth="1"/>
    <col min="2308" max="2311" width="9.85546875" style="47" customWidth="1"/>
    <col min="2312" max="2312" width="10.42578125" style="47" customWidth="1"/>
    <col min="2313" max="2315" width="9.85546875" style="47" customWidth="1"/>
    <col min="2316" max="2561" width="9.140625" style="47"/>
    <col min="2562" max="2562" width="9.85546875" style="47" customWidth="1"/>
    <col min="2563" max="2563" width="10.42578125" style="47" customWidth="1"/>
    <col min="2564" max="2567" width="9.85546875" style="47" customWidth="1"/>
    <col min="2568" max="2568" width="10.42578125" style="47" customWidth="1"/>
    <col min="2569" max="2571" width="9.85546875" style="47" customWidth="1"/>
    <col min="2572" max="2817" width="9.140625" style="47"/>
    <col min="2818" max="2818" width="9.85546875" style="47" customWidth="1"/>
    <col min="2819" max="2819" width="10.42578125" style="47" customWidth="1"/>
    <col min="2820" max="2823" width="9.85546875" style="47" customWidth="1"/>
    <col min="2824" max="2824" width="10.42578125" style="47" customWidth="1"/>
    <col min="2825" max="2827" width="9.85546875" style="47" customWidth="1"/>
    <col min="2828" max="3073" width="9.140625" style="47"/>
    <col min="3074" max="3074" width="9.85546875" style="47" customWidth="1"/>
    <col min="3075" max="3075" width="10.42578125" style="47" customWidth="1"/>
    <col min="3076" max="3079" width="9.85546875" style="47" customWidth="1"/>
    <col min="3080" max="3080" width="10.42578125" style="47" customWidth="1"/>
    <col min="3081" max="3083" width="9.85546875" style="47" customWidth="1"/>
    <col min="3084" max="3329" width="9.140625" style="47"/>
    <col min="3330" max="3330" width="9.85546875" style="47" customWidth="1"/>
    <col min="3331" max="3331" width="10.42578125" style="47" customWidth="1"/>
    <col min="3332" max="3335" width="9.85546875" style="47" customWidth="1"/>
    <col min="3336" max="3336" width="10.42578125" style="47" customWidth="1"/>
    <col min="3337" max="3339" width="9.85546875" style="47" customWidth="1"/>
    <col min="3340" max="3585" width="9.140625" style="47"/>
    <col min="3586" max="3586" width="9.85546875" style="47" customWidth="1"/>
    <col min="3587" max="3587" width="10.42578125" style="47" customWidth="1"/>
    <col min="3588" max="3591" width="9.85546875" style="47" customWidth="1"/>
    <col min="3592" max="3592" width="10.42578125" style="47" customWidth="1"/>
    <col min="3593" max="3595" width="9.85546875" style="47" customWidth="1"/>
    <col min="3596" max="3841" width="9.140625" style="47"/>
    <col min="3842" max="3842" width="9.85546875" style="47" customWidth="1"/>
    <col min="3843" max="3843" width="10.42578125" style="47" customWidth="1"/>
    <col min="3844" max="3847" width="9.85546875" style="47" customWidth="1"/>
    <col min="3848" max="3848" width="10.42578125" style="47" customWidth="1"/>
    <col min="3849" max="3851" width="9.85546875" style="47" customWidth="1"/>
    <col min="3852" max="4097" width="9.140625" style="47"/>
    <col min="4098" max="4098" width="9.85546875" style="47" customWidth="1"/>
    <col min="4099" max="4099" width="10.42578125" style="47" customWidth="1"/>
    <col min="4100" max="4103" width="9.85546875" style="47" customWidth="1"/>
    <col min="4104" max="4104" width="10.42578125" style="47" customWidth="1"/>
    <col min="4105" max="4107" width="9.85546875" style="47" customWidth="1"/>
    <col min="4108" max="4353" width="9.140625" style="47"/>
    <col min="4354" max="4354" width="9.85546875" style="47" customWidth="1"/>
    <col min="4355" max="4355" width="10.42578125" style="47" customWidth="1"/>
    <col min="4356" max="4359" width="9.85546875" style="47" customWidth="1"/>
    <col min="4360" max="4360" width="10.42578125" style="47" customWidth="1"/>
    <col min="4361" max="4363" width="9.85546875" style="47" customWidth="1"/>
    <col min="4364" max="4609" width="9.140625" style="47"/>
    <col min="4610" max="4610" width="9.85546875" style="47" customWidth="1"/>
    <col min="4611" max="4611" width="10.42578125" style="47" customWidth="1"/>
    <col min="4612" max="4615" width="9.85546875" style="47" customWidth="1"/>
    <col min="4616" max="4616" width="10.42578125" style="47" customWidth="1"/>
    <col min="4617" max="4619" width="9.85546875" style="47" customWidth="1"/>
    <col min="4620" max="4865" width="9.140625" style="47"/>
    <col min="4866" max="4866" width="9.85546875" style="47" customWidth="1"/>
    <col min="4867" max="4867" width="10.42578125" style="47" customWidth="1"/>
    <col min="4868" max="4871" width="9.85546875" style="47" customWidth="1"/>
    <col min="4872" max="4872" width="10.42578125" style="47" customWidth="1"/>
    <col min="4873" max="4875" width="9.85546875" style="47" customWidth="1"/>
    <col min="4876" max="5121" width="9.140625" style="47"/>
    <col min="5122" max="5122" width="9.85546875" style="47" customWidth="1"/>
    <col min="5123" max="5123" width="10.42578125" style="47" customWidth="1"/>
    <col min="5124" max="5127" width="9.85546875" style="47" customWidth="1"/>
    <col min="5128" max="5128" width="10.42578125" style="47" customWidth="1"/>
    <col min="5129" max="5131" width="9.85546875" style="47" customWidth="1"/>
    <col min="5132" max="5377" width="9.140625" style="47"/>
    <col min="5378" max="5378" width="9.85546875" style="47" customWidth="1"/>
    <col min="5379" max="5379" width="10.42578125" style="47" customWidth="1"/>
    <col min="5380" max="5383" width="9.85546875" style="47" customWidth="1"/>
    <col min="5384" max="5384" width="10.42578125" style="47" customWidth="1"/>
    <col min="5385" max="5387" width="9.85546875" style="47" customWidth="1"/>
    <col min="5388" max="5633" width="9.140625" style="47"/>
    <col min="5634" max="5634" width="9.85546875" style="47" customWidth="1"/>
    <col min="5635" max="5635" width="10.42578125" style="47" customWidth="1"/>
    <col min="5636" max="5639" width="9.85546875" style="47" customWidth="1"/>
    <col min="5640" max="5640" width="10.42578125" style="47" customWidth="1"/>
    <col min="5641" max="5643" width="9.85546875" style="47" customWidth="1"/>
    <col min="5644" max="5889" width="9.140625" style="47"/>
    <col min="5890" max="5890" width="9.85546875" style="47" customWidth="1"/>
    <col min="5891" max="5891" width="10.42578125" style="47" customWidth="1"/>
    <col min="5892" max="5895" width="9.85546875" style="47" customWidth="1"/>
    <col min="5896" max="5896" width="10.42578125" style="47" customWidth="1"/>
    <col min="5897" max="5899" width="9.85546875" style="47" customWidth="1"/>
    <col min="5900" max="6145" width="9.140625" style="47"/>
    <col min="6146" max="6146" width="9.85546875" style="47" customWidth="1"/>
    <col min="6147" max="6147" width="10.42578125" style="47" customWidth="1"/>
    <col min="6148" max="6151" width="9.85546875" style="47" customWidth="1"/>
    <col min="6152" max="6152" width="10.42578125" style="47" customWidth="1"/>
    <col min="6153" max="6155" width="9.85546875" style="47" customWidth="1"/>
    <col min="6156" max="6401" width="9.140625" style="47"/>
    <col min="6402" max="6402" width="9.85546875" style="47" customWidth="1"/>
    <col min="6403" max="6403" width="10.42578125" style="47" customWidth="1"/>
    <col min="6404" max="6407" width="9.85546875" style="47" customWidth="1"/>
    <col min="6408" max="6408" width="10.42578125" style="47" customWidth="1"/>
    <col min="6409" max="6411" width="9.85546875" style="47" customWidth="1"/>
    <col min="6412" max="6657" width="9.140625" style="47"/>
    <col min="6658" max="6658" width="9.85546875" style="47" customWidth="1"/>
    <col min="6659" max="6659" width="10.42578125" style="47" customWidth="1"/>
    <col min="6660" max="6663" width="9.85546875" style="47" customWidth="1"/>
    <col min="6664" max="6664" width="10.42578125" style="47" customWidth="1"/>
    <col min="6665" max="6667" width="9.85546875" style="47" customWidth="1"/>
    <col min="6668" max="6913" width="9.140625" style="47"/>
    <col min="6914" max="6914" width="9.85546875" style="47" customWidth="1"/>
    <col min="6915" max="6915" width="10.42578125" style="47" customWidth="1"/>
    <col min="6916" max="6919" width="9.85546875" style="47" customWidth="1"/>
    <col min="6920" max="6920" width="10.42578125" style="47" customWidth="1"/>
    <col min="6921" max="6923" width="9.85546875" style="47" customWidth="1"/>
    <col min="6924" max="7169" width="9.140625" style="47"/>
    <col min="7170" max="7170" width="9.85546875" style="47" customWidth="1"/>
    <col min="7171" max="7171" width="10.42578125" style="47" customWidth="1"/>
    <col min="7172" max="7175" width="9.85546875" style="47" customWidth="1"/>
    <col min="7176" max="7176" width="10.42578125" style="47" customWidth="1"/>
    <col min="7177" max="7179" width="9.85546875" style="47" customWidth="1"/>
    <col min="7180" max="7425" width="9.140625" style="47"/>
    <col min="7426" max="7426" width="9.85546875" style="47" customWidth="1"/>
    <col min="7427" max="7427" width="10.42578125" style="47" customWidth="1"/>
    <col min="7428" max="7431" width="9.85546875" style="47" customWidth="1"/>
    <col min="7432" max="7432" width="10.42578125" style="47" customWidth="1"/>
    <col min="7433" max="7435" width="9.85546875" style="47" customWidth="1"/>
    <col min="7436" max="7681" width="9.140625" style="47"/>
    <col min="7682" max="7682" width="9.85546875" style="47" customWidth="1"/>
    <col min="7683" max="7683" width="10.42578125" style="47" customWidth="1"/>
    <col min="7684" max="7687" width="9.85546875" style="47" customWidth="1"/>
    <col min="7688" max="7688" width="10.42578125" style="47" customWidth="1"/>
    <col min="7689" max="7691" width="9.85546875" style="47" customWidth="1"/>
    <col min="7692" max="7937" width="9.140625" style="47"/>
    <col min="7938" max="7938" width="9.85546875" style="47" customWidth="1"/>
    <col min="7939" max="7939" width="10.42578125" style="47" customWidth="1"/>
    <col min="7940" max="7943" width="9.85546875" style="47" customWidth="1"/>
    <col min="7944" max="7944" width="10.42578125" style="47" customWidth="1"/>
    <col min="7945" max="7947" width="9.85546875" style="47" customWidth="1"/>
    <col min="7948" max="8193" width="9.140625" style="47"/>
    <col min="8194" max="8194" width="9.85546875" style="47" customWidth="1"/>
    <col min="8195" max="8195" width="10.42578125" style="47" customWidth="1"/>
    <col min="8196" max="8199" width="9.85546875" style="47" customWidth="1"/>
    <col min="8200" max="8200" width="10.42578125" style="47" customWidth="1"/>
    <col min="8201" max="8203" width="9.85546875" style="47" customWidth="1"/>
    <col min="8204" max="8449" width="9.140625" style="47"/>
    <col min="8450" max="8450" width="9.85546875" style="47" customWidth="1"/>
    <col min="8451" max="8451" width="10.42578125" style="47" customWidth="1"/>
    <col min="8452" max="8455" width="9.85546875" style="47" customWidth="1"/>
    <col min="8456" max="8456" width="10.42578125" style="47" customWidth="1"/>
    <col min="8457" max="8459" width="9.85546875" style="47" customWidth="1"/>
    <col min="8460" max="8705" width="9.140625" style="47"/>
    <col min="8706" max="8706" width="9.85546875" style="47" customWidth="1"/>
    <col min="8707" max="8707" width="10.42578125" style="47" customWidth="1"/>
    <col min="8708" max="8711" width="9.85546875" style="47" customWidth="1"/>
    <col min="8712" max="8712" width="10.42578125" style="47" customWidth="1"/>
    <col min="8713" max="8715" width="9.85546875" style="47" customWidth="1"/>
    <col min="8716" max="8961" width="9.140625" style="47"/>
    <col min="8962" max="8962" width="9.85546875" style="47" customWidth="1"/>
    <col min="8963" max="8963" width="10.42578125" style="47" customWidth="1"/>
    <col min="8964" max="8967" width="9.85546875" style="47" customWidth="1"/>
    <col min="8968" max="8968" width="10.42578125" style="47" customWidth="1"/>
    <col min="8969" max="8971" width="9.85546875" style="47" customWidth="1"/>
    <col min="8972" max="9217" width="9.140625" style="47"/>
    <col min="9218" max="9218" width="9.85546875" style="47" customWidth="1"/>
    <col min="9219" max="9219" width="10.42578125" style="47" customWidth="1"/>
    <col min="9220" max="9223" width="9.85546875" style="47" customWidth="1"/>
    <col min="9224" max="9224" width="10.42578125" style="47" customWidth="1"/>
    <col min="9225" max="9227" width="9.85546875" style="47" customWidth="1"/>
    <col min="9228" max="9473" width="9.140625" style="47"/>
    <col min="9474" max="9474" width="9.85546875" style="47" customWidth="1"/>
    <col min="9475" max="9475" width="10.42578125" style="47" customWidth="1"/>
    <col min="9476" max="9479" width="9.85546875" style="47" customWidth="1"/>
    <col min="9480" max="9480" width="10.42578125" style="47" customWidth="1"/>
    <col min="9481" max="9483" width="9.85546875" style="47" customWidth="1"/>
    <col min="9484" max="9729" width="9.140625" style="47"/>
    <col min="9730" max="9730" width="9.85546875" style="47" customWidth="1"/>
    <col min="9731" max="9731" width="10.42578125" style="47" customWidth="1"/>
    <col min="9732" max="9735" width="9.85546875" style="47" customWidth="1"/>
    <col min="9736" max="9736" width="10.42578125" style="47" customWidth="1"/>
    <col min="9737" max="9739" width="9.85546875" style="47" customWidth="1"/>
    <col min="9740" max="9985" width="9.140625" style="47"/>
    <col min="9986" max="9986" width="9.85546875" style="47" customWidth="1"/>
    <col min="9987" max="9987" width="10.42578125" style="47" customWidth="1"/>
    <col min="9988" max="9991" width="9.85546875" style="47" customWidth="1"/>
    <col min="9992" max="9992" width="10.42578125" style="47" customWidth="1"/>
    <col min="9993" max="9995" width="9.85546875" style="47" customWidth="1"/>
    <col min="9996" max="10241" width="9.140625" style="47"/>
    <col min="10242" max="10242" width="9.85546875" style="47" customWidth="1"/>
    <col min="10243" max="10243" width="10.42578125" style="47" customWidth="1"/>
    <col min="10244" max="10247" width="9.85546875" style="47" customWidth="1"/>
    <col min="10248" max="10248" width="10.42578125" style="47" customWidth="1"/>
    <col min="10249" max="10251" width="9.85546875" style="47" customWidth="1"/>
    <col min="10252" max="10497" width="9.140625" style="47"/>
    <col min="10498" max="10498" width="9.85546875" style="47" customWidth="1"/>
    <col min="10499" max="10499" width="10.42578125" style="47" customWidth="1"/>
    <col min="10500" max="10503" width="9.85546875" style="47" customWidth="1"/>
    <col min="10504" max="10504" width="10.42578125" style="47" customWidth="1"/>
    <col min="10505" max="10507" width="9.85546875" style="47" customWidth="1"/>
    <col min="10508" max="10753" width="9.140625" style="47"/>
    <col min="10754" max="10754" width="9.85546875" style="47" customWidth="1"/>
    <col min="10755" max="10755" width="10.42578125" style="47" customWidth="1"/>
    <col min="10756" max="10759" width="9.85546875" style="47" customWidth="1"/>
    <col min="10760" max="10760" width="10.42578125" style="47" customWidth="1"/>
    <col min="10761" max="10763" width="9.85546875" style="47" customWidth="1"/>
    <col min="10764" max="11009" width="9.140625" style="47"/>
    <col min="11010" max="11010" width="9.85546875" style="47" customWidth="1"/>
    <col min="11011" max="11011" width="10.42578125" style="47" customWidth="1"/>
    <col min="11012" max="11015" width="9.85546875" style="47" customWidth="1"/>
    <col min="11016" max="11016" width="10.42578125" style="47" customWidth="1"/>
    <col min="11017" max="11019" width="9.85546875" style="47" customWidth="1"/>
    <col min="11020" max="11265" width="9.140625" style="47"/>
    <col min="11266" max="11266" width="9.85546875" style="47" customWidth="1"/>
    <col min="11267" max="11267" width="10.42578125" style="47" customWidth="1"/>
    <col min="11268" max="11271" width="9.85546875" style="47" customWidth="1"/>
    <col min="11272" max="11272" width="10.42578125" style="47" customWidth="1"/>
    <col min="11273" max="11275" width="9.85546875" style="47" customWidth="1"/>
    <col min="11276" max="11521" width="9.140625" style="47"/>
    <col min="11522" max="11522" width="9.85546875" style="47" customWidth="1"/>
    <col min="11523" max="11523" width="10.42578125" style="47" customWidth="1"/>
    <col min="11524" max="11527" width="9.85546875" style="47" customWidth="1"/>
    <col min="11528" max="11528" width="10.42578125" style="47" customWidth="1"/>
    <col min="11529" max="11531" width="9.85546875" style="47" customWidth="1"/>
    <col min="11532" max="11777" width="9.140625" style="47"/>
    <col min="11778" max="11778" width="9.85546875" style="47" customWidth="1"/>
    <col min="11779" max="11779" width="10.42578125" style="47" customWidth="1"/>
    <col min="11780" max="11783" width="9.85546875" style="47" customWidth="1"/>
    <col min="11784" max="11784" width="10.42578125" style="47" customWidth="1"/>
    <col min="11785" max="11787" width="9.85546875" style="47" customWidth="1"/>
    <col min="11788" max="12033" width="9.140625" style="47"/>
    <col min="12034" max="12034" width="9.85546875" style="47" customWidth="1"/>
    <col min="12035" max="12035" width="10.42578125" style="47" customWidth="1"/>
    <col min="12036" max="12039" width="9.85546875" style="47" customWidth="1"/>
    <col min="12040" max="12040" width="10.42578125" style="47" customWidth="1"/>
    <col min="12041" max="12043" width="9.85546875" style="47" customWidth="1"/>
    <col min="12044" max="12289" width="9.140625" style="47"/>
    <col min="12290" max="12290" width="9.85546875" style="47" customWidth="1"/>
    <col min="12291" max="12291" width="10.42578125" style="47" customWidth="1"/>
    <col min="12292" max="12295" width="9.85546875" style="47" customWidth="1"/>
    <col min="12296" max="12296" width="10.42578125" style="47" customWidth="1"/>
    <col min="12297" max="12299" width="9.85546875" style="47" customWidth="1"/>
    <col min="12300" max="12545" width="9.140625" style="47"/>
    <col min="12546" max="12546" width="9.85546875" style="47" customWidth="1"/>
    <col min="12547" max="12547" width="10.42578125" style="47" customWidth="1"/>
    <col min="12548" max="12551" width="9.85546875" style="47" customWidth="1"/>
    <col min="12552" max="12552" width="10.42578125" style="47" customWidth="1"/>
    <col min="12553" max="12555" width="9.85546875" style="47" customWidth="1"/>
    <col min="12556" max="12801" width="9.140625" style="47"/>
    <col min="12802" max="12802" width="9.85546875" style="47" customWidth="1"/>
    <col min="12803" max="12803" width="10.42578125" style="47" customWidth="1"/>
    <col min="12804" max="12807" width="9.85546875" style="47" customWidth="1"/>
    <col min="12808" max="12808" width="10.42578125" style="47" customWidth="1"/>
    <col min="12809" max="12811" width="9.85546875" style="47" customWidth="1"/>
    <col min="12812" max="13057" width="9.140625" style="47"/>
    <col min="13058" max="13058" width="9.85546875" style="47" customWidth="1"/>
    <col min="13059" max="13059" width="10.42578125" style="47" customWidth="1"/>
    <col min="13060" max="13063" width="9.85546875" style="47" customWidth="1"/>
    <col min="13064" max="13064" width="10.42578125" style="47" customWidth="1"/>
    <col min="13065" max="13067" width="9.85546875" style="47" customWidth="1"/>
    <col min="13068" max="13313" width="9.140625" style="47"/>
    <col min="13314" max="13314" width="9.85546875" style="47" customWidth="1"/>
    <col min="13315" max="13315" width="10.42578125" style="47" customWidth="1"/>
    <col min="13316" max="13319" width="9.85546875" style="47" customWidth="1"/>
    <col min="13320" max="13320" width="10.42578125" style="47" customWidth="1"/>
    <col min="13321" max="13323" width="9.85546875" style="47" customWidth="1"/>
    <col min="13324" max="13569" width="9.140625" style="47"/>
    <col min="13570" max="13570" width="9.85546875" style="47" customWidth="1"/>
    <col min="13571" max="13571" width="10.42578125" style="47" customWidth="1"/>
    <col min="13572" max="13575" width="9.85546875" style="47" customWidth="1"/>
    <col min="13576" max="13576" width="10.42578125" style="47" customWidth="1"/>
    <col min="13577" max="13579" width="9.85546875" style="47" customWidth="1"/>
    <col min="13580" max="13825" width="9.140625" style="47"/>
    <col min="13826" max="13826" width="9.85546875" style="47" customWidth="1"/>
    <col min="13827" max="13827" width="10.42578125" style="47" customWidth="1"/>
    <col min="13828" max="13831" width="9.85546875" style="47" customWidth="1"/>
    <col min="13832" max="13832" width="10.42578125" style="47" customWidth="1"/>
    <col min="13833" max="13835" width="9.85546875" style="47" customWidth="1"/>
    <col min="13836" max="14081" width="9.140625" style="47"/>
    <col min="14082" max="14082" width="9.85546875" style="47" customWidth="1"/>
    <col min="14083" max="14083" width="10.42578125" style="47" customWidth="1"/>
    <col min="14084" max="14087" width="9.85546875" style="47" customWidth="1"/>
    <col min="14088" max="14088" width="10.42578125" style="47" customWidth="1"/>
    <col min="14089" max="14091" width="9.85546875" style="47" customWidth="1"/>
    <col min="14092" max="14337" width="9.140625" style="47"/>
    <col min="14338" max="14338" width="9.85546875" style="47" customWidth="1"/>
    <col min="14339" max="14339" width="10.42578125" style="47" customWidth="1"/>
    <col min="14340" max="14343" width="9.85546875" style="47" customWidth="1"/>
    <col min="14344" max="14344" width="10.42578125" style="47" customWidth="1"/>
    <col min="14345" max="14347" width="9.85546875" style="47" customWidth="1"/>
    <col min="14348" max="14593" width="9.140625" style="47"/>
    <col min="14594" max="14594" width="9.85546875" style="47" customWidth="1"/>
    <col min="14595" max="14595" width="10.42578125" style="47" customWidth="1"/>
    <col min="14596" max="14599" width="9.85546875" style="47" customWidth="1"/>
    <col min="14600" max="14600" width="10.42578125" style="47" customWidth="1"/>
    <col min="14601" max="14603" width="9.85546875" style="47" customWidth="1"/>
    <col min="14604" max="14849" width="9.140625" style="47"/>
    <col min="14850" max="14850" width="9.85546875" style="47" customWidth="1"/>
    <col min="14851" max="14851" width="10.42578125" style="47" customWidth="1"/>
    <col min="14852" max="14855" width="9.85546875" style="47" customWidth="1"/>
    <col min="14856" max="14856" width="10.42578125" style="47" customWidth="1"/>
    <col min="14857" max="14859" width="9.85546875" style="47" customWidth="1"/>
    <col min="14860" max="15105" width="9.140625" style="47"/>
    <col min="15106" max="15106" width="9.85546875" style="47" customWidth="1"/>
    <col min="15107" max="15107" width="10.42578125" style="47" customWidth="1"/>
    <col min="15108" max="15111" width="9.85546875" style="47" customWidth="1"/>
    <col min="15112" max="15112" width="10.42578125" style="47" customWidth="1"/>
    <col min="15113" max="15115" width="9.85546875" style="47" customWidth="1"/>
    <col min="15116" max="15361" width="9.140625" style="47"/>
    <col min="15362" max="15362" width="9.85546875" style="47" customWidth="1"/>
    <col min="15363" max="15363" width="10.42578125" style="47" customWidth="1"/>
    <col min="15364" max="15367" width="9.85546875" style="47" customWidth="1"/>
    <col min="15368" max="15368" width="10.42578125" style="47" customWidth="1"/>
    <col min="15369" max="15371" width="9.85546875" style="47" customWidth="1"/>
    <col min="15372" max="15617" width="9.140625" style="47"/>
    <col min="15618" max="15618" width="9.85546875" style="47" customWidth="1"/>
    <col min="15619" max="15619" width="10.42578125" style="47" customWidth="1"/>
    <col min="15620" max="15623" width="9.85546875" style="47" customWidth="1"/>
    <col min="15624" max="15624" width="10.42578125" style="47" customWidth="1"/>
    <col min="15625" max="15627" width="9.85546875" style="47" customWidth="1"/>
    <col min="15628" max="15873" width="9.140625" style="47"/>
    <col min="15874" max="15874" width="9.85546875" style="47" customWidth="1"/>
    <col min="15875" max="15875" width="10.42578125" style="47" customWidth="1"/>
    <col min="15876" max="15879" width="9.85546875" style="47" customWidth="1"/>
    <col min="15880" max="15880" width="10.42578125" style="47" customWidth="1"/>
    <col min="15881" max="15883" width="9.85546875" style="47" customWidth="1"/>
    <col min="15884" max="16129" width="9.140625" style="47"/>
    <col min="16130" max="16130" width="9.85546875" style="47" customWidth="1"/>
    <col min="16131" max="16131" width="10.42578125" style="47" customWidth="1"/>
    <col min="16132" max="16135" width="9.85546875" style="47" customWidth="1"/>
    <col min="16136" max="16136" width="10.42578125" style="47" customWidth="1"/>
    <col min="16137" max="16139" width="9.85546875" style="47" customWidth="1"/>
    <col min="16140" max="16384" width="9.140625" style="47"/>
  </cols>
  <sheetData>
    <row r="1" spans="1:11" ht="15.75">
      <c r="A1" s="117" t="s">
        <v>208</v>
      </c>
      <c r="C1" s="30"/>
      <c r="D1" s="30"/>
      <c r="E1" s="30"/>
      <c r="F1" s="30"/>
      <c r="G1" s="30"/>
      <c r="H1" s="30"/>
      <c r="I1" s="30"/>
      <c r="J1" s="30"/>
      <c r="K1" s="30"/>
    </row>
    <row r="2" spans="1:11" ht="15.75">
      <c r="A2" s="117" t="s">
        <v>487</v>
      </c>
      <c r="B2" s="30"/>
      <c r="D2" s="30"/>
      <c r="E2" s="30"/>
      <c r="F2" s="30"/>
      <c r="G2" s="30"/>
      <c r="H2" s="30"/>
      <c r="I2" s="30"/>
      <c r="J2" s="30"/>
      <c r="K2" s="30"/>
    </row>
    <row r="3" spans="1:11" ht="15.75">
      <c r="A3" s="117"/>
      <c r="B3" s="30"/>
      <c r="D3" s="30"/>
      <c r="E3" s="30"/>
      <c r="F3" s="30"/>
      <c r="G3" s="30"/>
      <c r="H3" s="30"/>
      <c r="I3" s="30"/>
      <c r="J3" s="30"/>
      <c r="K3" s="30"/>
    </row>
    <row r="4" spans="1:11">
      <c r="A4" s="170"/>
      <c r="B4" s="709" t="s">
        <v>66</v>
      </c>
      <c r="C4" s="710"/>
      <c r="D4" s="710"/>
      <c r="E4" s="710"/>
      <c r="F4" s="711"/>
      <c r="G4" s="709" t="s">
        <v>67</v>
      </c>
      <c r="H4" s="710"/>
      <c r="I4" s="710"/>
      <c r="J4" s="710"/>
      <c r="K4" s="711"/>
    </row>
    <row r="5" spans="1:11" ht="25.5">
      <c r="A5" s="298" t="s">
        <v>21</v>
      </c>
      <c r="B5" s="202" t="s">
        <v>200</v>
      </c>
      <c r="C5" s="119" t="s">
        <v>201</v>
      </c>
      <c r="D5" s="118" t="s">
        <v>202</v>
      </c>
      <c r="E5" s="119" t="s">
        <v>203</v>
      </c>
      <c r="F5" s="118" t="s">
        <v>204</v>
      </c>
      <c r="G5" s="119" t="s">
        <v>200</v>
      </c>
      <c r="H5" s="119" t="s">
        <v>201</v>
      </c>
      <c r="I5" s="118" t="s">
        <v>202</v>
      </c>
      <c r="J5" s="202" t="s">
        <v>203</v>
      </c>
      <c r="K5" s="118" t="s">
        <v>204</v>
      </c>
    </row>
    <row r="6" spans="1:11" s="52" customFormat="1">
      <c r="A6" s="299"/>
      <c r="B6" s="203" t="s">
        <v>22</v>
      </c>
      <c r="C6" s="148" t="s">
        <v>23</v>
      </c>
      <c r="D6" s="123" t="s">
        <v>24</v>
      </c>
      <c r="E6" s="148" t="s">
        <v>25</v>
      </c>
      <c r="F6" s="123" t="s">
        <v>26</v>
      </c>
      <c r="G6" s="148" t="s">
        <v>53</v>
      </c>
      <c r="H6" s="148" t="s">
        <v>28</v>
      </c>
      <c r="I6" s="123" t="s">
        <v>54</v>
      </c>
      <c r="J6" s="148" t="s">
        <v>55</v>
      </c>
      <c r="K6" s="123" t="s">
        <v>85</v>
      </c>
    </row>
    <row r="7" spans="1:11" hidden="1">
      <c r="A7" s="300">
        <v>1946</v>
      </c>
      <c r="B7" s="149"/>
      <c r="C7" s="192"/>
      <c r="D7" s="193"/>
      <c r="E7" s="152"/>
      <c r="F7" s="194"/>
      <c r="G7" s="195"/>
      <c r="H7" s="196"/>
      <c r="I7" s="197"/>
      <c r="J7" s="198"/>
      <c r="K7" s="423"/>
    </row>
    <row r="8" spans="1:11">
      <c r="A8" s="358">
        <v>1947</v>
      </c>
      <c r="B8" s="58">
        <f>('T6'!B7-'T6'!B6)/'T6'!B6*100</f>
        <v>6.0606060606060614</v>
      </c>
      <c r="C8" s="178">
        <f>('T6'!C7-'T6'!C6)/'T6'!C6*100</f>
        <v>4.4052863436123353</v>
      </c>
      <c r="D8" s="57">
        <f>('T6'!D7-'T6'!D6)/'T6'!D6*100</f>
        <v>2.0134228187919327</v>
      </c>
      <c r="E8" s="156">
        <f>('T6'!E7-'T6'!E6)/'T6'!E6*100</f>
        <v>1.5854750031965139</v>
      </c>
      <c r="F8" s="174">
        <f>('T6'!F7-'T6'!F6)/'T6'!F6*100</f>
        <v>4.3321299638989137</v>
      </c>
      <c r="G8" s="179" t="s">
        <v>326</v>
      </c>
      <c r="H8" s="164" t="s">
        <v>102</v>
      </c>
      <c r="I8" s="199" t="s">
        <v>326</v>
      </c>
      <c r="J8" s="200" t="s">
        <v>326</v>
      </c>
      <c r="K8" s="427" t="s">
        <v>326</v>
      </c>
    </row>
    <row r="9" spans="1:11">
      <c r="A9" s="300">
        <v>1948</v>
      </c>
      <c r="B9" s="58">
        <f>('T6'!B8-'T6'!B7)/'T6'!B7*100</f>
        <v>3.9999999999999916</v>
      </c>
      <c r="C9" s="178">
        <f>('T6'!C8-'T6'!C7)/'T6'!C7*100</f>
        <v>1.6877637130801728</v>
      </c>
      <c r="D9" s="57">
        <f>('T6'!D8-'T6'!D7)/'T6'!D7*100</f>
        <v>1.6447368421052693</v>
      </c>
      <c r="E9" s="156">
        <f>('T6'!E8-'T6'!E7)/'T6'!E7*100</f>
        <v>2.2738589211618181</v>
      </c>
      <c r="F9" s="174">
        <f>('T6'!F8-'T6'!F7)/'T6'!F7*100</f>
        <v>2.0761245674740554</v>
      </c>
      <c r="G9" s="181">
        <f>('T6'!G8-'T6'!G7)/'T6'!G7*100</f>
        <v>5.1663819054592777</v>
      </c>
      <c r="H9" s="156">
        <f>('T6'!H8-'T6'!H7)/'T6'!H7*100</f>
        <v>1.1314186248912084</v>
      </c>
      <c r="I9" s="157">
        <f>('T6'!I8-'T6'!I7)/'T6'!I7*100</f>
        <v>0.73719130114264952</v>
      </c>
      <c r="J9" s="200">
        <f>('T6'!J8-'T6'!J7)/'T6'!J7*100</f>
        <v>3.9898216948129885</v>
      </c>
      <c r="K9" s="427">
        <f>('T6'!K8-'T6'!K7)/'T6'!K7*100</f>
        <v>4.399017290131173</v>
      </c>
    </row>
    <row r="10" spans="1:11">
      <c r="A10" s="300">
        <v>1949</v>
      </c>
      <c r="B10" s="58">
        <f>('T6'!B9-'T6'!B8)/'T6'!B8*100</f>
        <v>2.7472527472527397</v>
      </c>
      <c r="C10" s="178">
        <f>('T6'!C9-'T6'!C8)/'T6'!C8*100</f>
        <v>1.2448132780082772</v>
      </c>
      <c r="D10" s="57">
        <f>('T6'!D9-'T6'!D8)/'T6'!D8*100</f>
        <v>0.64724919093851663</v>
      </c>
      <c r="E10" s="156">
        <f>('T6'!E9-'T6'!E8)/'T6'!E8*100</f>
        <v>1.4839668528193248</v>
      </c>
      <c r="F10" s="174">
        <f>('T6'!F9-'T6'!F8)/'T6'!F8*100</f>
        <v>1.6949152542372985</v>
      </c>
      <c r="G10" s="181">
        <f>('T6'!G9-'T6'!G8)/'T6'!G8*100</f>
        <v>-1.1140337304657288</v>
      </c>
      <c r="H10" s="156">
        <f>('T6'!H9-'T6'!H8)/'T6'!H8*100</f>
        <v>-2.2129333661175425</v>
      </c>
      <c r="I10" s="157">
        <f>('T6'!I9-'T6'!I8)/'T6'!I8*100</f>
        <v>-3.1867997839457782</v>
      </c>
      <c r="J10" s="200">
        <f>('T6'!J9-'T6'!J8)/'T6'!J8*100</f>
        <v>1.1237678698003553</v>
      </c>
      <c r="K10" s="427">
        <f>('T6'!K9-'T6'!K8)/'T6'!K8*100</f>
        <v>2.1401296510079164</v>
      </c>
    </row>
    <row r="11" spans="1:11">
      <c r="A11" s="300">
        <v>1950</v>
      </c>
      <c r="B11" s="58">
        <f>('T6'!B10-'T6'!B9)/'T6'!B9*100</f>
        <v>6.9518716577540207</v>
      </c>
      <c r="C11" s="178">
        <f>('T6'!C10-'T6'!C9)/'T6'!C9*100</f>
        <v>0</v>
      </c>
      <c r="D11" s="57">
        <f>('T6'!D10-'T6'!D9)/'T6'!D9*100</f>
        <v>-2.2508038585208969</v>
      </c>
      <c r="E11" s="156">
        <f>('T6'!E10-'T6'!E9)/'T6'!E9*100</f>
        <v>6.9518716577540243</v>
      </c>
      <c r="F11" s="174">
        <f>('T6'!F10-'T6'!F9)/'T6'!F9*100</f>
        <v>10</v>
      </c>
      <c r="G11" s="181">
        <f>('T6'!G10-'T6'!G9)/'T6'!G9*100</f>
        <v>9.732436238460334</v>
      </c>
      <c r="H11" s="156">
        <f>('T6'!H10-'T6'!H9)/'T6'!H9*100</f>
        <v>0.9785432905875574</v>
      </c>
      <c r="I11" s="157">
        <f>('T6'!I10-'T6'!I9)/'T6'!I9*100</f>
        <v>1.3803901806925403</v>
      </c>
      <c r="J11" s="200">
        <f>('T6'!J10-'T6'!J9)/'T6'!J9*100</f>
        <v>8.6690624192127057</v>
      </c>
      <c r="K11" s="427">
        <f>('T6'!K10-'T6'!K9)/'T6'!K9*100</f>
        <v>8.2376977916884009</v>
      </c>
    </row>
    <row r="12" spans="1:11">
      <c r="A12" s="300">
        <v>1951</v>
      </c>
      <c r="B12" s="58">
        <f>('T6'!B11-'T6'!B10)/'T6'!B10*100</f>
        <v>8.000000000000016</v>
      </c>
      <c r="C12" s="178">
        <f>('T6'!C11-'T6'!C10)/'T6'!C10*100</f>
        <v>2.4590163934426195</v>
      </c>
      <c r="D12" s="57">
        <f>('T6'!D11-'T6'!D10)/'T6'!D10*100</f>
        <v>1.8092105263158003</v>
      </c>
      <c r="E12" s="156">
        <f>('T6'!E11-'T6'!E10)/'T6'!E10*100</f>
        <v>5.408000000000019</v>
      </c>
      <c r="F12" s="174">
        <f>('T6'!F11-'T6'!F10)/'T6'!F10*100</f>
        <v>5.7575757575757569</v>
      </c>
      <c r="G12" s="181">
        <f>('T6'!G11-'T6'!G10)/'T6'!G10*100</f>
        <v>6.3667474689861736</v>
      </c>
      <c r="H12" s="156">
        <f>('T6'!H11-'T6'!H10)/'T6'!H10*100</f>
        <v>2.6415720777738501</v>
      </c>
      <c r="I12" s="157">
        <f>('T6'!I11-'T6'!I10)/'T6'!I10*100</f>
        <v>3.1953986259785858</v>
      </c>
      <c r="J12" s="200">
        <f>('T6'!J11-'T6'!J10)/'T6'!J10*100</f>
        <v>3.6293046918549607</v>
      </c>
      <c r="K12" s="427">
        <f>('T6'!K11-'T6'!K10)/'T6'!K10*100</f>
        <v>3.0764287722398418</v>
      </c>
    </row>
    <row r="13" spans="1:11">
      <c r="A13" s="300">
        <v>1952</v>
      </c>
      <c r="B13" s="58">
        <f>('T6'!B12-'T6'!B11)/'T6'!B11*100</f>
        <v>7.4074074074073941</v>
      </c>
      <c r="C13" s="178">
        <f>('T6'!C12-'T6'!C11)/'T6'!C11*100</f>
        <v>0.79999999999999272</v>
      </c>
      <c r="D13" s="57">
        <f>('T6'!D12-'T6'!D11)/'T6'!D11*100</f>
        <v>0.32310177705976917</v>
      </c>
      <c r="E13" s="156">
        <f>('T6'!E12-'T6'!E11)/'T6'!E11*100</f>
        <v>6.5549676660787703</v>
      </c>
      <c r="F13" s="174">
        <f>('T6'!F12-'T6'!F11)/'T6'!F11*100</f>
        <v>7.1633237822349622</v>
      </c>
      <c r="G13" s="181">
        <f>('T6'!G12-'T6'!G11)/'T6'!G11*100</f>
        <v>3.2106709564984195</v>
      </c>
      <c r="H13" s="156">
        <f>('T6'!H12-'T6'!H11)/'T6'!H11*100</f>
        <v>0.47509299692705692</v>
      </c>
      <c r="I13" s="157">
        <f>('T6'!I12-'T6'!I11)/'T6'!I11*100</f>
        <v>0.2287935868985613</v>
      </c>
      <c r="J13" s="200">
        <f>('T6'!J12-'T6'!J11)/'T6'!J11*100</f>
        <v>2.722642873945909</v>
      </c>
      <c r="K13" s="427">
        <f>('T6'!K12-'T6'!K11)/'T6'!K11*100</f>
        <v>2.9729203195012732</v>
      </c>
    </row>
    <row r="14" spans="1:11">
      <c r="A14" s="300">
        <v>1953</v>
      </c>
      <c r="B14" s="58">
        <f>('T6'!B13-'T6'!B12)/'T6'!B12*100</f>
        <v>3.8793103448275934</v>
      </c>
      <c r="C14" s="178">
        <f>('T6'!C13-'T6'!C12)/'T6'!C12*100</f>
        <v>0.39682539682540252</v>
      </c>
      <c r="D14" s="57">
        <f>('T6'!D13-'T6'!D12)/'T6'!D12*100</f>
        <v>0.3220611916264044</v>
      </c>
      <c r="E14" s="156">
        <f>('T6'!E13-'T6'!E12)/'T6'!E12*100</f>
        <v>3.4687201853618523</v>
      </c>
      <c r="F14" s="174">
        <f>('T6'!F13-'T6'!F12)/'T6'!F12*100</f>
        <v>3.4759358288770241</v>
      </c>
      <c r="G14" s="181">
        <f>('T6'!G13-'T6'!G12)/'T6'!G12*100</f>
        <v>5.0396155344849962</v>
      </c>
      <c r="H14" s="156">
        <f>('T6'!H13-'T6'!H12)/'T6'!H12*100</f>
        <v>1.4125032696835054</v>
      </c>
      <c r="I14" s="157">
        <f>('T6'!I13-'T6'!I12)/'T6'!I12*100</f>
        <v>1.2494851022930016</v>
      </c>
      <c r="J14" s="200">
        <f>('T6'!J13-'T6'!J12)/'T6'!J12*100</f>
        <v>3.5765927749125854</v>
      </c>
      <c r="K14" s="427">
        <f>('T6'!K13-'T6'!K12)/'T6'!K12*100</f>
        <v>3.7422430755259604</v>
      </c>
    </row>
    <row r="15" spans="1:11">
      <c r="A15" s="300">
        <v>1954</v>
      </c>
      <c r="B15" s="58">
        <f>('T6'!B14-'T6'!B13)/'T6'!B13*100</f>
        <v>-2.0746887966804919</v>
      </c>
      <c r="C15" s="178">
        <f>('T6'!C14-'T6'!C13)/'T6'!C13*100</f>
        <v>-0.59288537549409803</v>
      </c>
      <c r="D15" s="57">
        <f>('T6'!D14-'T6'!D13)/'T6'!D13*100</f>
        <v>-1.1235955056179687</v>
      </c>
      <c r="E15" s="156">
        <f>('T6'!E14-'T6'!E13)/'T6'!E13*100</f>
        <v>-1.4906412149509158</v>
      </c>
      <c r="F15" s="174">
        <f>('T6'!F14-'T6'!F13)/'T6'!F13*100</f>
        <v>-1.0335917312661607</v>
      </c>
      <c r="G15" s="181">
        <f>('T6'!G14-'T6'!G13)/'T6'!G13*100</f>
        <v>-1.2056386793619407</v>
      </c>
      <c r="H15" s="156">
        <f>('T6'!H14-'T6'!H13)/'T6'!H13*100</f>
        <v>-2.4682049959326338</v>
      </c>
      <c r="I15" s="157">
        <f>('T6'!I14-'T6'!I13)/'T6'!I13*100</f>
        <v>-3.3513018714401897</v>
      </c>
      <c r="J15" s="200">
        <f>('T6'!J14-'T6'!J13)/'T6'!J13*100</f>
        <v>1.2945176662831011</v>
      </c>
      <c r="K15" s="427">
        <f>('T6'!K14-'T6'!K13)/'T6'!K13*100</f>
        <v>2.2212495896706357</v>
      </c>
    </row>
    <row r="16" spans="1:11">
      <c r="A16" s="300">
        <v>1955</v>
      </c>
      <c r="B16" s="58">
        <f>('T6'!B15-'T6'!B14)/'T6'!B14*100</f>
        <v>11.01694915254236</v>
      </c>
      <c r="C16" s="178">
        <f>('T6'!C15-'T6'!C14)/'T6'!C14*100</f>
        <v>1.1928429423459417</v>
      </c>
      <c r="D16" s="57">
        <f>('T6'!D15-'T6'!D14)/'T6'!D14*100</f>
        <v>0.48701298701298729</v>
      </c>
      <c r="E16" s="156">
        <f>('T6'!E15-'T6'!E14)/'T6'!E14*100</f>
        <v>9.708301421864034</v>
      </c>
      <c r="F16" s="174">
        <f>('T6'!F15-'T6'!F14)/'T6'!F14*100</f>
        <v>10.966057441253273</v>
      </c>
      <c r="G16" s="181">
        <f>('T6'!G15-'T6'!G14)/'T6'!G14*100</f>
        <v>8.1169034357594381</v>
      </c>
      <c r="H16" s="156">
        <f>('T6'!H15-'T6'!H14)/'T6'!H14*100</f>
        <v>2.9110808226702289</v>
      </c>
      <c r="I16" s="157">
        <f>('T6'!I15-'T6'!I14)/'T6'!I14*100</f>
        <v>3.7130579672016086</v>
      </c>
      <c r="J16" s="200">
        <f>('T6'!J15-'T6'!J14)/'T6'!J14*100</f>
        <v>5.0585637343169711</v>
      </c>
      <c r="K16" s="427">
        <f>('T6'!K15-'T6'!K14)/'T6'!K14*100</f>
        <v>4.2460572325697612</v>
      </c>
    </row>
    <row r="17" spans="1:11">
      <c r="A17" s="300">
        <v>1956</v>
      </c>
      <c r="B17" s="58">
        <f>('T6'!B16-'T6'!B15)/'T6'!B15*100</f>
        <v>9.1603053435114514</v>
      </c>
      <c r="C17" s="178">
        <f>('T6'!C16-'T6'!C15)/'T6'!C15*100</f>
        <v>3.9292730844793726</v>
      </c>
      <c r="D17" s="57">
        <f>('T6'!D16-'T6'!D15)/'T6'!D15*100</f>
        <v>3.5541195476575043</v>
      </c>
      <c r="E17" s="156">
        <f>('T6'!E16-'T6'!E15)/'T6'!E15*100</f>
        <v>5.0332616632274574</v>
      </c>
      <c r="F17" s="174">
        <f>('T6'!F16-'T6'!F15)/'T6'!F15*100</f>
        <v>5.1764705882352953</v>
      </c>
      <c r="G17" s="181">
        <f>('T6'!G16-'T6'!G15)/'T6'!G15*100</f>
        <v>1.7828200972447317</v>
      </c>
      <c r="H17" s="156">
        <f>('T6'!H16-'T6'!H15)/'T6'!H15*100</f>
        <v>2.0597770222187108</v>
      </c>
      <c r="I17" s="157">
        <f>('T6'!I16-'T6'!I15)/'T6'!I15*100</f>
        <v>1.5203274030981548</v>
      </c>
      <c r="J17" s="200">
        <f>('T6'!J16-'T6'!J15)/'T6'!J15*100</f>
        <v>-0.27136736239751102</v>
      </c>
      <c r="K17" s="427">
        <f>('T6'!K16-'T6'!K15)/'T6'!K15*100</f>
        <v>0.25670865279298771</v>
      </c>
    </row>
    <row r="18" spans="1:11">
      <c r="A18" s="300">
        <v>1957</v>
      </c>
      <c r="B18" s="58">
        <f>('T6'!B17-'T6'!B16)/'T6'!B16*100</f>
        <v>0.34965034965035474</v>
      </c>
      <c r="C18" s="178">
        <f>('T6'!C17-'T6'!C16)/'T6'!C16*100</f>
        <v>1.5122873345935768</v>
      </c>
      <c r="D18" s="57">
        <f>('T6'!D17-'T6'!D16)/'T6'!D16*100</f>
        <v>0.46801872074884421</v>
      </c>
      <c r="E18" s="156">
        <f>('T6'!E17-'T6'!E16)/'T6'!E16*100</f>
        <v>-1.1453165084449886</v>
      </c>
      <c r="F18" s="174">
        <f>('T6'!F17-'T6'!F16)/'T6'!F16*100</f>
        <v>-0.22371364653244596</v>
      </c>
      <c r="G18" s="181">
        <f>('T6'!G17-'T6'!G16)/'T6'!G16*100</f>
        <v>1.7288444040036512</v>
      </c>
      <c r="H18" s="156">
        <f>('T6'!H17-'T6'!H16)/'T6'!H16*100</f>
        <v>-0.22661243463103706</v>
      </c>
      <c r="I18" s="157">
        <f>('T6'!I17-'T6'!I16)/'T6'!I16*100</f>
        <v>-1.4159351001982334</v>
      </c>
      <c r="J18" s="200">
        <f>('T6'!J17-'T6'!J16)/'T6'!J16*100</f>
        <v>1.9598982116884847</v>
      </c>
      <c r="K18" s="427">
        <f>('T6'!K17-'T6'!K16)/'T6'!K16*100</f>
        <v>3.1921067904817138</v>
      </c>
    </row>
    <row r="19" spans="1:11">
      <c r="A19" s="300">
        <v>1958</v>
      </c>
      <c r="B19" s="58">
        <f>('T6'!B18-'T6'!B17)/'T6'!B17*100</f>
        <v>1.3937282229965158</v>
      </c>
      <c r="C19" s="178">
        <f>('T6'!C18-'T6'!C17)/'T6'!C17*100</f>
        <v>-2.97951582867783</v>
      </c>
      <c r="D19" s="57">
        <f>('T6'!D18-'T6'!D17)/'T6'!D17*100</f>
        <v>-3.726708074534177</v>
      </c>
      <c r="E19" s="156">
        <f>('T6'!E18-'T6'!E17)/'T6'!E17*100</f>
        <v>4.5075471319560885</v>
      </c>
      <c r="F19" s="174">
        <f>('T6'!F18-'T6'!F17)/'T6'!F17*100</f>
        <v>5.3811659192825063</v>
      </c>
      <c r="G19" s="181">
        <f>('T6'!G18-'T6'!G17)/'T6'!G17*100</f>
        <v>-1.6994633273703152</v>
      </c>
      <c r="H19" s="156">
        <f>('T6'!H18-'T6'!H17)/'T6'!H17*100</f>
        <v>-3.7873934734921297</v>
      </c>
      <c r="I19" s="157">
        <f>('T6'!I18-'T6'!I17)/'T6'!I17*100</f>
        <v>-4.4845474054172731</v>
      </c>
      <c r="J19" s="200">
        <f>('T6'!J18-'T6'!J17)/'T6'!J17*100</f>
        <v>2.1701211738261761</v>
      </c>
      <c r="K19" s="427">
        <f>('T6'!K18-'T6'!K17)/'T6'!K17*100</f>
        <v>2.9147091907629199</v>
      </c>
    </row>
    <row r="20" spans="1:11">
      <c r="A20" s="300">
        <v>1959</v>
      </c>
      <c r="B20" s="58">
        <f>('T6'!B19-'T6'!B18)/'T6'!B18*100</f>
        <v>5.1546391752577279</v>
      </c>
      <c r="C20" s="178">
        <f>('T6'!C19-'T6'!C18)/'T6'!C18*100</f>
        <v>1.7274472168906017</v>
      </c>
      <c r="D20" s="57">
        <f>('T6'!D19-'T6'!D18)/'T6'!D18*100</f>
        <v>1.4516129032258074</v>
      </c>
      <c r="E20" s="156">
        <f>('T6'!E19-'T6'!E18)/'T6'!E18*100</f>
        <v>3.3689943590741018</v>
      </c>
      <c r="F20" s="174">
        <f>('T6'!F19-'T6'!F18)/'T6'!F18*100</f>
        <v>3.6170212765957492</v>
      </c>
      <c r="G20" s="181">
        <f>('T6'!G19-'T6'!G18)/'T6'!G18*100</f>
        <v>7.8878525932666088</v>
      </c>
      <c r="H20" s="156">
        <f>('T6'!H19-'T6'!H18)/'T6'!H18*100</f>
        <v>3.0951131915580463</v>
      </c>
      <c r="I20" s="157">
        <f>('T6'!I19-'T6'!I18)/'T6'!I18*100</f>
        <v>4.1661506890512445</v>
      </c>
      <c r="J20" s="200">
        <f>('T6'!J19-'T6'!J18)/'T6'!J18*100</f>
        <v>4.6488521650908101</v>
      </c>
      <c r="K20" s="427">
        <f>('T6'!K19-'T6'!K18)/'T6'!K18*100</f>
        <v>3.5747580930337288</v>
      </c>
    </row>
    <row r="21" spans="1:11">
      <c r="A21" s="300">
        <v>1960</v>
      </c>
      <c r="B21" s="58">
        <f>('T6'!B20-'T6'!B19)/'T6'!B19*100</f>
        <v>2.2875816993464007</v>
      </c>
      <c r="C21" s="178">
        <f>('T6'!C20-'T6'!C19)/'T6'!C19*100</f>
        <v>-0.37735849056604309</v>
      </c>
      <c r="D21" s="57">
        <f>('T6'!D20-'T6'!D19)/'T6'!D19*100</f>
        <v>-1.1128775834658242</v>
      </c>
      <c r="E21" s="156">
        <f>('T6'!E20-'T6'!E19)/'T6'!E19*100</f>
        <v>2.6750346603287785</v>
      </c>
      <c r="F21" s="174">
        <f>('T6'!F20-'T6'!F19)/'T6'!F19*100</f>
        <v>3.2854209445584996</v>
      </c>
      <c r="G21" s="181">
        <f>('T6'!G20-'T6'!G19)/'T6'!G19*100</f>
        <v>1.9187180433292963</v>
      </c>
      <c r="H21" s="156">
        <f>('T6'!H20-'T6'!H19)/'T6'!H19*100</f>
        <v>0.52841709722875208</v>
      </c>
      <c r="I21" s="157">
        <f>('T6'!I20-'T6'!I19)/'T6'!I19*100</f>
        <v>0.16303794028736054</v>
      </c>
      <c r="J21" s="200">
        <f>('T6'!J20-'T6'!J19)/'T6'!J19*100</f>
        <v>1.3829929747684035</v>
      </c>
      <c r="K21" s="427">
        <f>('T6'!K20-'T6'!K19)/'T6'!K19*100</f>
        <v>1.7536236382258843</v>
      </c>
    </row>
    <row r="22" spans="1:11">
      <c r="A22" s="300">
        <v>1961</v>
      </c>
      <c r="B22" s="58">
        <f>('T6'!B21-'T6'!B20)/'T6'!B20*100</f>
        <v>2.2364217252396124</v>
      </c>
      <c r="C22" s="178">
        <f>('T6'!C21-'T6'!C20)/'T6'!C20*100</f>
        <v>0.37878787878788417</v>
      </c>
      <c r="D22" s="57">
        <f>('T6'!D21-'T6'!D20)/'T6'!D20*100</f>
        <v>-0.80385852090033172</v>
      </c>
      <c r="E22" s="156">
        <f>('T6'!E21-'T6'!E20)/'T6'!E20*100</f>
        <v>1.8506239074085169</v>
      </c>
      <c r="F22" s="174">
        <f>('T6'!F21-'T6'!F20)/'T6'!F20*100</f>
        <v>2.9821073558648208</v>
      </c>
      <c r="G22" s="181">
        <f>('T6'!G21-'T6'!G20)/'T6'!G20*100</f>
        <v>2.1153348849237079</v>
      </c>
      <c r="H22" s="156">
        <f>('T6'!H21-'T6'!H20)/'T6'!H20*100</f>
        <v>-1.0551726823190468</v>
      </c>
      <c r="I22" s="157">
        <f>('T6'!I21-'T6'!I20)/'T6'!I20*100</f>
        <v>-1.4852996032418948</v>
      </c>
      <c r="J22" s="200">
        <f>('T6'!J21-'T6'!J20)/'T6'!J20*100</f>
        <v>3.2043186624230926</v>
      </c>
      <c r="K22" s="427">
        <f>('T6'!K21-'T6'!K20)/'T6'!K20*100</f>
        <v>3.6542215714982929</v>
      </c>
    </row>
    <row r="23" spans="1:11">
      <c r="A23" s="300">
        <v>1962</v>
      </c>
      <c r="B23" s="58">
        <f>('T6'!B22-'T6'!B21)/'T6'!B21*100</f>
        <v>6.8750000000000107</v>
      </c>
      <c r="C23" s="178">
        <f>('T6'!C22-'T6'!C21)/'T6'!C21*100</f>
        <v>2.4528301886792447</v>
      </c>
      <c r="D23" s="57">
        <f>('T6'!D22-'T6'!D21)/'T6'!D21*100</f>
        <v>2.7552674230145837</v>
      </c>
      <c r="E23" s="156">
        <f>('T6'!E22-'T6'!E21)/'T6'!E21*100</f>
        <v>4.3162983425414527</v>
      </c>
      <c r="F23" s="174">
        <f>('T6'!F22-'T6'!F21)/'T6'!F21*100</f>
        <v>4.0540540540540491</v>
      </c>
      <c r="G23" s="181">
        <f>('T6'!G22-'T6'!G21)/'T6'!G21*100</f>
        <v>6.4728525121555842</v>
      </c>
      <c r="H23" s="156">
        <f>('T6'!H22-'T6'!H21)/'T6'!H21*100</f>
        <v>1.2769557689280673</v>
      </c>
      <c r="I23" s="157">
        <f>('T6'!I22-'T6'!I21)/'T6'!I21*100</f>
        <v>1.7882344841829914</v>
      </c>
      <c r="J23" s="200">
        <f>('T6'!J22-'T6'!J21)/'T6'!J21*100</f>
        <v>5.1303840086607444</v>
      </c>
      <c r="K23" s="427">
        <f>('T6'!K22-'T6'!K21)/'T6'!K21*100</f>
        <v>4.6024365840739216</v>
      </c>
    </row>
    <row r="24" spans="1:11">
      <c r="A24" s="300">
        <v>1963</v>
      </c>
      <c r="B24" s="58">
        <f>('T6'!B23-'T6'!B22)/'T6'!B22*100</f>
        <v>5.8479532163742691</v>
      </c>
      <c r="C24" s="178">
        <f>('T6'!C23-'T6'!C22)/'T6'!C22*100</f>
        <v>2.209944751381212</v>
      </c>
      <c r="D24" s="57">
        <f>('T6'!D23-'T6'!D22)/'T6'!D22*100</f>
        <v>1.4195583596214523</v>
      </c>
      <c r="E24" s="156">
        <f>('T6'!E23-'T6'!E22)/'T6'!E22*100</f>
        <v>3.5593488225067054</v>
      </c>
      <c r="F24" s="174">
        <f>('T6'!F23-'T6'!F22)/'T6'!F22*100</f>
        <v>4.452690166975878</v>
      </c>
      <c r="G24" s="181">
        <f>('T6'!G23-'T6'!G22)/'T6'!G22*100</f>
        <v>4.5571306250594708</v>
      </c>
      <c r="H24" s="156">
        <f>('T6'!H23-'T6'!H22)/'T6'!H22*100</f>
        <v>0.56145940590212629</v>
      </c>
      <c r="I24" s="157">
        <f>('T6'!I23-'T6'!I22)/'T6'!I22*100</f>
        <v>0.67973148915304282</v>
      </c>
      <c r="J24" s="200">
        <f>('T6'!J23-'T6'!J22)/'T6'!J22*100</f>
        <v>3.9733624022195131</v>
      </c>
      <c r="K24" s="427">
        <f>('T6'!K23-'T6'!K22)/'T6'!K22*100</f>
        <v>3.8513475496539691</v>
      </c>
    </row>
    <row r="25" spans="1:11">
      <c r="A25" s="300">
        <v>1964</v>
      </c>
      <c r="B25" s="58">
        <f>('T6'!B24-'T6'!B23)/'T6'!B23*100</f>
        <v>6.9060773480663027</v>
      </c>
      <c r="C25" s="178">
        <f>('T6'!C24-'T6'!C23)/'T6'!C23*100</f>
        <v>3.4234234234234209</v>
      </c>
      <c r="D25" s="57">
        <f>('T6'!D24-'T6'!D23)/'T6'!D23*100</f>
        <v>2.9548989113530393</v>
      </c>
      <c r="E25" s="156">
        <f>('T6'!E24-'T6'!E23)/'T6'!E23*100</f>
        <v>3.3673744393324121</v>
      </c>
      <c r="F25" s="174">
        <f>('T6'!F24-'T6'!F23)/'T6'!F23*100</f>
        <v>3.9076376554174086</v>
      </c>
      <c r="G25" s="181">
        <f>('T6'!G24-'T6'!G23)/'T6'!G23*100</f>
        <v>6.2966333030027313</v>
      </c>
      <c r="H25" s="156">
        <f>('T6'!H24-'T6'!H23)/'T6'!H23*100</f>
        <v>1.8643019976044131</v>
      </c>
      <c r="I25" s="157">
        <f>('T6'!I24-'T6'!I23)/'T6'!I23*100</f>
        <v>2.8853097761281825</v>
      </c>
      <c r="J25" s="200">
        <f>('T6'!J24-'T6'!J23)/'T6'!J23*100</f>
        <v>4.3512115809742253</v>
      </c>
      <c r="K25" s="427">
        <f>('T6'!K24-'T6'!K23)/'T6'!K23*100</f>
        <v>3.3157253149126471</v>
      </c>
    </row>
    <row r="26" spans="1:11">
      <c r="A26" s="300">
        <v>1965</v>
      </c>
      <c r="B26" s="58">
        <f>('T6'!B25-'T6'!B24)/'T6'!B24*100</f>
        <v>7.4935400516795907</v>
      </c>
      <c r="C26" s="178">
        <f>('T6'!C25-'T6'!C24)/'T6'!C24*100</f>
        <v>4.006968641114991</v>
      </c>
      <c r="D26" s="57">
        <f>('T6'!D25-'T6'!D24)/'T6'!D24*100</f>
        <v>3.1722054380664542</v>
      </c>
      <c r="E26" s="156">
        <f>('T6'!E25-'T6'!E24)/'T6'!E24*100</f>
        <v>3.3522478888845644</v>
      </c>
      <c r="F26" s="174">
        <f>('T6'!F25-'T6'!F24)/'T6'!F24*100</f>
        <v>4.1025641025640995</v>
      </c>
      <c r="G26" s="181">
        <f>('T6'!G25-'T6'!G24)/'T6'!G24*100</f>
        <v>7.1691491183016636</v>
      </c>
      <c r="H26" s="156">
        <f>('T6'!H25-'T6'!H24)/'T6'!H24*100</f>
        <v>2.886566654655121</v>
      </c>
      <c r="I26" s="157">
        <f>('T6'!I25-'T6'!I24)/'T6'!I24*100</f>
        <v>3.393676237736897</v>
      </c>
      <c r="J26" s="200">
        <f>('T6'!J25-'T6'!J24)/'T6'!J24*100</f>
        <v>4.1624311150563278</v>
      </c>
      <c r="K26" s="427">
        <f>('T6'!K25-'T6'!K24)/'T6'!K24*100</f>
        <v>3.6498072838826285</v>
      </c>
    </row>
    <row r="27" spans="1:11">
      <c r="A27" s="300">
        <v>1966</v>
      </c>
      <c r="B27" s="58">
        <f>('T6'!B26-'T6'!B25)/'T6'!B25*100</f>
        <v>6.9711538461538352</v>
      </c>
      <c r="C27" s="178">
        <f>('T6'!C26-'T6'!C25)/'T6'!C25*100</f>
        <v>5.3601340033500655</v>
      </c>
      <c r="D27" s="57">
        <f>('T6'!D26-'T6'!D25)/'T6'!D25*100</f>
        <v>4.6852122986822966</v>
      </c>
      <c r="E27" s="156">
        <f>('T6'!E26-'T6'!E25)/'T6'!E25*100</f>
        <v>1.5290601687660441</v>
      </c>
      <c r="F27" s="174">
        <f>('T6'!F26-'T6'!F25)/'T6'!F25*100</f>
        <v>2.2988505747126307</v>
      </c>
      <c r="G27" s="181">
        <f>('T6'!G26-'T6'!G25)/'T6'!G25*100</f>
        <v>6.8133711410200064</v>
      </c>
      <c r="H27" s="156">
        <f>('T6'!H26-'T6'!H25)/'T6'!H25*100</f>
        <v>2.9567365297056152</v>
      </c>
      <c r="I27" s="157">
        <f>('T6'!I26-'T6'!I25)/'T6'!I25*100</f>
        <v>2.6049889485317199</v>
      </c>
      <c r="J27" s="200">
        <f>('T6'!J26-'T6'!J25)/'T6'!J25*100</f>
        <v>3.7458788431990193</v>
      </c>
      <c r="K27" s="427">
        <f>('T6'!K26-'T6'!K25)/'T6'!K25*100</f>
        <v>4.103108952467684</v>
      </c>
    </row>
    <row r="28" spans="1:11">
      <c r="A28" s="300">
        <v>1967</v>
      </c>
      <c r="B28" s="58">
        <f>('T6'!B27-'T6'!B26)/'T6'!B26*100</f>
        <v>2.2471910112359619</v>
      </c>
      <c r="C28" s="178">
        <f>('T6'!C27-'T6'!C26)/'T6'!C26*100</f>
        <v>1.9077901430842581</v>
      </c>
      <c r="D28" s="57">
        <f>('T6'!D27-'T6'!D26)/'T6'!D26*100</f>
        <v>1.2587412587412596</v>
      </c>
      <c r="E28" s="156">
        <f>('T6'!E27-'T6'!E26)/'T6'!E26*100</f>
        <v>0.33304702974637446</v>
      </c>
      <c r="F28" s="174">
        <f>('T6'!F27-'T6'!F26)/'T6'!F26*100</f>
        <v>0.80256821829856784</v>
      </c>
      <c r="G28" s="181">
        <f>('T6'!G27-'T6'!G26)/'T6'!G26*100</f>
        <v>2.0564591512432258</v>
      </c>
      <c r="H28" s="156">
        <f>('T6'!H27-'T6'!H26)/'T6'!H26*100</f>
        <v>1.3517626627038752</v>
      </c>
      <c r="I28" s="157">
        <f>('T6'!I27-'T6'!I26)/'T6'!I26*100</f>
        <v>-0.27850438529004062</v>
      </c>
      <c r="J28" s="200">
        <f>('T6'!J27-'T6'!J26)/'T6'!J26*100</f>
        <v>0.69529771365158233</v>
      </c>
      <c r="K28" s="427">
        <f>('T6'!K27-'T6'!K26)/'T6'!K26*100</f>
        <v>2.3400481131387774</v>
      </c>
    </row>
    <row r="29" spans="1:11">
      <c r="A29" s="300">
        <v>1968</v>
      </c>
      <c r="B29" s="58">
        <f>('T6'!B28-'T6'!B27)/'T6'!B27*100</f>
        <v>5.4945054945054981</v>
      </c>
      <c r="C29" s="178">
        <f>('T6'!C28-'T6'!C27)/'T6'!C27*100</f>
        <v>0.62402496099844884</v>
      </c>
      <c r="D29" s="57">
        <f>('T6'!D28-'T6'!D27)/'T6'!D27*100</f>
        <v>-0.82872928176796878</v>
      </c>
      <c r="E29" s="156">
        <f>('T6'!E28-'T6'!E27)/'T6'!E27*100</f>
        <v>4.8402760030666929</v>
      </c>
      <c r="F29" s="174">
        <f>('T6'!F28-'T6'!F27)/'T6'!F27*100</f>
        <v>6.5286624203821813</v>
      </c>
      <c r="G29" s="181">
        <f>('T6'!G28-'T6'!G27)/'T6'!G27*100</f>
        <v>5.0595347133174453</v>
      </c>
      <c r="H29" s="156">
        <f>('T6'!H28-'T6'!H27)/'T6'!H27*100</f>
        <v>2.0014838892029445</v>
      </c>
      <c r="I29" s="157">
        <f>('T6'!I28-'T6'!I27)/'T6'!I27*100</f>
        <v>1.501334691169435</v>
      </c>
      <c r="J29" s="200">
        <f>('T6'!J28-'T6'!J27)/'T6'!J27*100</f>
        <v>2.998045427884394</v>
      </c>
      <c r="K29" s="427">
        <f>('T6'!K28-'T6'!K27)/'T6'!K27*100</f>
        <v>3.5069807199164305</v>
      </c>
    </row>
    <row r="30" spans="1:11">
      <c r="A30" s="300">
        <v>1969</v>
      </c>
      <c r="B30" s="58">
        <f>('T6'!B29-'T6'!B28)/'T6'!B28*100</f>
        <v>4.9999999999999876</v>
      </c>
      <c r="C30" s="178">
        <f>('T6'!C29-'T6'!C28)/'T6'!C28*100</f>
        <v>2.4806201550387512</v>
      </c>
      <c r="D30" s="57">
        <f>('T6'!D29-'T6'!D28)/'T6'!D28*100</f>
        <v>1.5320334261838537</v>
      </c>
      <c r="E30" s="156">
        <f>('T6'!E29-'T6'!E28)/'T6'!E28*100</f>
        <v>2.4583963691376698</v>
      </c>
      <c r="F30" s="174">
        <f>('T6'!F29-'T6'!F28)/'T6'!F28*100</f>
        <v>3.2884902840059662</v>
      </c>
      <c r="G30" s="181">
        <f>('T6'!G29-'T6'!G28)/'T6'!G28*100</f>
        <v>3.0617938345654907</v>
      </c>
      <c r="H30" s="156">
        <f>('T6'!H29-'T6'!H28)/'T6'!H28*100</f>
        <v>3.1225645555151402</v>
      </c>
      <c r="I30" s="157">
        <f>('T6'!I29-'T6'!I28)/'T6'!I28*100</f>
        <v>2.5417287403849036</v>
      </c>
      <c r="J30" s="200">
        <f>('T6'!J29-'T6'!J28)/'T6'!J28*100</f>
        <v>-5.8930575681063482E-2</v>
      </c>
      <c r="K30" s="427">
        <f>('T6'!K29-'T6'!K28)/'T6'!K28*100</f>
        <v>0.504668180671206</v>
      </c>
    </row>
    <row r="31" spans="1:11">
      <c r="A31" s="300">
        <v>1970</v>
      </c>
      <c r="B31" s="58">
        <f>('T6'!B30-'T6'!B29)/'T6'!B29*100</f>
        <v>2.3809523809523814</v>
      </c>
      <c r="C31" s="178">
        <f>('T6'!C30-'T6'!C29)/'T6'!C29*100</f>
        <v>-0.30257186081692</v>
      </c>
      <c r="D31" s="57">
        <f>('T6'!D30-'T6'!D29)/'T6'!D29*100</f>
        <v>-1.2345679012345809</v>
      </c>
      <c r="E31" s="156">
        <f>('T6'!E30-'T6'!E29)/'T6'!E29*100</f>
        <v>2.6916684731555529</v>
      </c>
      <c r="F31" s="174">
        <f>('T6'!F30-'T6'!F29)/'T6'!F29*100</f>
        <v>3.6179450072358925</v>
      </c>
      <c r="G31" s="181">
        <f>('T6'!G30-'T6'!G29)/'T6'!G29*100</f>
        <v>-5.0754550991395468E-2</v>
      </c>
      <c r="H31" s="156">
        <f>('T6'!H30-'T6'!H29)/'T6'!H29*100</f>
        <v>-0.28550315732902498</v>
      </c>
      <c r="I31" s="157">
        <f>('T6'!I30-'T6'!I29)/'T6'!I29*100</f>
        <v>-1.9820914993921623</v>
      </c>
      <c r="J31" s="200">
        <f>('T6'!J30-'T6'!J29)/'T6'!J29*100</f>
        <v>0.23542073998329618</v>
      </c>
      <c r="K31" s="427">
        <f>('T6'!K30-'T6'!K29)/'T6'!K29*100</f>
        <v>1.972017437746781</v>
      </c>
    </row>
    <row r="32" spans="1:11">
      <c r="A32" s="300">
        <v>1971</v>
      </c>
      <c r="B32" s="58">
        <f>('T6'!B31-'T6'!B30)/'T6'!B30*100</f>
        <v>5.0387596899224869</v>
      </c>
      <c r="C32" s="178">
        <f>('T6'!C31-'T6'!C30)/'T6'!C30*100</f>
        <v>1.6691957511380831</v>
      </c>
      <c r="D32" s="57">
        <f>('T6'!D31-'T6'!D30)/'T6'!D30*100</f>
        <v>1.2500000000000011</v>
      </c>
      <c r="E32" s="156">
        <f>('T6'!E31-'T6'!E30)/'T6'!E30*100</f>
        <v>3.3142427397894361</v>
      </c>
      <c r="F32" s="174">
        <f>('T6'!F31-'T6'!F30)/'T6'!F30*100</f>
        <v>3.9106145251396813</v>
      </c>
      <c r="G32" s="181">
        <f>('T6'!G31-'T6'!G30)/'T6'!G30*100</f>
        <v>3.7882121940485449</v>
      </c>
      <c r="H32" s="156">
        <f>('T6'!H31-'T6'!H30)/'T6'!H30*100</f>
        <v>0.17684508370666768</v>
      </c>
      <c r="I32" s="157">
        <f>('T6'!I31-'T6'!I30)/'T6'!I30*100</f>
        <v>-0.26468230560976957</v>
      </c>
      <c r="J32" s="200">
        <f>('T6'!J31-'T6'!J30)/'T6'!J30*100</f>
        <v>3.6049918594703732</v>
      </c>
      <c r="K32" s="427">
        <f>('T6'!K31-'T6'!K30)/'T6'!K30*100</f>
        <v>4.0624930053495039</v>
      </c>
    </row>
    <row r="33" spans="1:11">
      <c r="A33" s="300">
        <v>1972</v>
      </c>
      <c r="B33" s="58">
        <f>('T6'!B32-'T6'!B31)/'T6'!B31*100</f>
        <v>6.2730627306273119</v>
      </c>
      <c r="C33" s="178">
        <f>('T6'!C32-'T6'!C31)/'T6'!C31*100</f>
        <v>2.2388059701492575</v>
      </c>
      <c r="D33" s="57">
        <f>('T6'!D32-'T6'!D31)/'T6'!D31*100</f>
        <v>1.6460905349794008</v>
      </c>
      <c r="E33" s="156">
        <f>('T6'!E32-'T6'!E31)/'T6'!E31*100</f>
        <v>3.9459153715624575</v>
      </c>
      <c r="F33" s="174">
        <f>('T6'!F32-'T6'!F31)/'T6'!F31*100</f>
        <v>4.4354838709677304</v>
      </c>
      <c r="G33" s="181">
        <f>('T6'!G32-'T6'!G31)/'T6'!G31*100</f>
        <v>6.513797377519734</v>
      </c>
      <c r="H33" s="156">
        <f>('T6'!H32-'T6'!H31)/'T6'!H31*100</f>
        <v>2.9455774306898275</v>
      </c>
      <c r="I33" s="157">
        <f>('T6'!I32-'T6'!I31)/'T6'!I31*100</f>
        <v>3.1254739013072208</v>
      </c>
      <c r="J33" s="200">
        <f>('T6'!J32-'T6'!J31)/'T6'!J31*100</f>
        <v>3.4661226211803835</v>
      </c>
      <c r="K33" s="427">
        <f>('T6'!K32-'T6'!K31)/'T6'!K31*100</f>
        <v>3.2865869396885614</v>
      </c>
    </row>
    <row r="34" spans="1:11">
      <c r="A34" s="300">
        <v>1973</v>
      </c>
      <c r="B34" s="58">
        <f>('T6'!B33-'T6'!B32)/'T6'!B32*100</f>
        <v>8.3333333333333321</v>
      </c>
      <c r="C34" s="178">
        <f>('T6'!C33-'T6'!C32)/'T6'!C32*100</f>
        <v>5.1094890510948936</v>
      </c>
      <c r="D34" s="57">
        <f>('T6'!D33-'T6'!D32)/'T6'!D32*100</f>
        <v>4.7233468286099756</v>
      </c>
      <c r="E34" s="156">
        <f>('T6'!E33-'T6'!E32)/'T6'!E32*100</f>
        <v>3.067129629629624</v>
      </c>
      <c r="F34" s="174">
        <f>('T6'!F33-'T6'!F32)/'T6'!F32*100</f>
        <v>3.6036036036035952</v>
      </c>
      <c r="G34" s="181">
        <f>('T6'!G33-'T6'!G32)/'T6'!G32*100</f>
        <v>6.9147144388301802</v>
      </c>
      <c r="H34" s="156">
        <f>('T6'!H33-'T6'!H32)/'T6'!H32*100</f>
        <v>4.3001094216981519</v>
      </c>
      <c r="I34" s="157">
        <f>('T6'!I33-'T6'!I32)/'T6'!I32*100</f>
        <v>3.8233607340852522</v>
      </c>
      <c r="J34" s="200">
        <f>('T6'!J33-'T6'!J32)/'T6'!J32*100</f>
        <v>2.5068094670551684</v>
      </c>
      <c r="K34" s="427">
        <f>('T6'!K33-'T6'!K32)/'T6'!K32*100</f>
        <v>2.9779258642232396</v>
      </c>
    </row>
    <row r="35" spans="1:11">
      <c r="A35" s="300">
        <v>1974</v>
      </c>
      <c r="B35" s="58">
        <f>('T6'!B34-'T6'!B33)/'T6'!B33*100</f>
        <v>2.8846153846153895</v>
      </c>
      <c r="C35" s="178">
        <f>('T6'!C34-'T6'!C33)/'T6'!C33*100</f>
        <v>3.8888888888888786</v>
      </c>
      <c r="D35" s="57">
        <f>('T6'!D34-'T6'!D33)/'T6'!D33*100</f>
        <v>3.3505154639175374</v>
      </c>
      <c r="E35" s="156">
        <f>('T6'!E34-'T6'!E33)/'T6'!E33*100</f>
        <v>-0.96668037844505639</v>
      </c>
      <c r="F35" s="174">
        <f>('T6'!F34-'T6'!F33)/'T6'!F33*100</f>
        <v>-0.62111801242236986</v>
      </c>
      <c r="G35" s="181">
        <f>('T6'!G34-'T6'!G33)/'T6'!G33*100</f>
        <v>-1.5295162260476012</v>
      </c>
      <c r="H35" s="156">
        <f>('T6'!H34-'T6'!H33)/'T6'!H33*100</f>
        <v>1.5313791807591155</v>
      </c>
      <c r="I35" s="157">
        <f>('T6'!I34-'T6'!I33)/'T6'!I33*100</f>
        <v>0.18412815319463716</v>
      </c>
      <c r="J35" s="200">
        <f>('T6'!J34-'T6'!J33)/'T6'!J33*100</f>
        <v>-3.0147284824697578</v>
      </c>
      <c r="K35" s="427">
        <f>('T6'!K34-'T6'!K33)/'T6'!K33*100</f>
        <v>-1.7108190091001083</v>
      </c>
    </row>
    <row r="36" spans="1:11">
      <c r="A36" s="300">
        <v>1975</v>
      </c>
      <c r="B36" s="58">
        <f>('T6'!B35-'T6'!B34)/'T6'!B34*100</f>
        <v>0.1557632398753736</v>
      </c>
      <c r="C36" s="178">
        <f>('T6'!C35-'T6'!C34)/'T6'!C34*100</f>
        <v>0.80213903743316639</v>
      </c>
      <c r="D36" s="57">
        <f>('T6'!D35-'T6'!D34)/'T6'!D34*100</f>
        <v>-0.37406483790522616</v>
      </c>
      <c r="E36" s="156">
        <f>('T6'!E35-'T6'!E34)/'T6'!E34*100</f>
        <v>-0.64123222357191745</v>
      </c>
      <c r="F36" s="174">
        <f>('T6'!F35-'T6'!F34)/'T6'!F34*100</f>
        <v>0.62499999999999822</v>
      </c>
      <c r="G36" s="181">
        <f>('T6'!G35-'T6'!G34)/'T6'!G34*100</f>
        <v>-0.965705808778617</v>
      </c>
      <c r="H36" s="156">
        <f>('T6'!H35-'T6'!H34)/'T6'!H34*100</f>
        <v>-2.9949723944357056</v>
      </c>
      <c r="I36" s="157">
        <f>('T6'!I35-'T6'!I34)/'T6'!I34*100</f>
        <v>-4.3275416001018012</v>
      </c>
      <c r="J36" s="200">
        <f>('T6'!J35-'T6'!J34)/'T6'!J34*100</f>
        <v>2.091918981672122</v>
      </c>
      <c r="K36" s="427">
        <f>('T6'!K35-'T6'!K34)/'T6'!K34*100</f>
        <v>3.5141140646860309</v>
      </c>
    </row>
    <row r="37" spans="1:11">
      <c r="A37" s="300">
        <v>1976</v>
      </c>
      <c r="B37" s="58">
        <f>('T6'!B36-'T6'!B35)/'T6'!B35*100</f>
        <v>6.8429237947122949</v>
      </c>
      <c r="C37" s="178">
        <f>('T6'!C36-'T6'!C35)/'T6'!C35*100</f>
        <v>1.1936339522546338</v>
      </c>
      <c r="D37" s="57">
        <f>('T6'!D36-'T6'!D35)/'T6'!D35*100</f>
        <v>0.75093867334166664</v>
      </c>
      <c r="E37" s="156">
        <f>('T6'!E36-'T6'!E35)/'T6'!E35*100</f>
        <v>5.582653396085278</v>
      </c>
      <c r="F37" s="174">
        <f>('T6'!F36-'T6'!F35)/'T6'!F35*100</f>
        <v>6.0869565217391424</v>
      </c>
      <c r="G37" s="181">
        <f>('T6'!G36-'T6'!G35)/'T6'!G35*100</f>
        <v>6.7289335330572557</v>
      </c>
      <c r="H37" s="156">
        <f>('T6'!H36-'T6'!H35)/'T6'!H35*100</f>
        <v>3.0922098569157397</v>
      </c>
      <c r="I37" s="157">
        <f>('T6'!I36-'T6'!I35)/'T6'!I35*100</f>
        <v>3.3174725144816239</v>
      </c>
      <c r="J37" s="200">
        <f>('T6'!J36-'T6'!J35)/'T6'!J35*100</f>
        <v>3.52764159502353</v>
      </c>
      <c r="K37" s="427">
        <f>('T6'!K36-'T6'!K35)/'T6'!K35*100</f>
        <v>3.3013992685641624</v>
      </c>
    </row>
    <row r="38" spans="1:11">
      <c r="A38" s="300">
        <v>1977</v>
      </c>
      <c r="B38" s="58">
        <f>('T6'!B37-'T6'!B36)/'T6'!B36*100</f>
        <v>3.0567685589519589</v>
      </c>
      <c r="C38" s="178">
        <f>('T6'!C37-'T6'!C36)/'T6'!C36*100</f>
        <v>1.3106159895150662</v>
      </c>
      <c r="D38" s="57">
        <f>('T6'!D37-'T6'!D36)/'T6'!D36*100</f>
        <v>0.24844720496895178</v>
      </c>
      <c r="E38" s="156">
        <f>('T6'!E37-'T6'!E36)/'T6'!E36*100</f>
        <v>1.7235632735839008</v>
      </c>
      <c r="F38" s="174">
        <f>('T6'!F37-'T6'!F36)/'T6'!F36*100</f>
        <v>2.8103044496486991</v>
      </c>
      <c r="G38" s="181">
        <f>('T6'!G37-'T6'!G36)/'T6'!G36*100</f>
        <v>5.6855082833397619</v>
      </c>
      <c r="H38" s="156">
        <f>('T6'!H37-'T6'!H36)/'T6'!H36*100</f>
        <v>4.3287840234405159</v>
      </c>
      <c r="I38" s="157">
        <f>('T6'!I37-'T6'!I36)/'T6'!I36*100</f>
        <v>3.8374072114078013</v>
      </c>
      <c r="J38" s="200">
        <f>('T6'!J37-'T6'!J36)/'T6'!J36*100</f>
        <v>1.3004313935015639</v>
      </c>
      <c r="K38" s="427">
        <f>('T6'!K37-'T6'!K36)/'T6'!K36*100</f>
        <v>1.7797702653300835</v>
      </c>
    </row>
    <row r="39" spans="1:11">
      <c r="A39" s="300">
        <v>1978</v>
      </c>
      <c r="B39" s="58">
        <f>('T6'!B38-'T6'!B37)/'T6'!B37*100</f>
        <v>3.3898305084745761</v>
      </c>
      <c r="C39" s="178">
        <f>('T6'!C38-'T6'!C37)/'T6'!C37*100</f>
        <v>2.8460543337645574</v>
      </c>
      <c r="D39" s="57">
        <f>('T6'!D38-'T6'!D37)/'T6'!D37*100</f>
        <v>3.0978934324659075</v>
      </c>
      <c r="E39" s="156">
        <f>('T6'!E38-'T6'!E37)/'T6'!E37*100</f>
        <v>0.52872828056710663</v>
      </c>
      <c r="F39" s="174">
        <f>('T6'!F38-'T6'!F37)/'T6'!F37*100</f>
        <v>0.22779043280183009</v>
      </c>
      <c r="G39" s="181">
        <f>('T6'!G38-'T6'!G37)/'T6'!G37*100</f>
        <v>6.3326736798250041</v>
      </c>
      <c r="H39" s="156">
        <f>('T6'!H38-'T6'!H37)/'T6'!H37*100</f>
        <v>5.5149884704073706</v>
      </c>
      <c r="I39" s="157">
        <f>('T6'!I38-'T6'!I37)/'T6'!I37*100</f>
        <v>5.1225895316804531</v>
      </c>
      <c r="J39" s="200">
        <f>('T6'!J38-'T6'!J37)/'T6'!J37*100</f>
        <v>0.77494697319418815</v>
      </c>
      <c r="K39" s="427">
        <f>('T6'!K38-'T6'!K37)/'T6'!K37*100</f>
        <v>1.151272259820777</v>
      </c>
    </row>
    <row r="40" spans="1:11">
      <c r="A40" s="300">
        <v>1979</v>
      </c>
      <c r="B40" s="58">
        <f>('T6'!B39-'T6'!B38)/'T6'!B38*100</f>
        <v>4.3715846994535523</v>
      </c>
      <c r="C40" s="178">
        <f>('T6'!C39-'T6'!C38)/'T6'!C38*100</f>
        <v>4.9056603773584895</v>
      </c>
      <c r="D40" s="57">
        <f>('T6'!D39-'T6'!D38)/'T6'!D38*100</f>
        <v>4.5673076923076827</v>
      </c>
      <c r="E40" s="156">
        <f>('T6'!E39-'T6'!E38)/'T6'!E38*100</f>
        <v>-0.50910091598852802</v>
      </c>
      <c r="F40" s="174">
        <f>('T6'!F39-'T6'!F38)/'T6'!F38*100</f>
        <v>-0.22727272727273498</v>
      </c>
      <c r="G40" s="181">
        <f>('T6'!G39-'T6'!G38)/'T6'!G38*100</f>
        <v>3.4724262905279644</v>
      </c>
      <c r="H40" s="156">
        <f>('T6'!H39-'T6'!H38)/'T6'!H38*100</f>
        <v>3.8762730622137065</v>
      </c>
      <c r="I40" s="157">
        <f>('T6'!I39-'T6'!I38)/'T6'!I38*100</f>
        <v>3.3792371493337088</v>
      </c>
      <c r="J40" s="200">
        <f>('T6'!J39-'T6'!J38)/'T6'!J38*100</f>
        <v>-0.38877672425142212</v>
      </c>
      <c r="K40" s="427">
        <f>('T6'!K39-'T6'!K38)/'T6'!K38*100</f>
        <v>8.9707888687464848E-2</v>
      </c>
    </row>
    <row r="41" spans="1:11">
      <c r="A41" s="300">
        <v>1980</v>
      </c>
      <c r="B41" s="58">
        <f>('T6'!B40-'T6'!B39)/'T6'!B39*100</f>
        <v>2.09424083769632</v>
      </c>
      <c r="C41" s="178">
        <f>('T6'!C40-'T6'!C39)/'T6'!C39*100</f>
        <v>3.2374100719424357</v>
      </c>
      <c r="D41" s="57">
        <f>('T6'!D40-'T6'!D39)/'T6'!D39*100</f>
        <v>1.494252873563203</v>
      </c>
      <c r="E41" s="156">
        <f>('T6'!E40-'T6'!E39)/'T6'!E39*100</f>
        <v>-1.1073207216739289</v>
      </c>
      <c r="F41" s="174">
        <f>('T6'!F40-'T6'!F39)/'T6'!F39*100</f>
        <v>0.56947608200456468</v>
      </c>
      <c r="G41" s="181">
        <f>('T6'!G40-'T6'!G39)/'T6'!G39*100</f>
        <v>-0.94902257774411003</v>
      </c>
      <c r="H41" s="156">
        <f>('T6'!H40-'T6'!H39)/'T6'!H39*100</f>
        <v>0.25623735670936981</v>
      </c>
      <c r="I41" s="157">
        <f>('T6'!I40-'T6'!I39)/'T6'!I39*100</f>
        <v>-0.87708180182006279</v>
      </c>
      <c r="J41" s="200">
        <f>('T6'!J40-'T6'!J39)/'T6'!J39*100</f>
        <v>-1.2021795014759957</v>
      </c>
      <c r="K41" s="427">
        <f>('T6'!K40-'T6'!K39)/'T6'!K39*100</f>
        <v>-7.2822332181871868E-2</v>
      </c>
    </row>
    <row r="42" spans="1:11">
      <c r="A42" s="300">
        <v>1981</v>
      </c>
      <c r="B42" s="58">
        <f>('T6'!B41-'T6'!B40)/'T6'!B40*100</f>
        <v>5.5128205128205199</v>
      </c>
      <c r="C42" s="178">
        <f>('T6'!C41-'T6'!C40)/'T6'!C40*100</f>
        <v>3.6004645760743288</v>
      </c>
      <c r="D42" s="57">
        <f>('T6'!D41-'T6'!D40)/'T6'!D40*100</f>
        <v>3.2842582106455276</v>
      </c>
      <c r="E42" s="156">
        <f>('T6'!E41-'T6'!E40)/'T6'!E40*100</f>
        <v>1.8458951362538834</v>
      </c>
      <c r="F42" s="174">
        <f>('T6'!F41-'T6'!F40)/'T6'!F40*100</f>
        <v>2.1517553793884483</v>
      </c>
      <c r="G42" s="181">
        <f>('T6'!G41-'T6'!G40)/'T6'!G40*100</f>
        <v>2.9531933194752993</v>
      </c>
      <c r="H42" s="156">
        <f>('T6'!H41-'T6'!H40)/'T6'!H40*100</f>
        <v>0.9967715899919285</v>
      </c>
      <c r="I42" s="157">
        <f>('T6'!I41-'T6'!I40)/'T6'!I40*100</f>
        <v>0.6840907347262315</v>
      </c>
      <c r="J42" s="200">
        <f>('T6'!J41-'T6'!J40)/'T6'!J40*100</f>
        <v>1.9371131360769487</v>
      </c>
      <c r="K42" s="427">
        <f>('T6'!K41-'T6'!K40)/'T6'!K40*100</f>
        <v>2.2535316540847656</v>
      </c>
    </row>
    <row r="43" spans="1:11">
      <c r="A43" s="300">
        <v>1982</v>
      </c>
      <c r="B43" s="58">
        <f>('T6'!B42-'T6'!B41)/'T6'!B41*100</f>
        <v>-4.5196098775679383</v>
      </c>
      <c r="C43" s="178">
        <f>('T6'!C42-'T6'!C41)/'T6'!C41*100</f>
        <v>-4.8400229184885859</v>
      </c>
      <c r="D43" s="57">
        <f>('T6'!D42-'T6'!D41)/'T6'!D41*100</f>
        <v>-6.082935991908677</v>
      </c>
      <c r="E43" s="156">
        <f>('T6'!E42-'T6'!E41)/'T6'!E41*100</f>
        <v>0.33670987609232667</v>
      </c>
      <c r="F43" s="174">
        <f>('T6'!F42-'T6'!F41)/'T6'!F41*100</f>
        <v>1.683158363372621</v>
      </c>
      <c r="G43" s="181">
        <f>('T6'!G42-'T6'!G41)/'T6'!G41*100</f>
        <v>-2.9984450787904144</v>
      </c>
      <c r="H43" s="156">
        <f>('T6'!H42-'T6'!H41)/'T6'!H41*100</f>
        <v>-1.6355669210586015</v>
      </c>
      <c r="I43" s="157">
        <f>('T6'!I42-'T6'!I41)/'T6'!I41*100</f>
        <v>-2.2516859069607906</v>
      </c>
      <c r="J43" s="200">
        <f>('T6'!J42-'T6'!J41)/'T6'!J41*100</f>
        <v>-1.3855395848599457</v>
      </c>
      <c r="K43" s="427">
        <f>('T6'!K42-'T6'!K41)/'T6'!K41*100</f>
        <v>-0.76386096999378539</v>
      </c>
    </row>
    <row r="44" spans="1:11">
      <c r="A44" s="300">
        <v>1983</v>
      </c>
      <c r="B44" s="58">
        <f>('T6'!B43-'T6'!B42)/'T6'!B42*100</f>
        <v>2.877510214726585</v>
      </c>
      <c r="C44" s="178">
        <f>('T6'!C43-'T6'!C42)/'T6'!C42*100</f>
        <v>0.3580935479782123</v>
      </c>
      <c r="D44" s="57">
        <f>('T6'!D43-'T6'!D42)/'T6'!D42*100</f>
        <v>-0.20923076923077649</v>
      </c>
      <c r="E44" s="156">
        <f>('T6'!E43-'T6'!E42)/'T6'!E42*100</f>
        <v>2.5104269896716653</v>
      </c>
      <c r="F44" s="174">
        <f>('T6'!F43-'T6'!F42)/'T6'!F42*100</f>
        <v>3.0676666242955775</v>
      </c>
      <c r="G44" s="181">
        <f>('T6'!G43-'T6'!G42)/'T6'!G42*100</f>
        <v>5.4740770868722732</v>
      </c>
      <c r="H44" s="156">
        <f>('T6'!H43-'T6'!H42)/'T6'!H42*100</f>
        <v>0.88012673825031573</v>
      </c>
      <c r="I44" s="157">
        <f>('T6'!I43-'T6'!I42)/'T6'!I42*100</f>
        <v>1.7565741606901435</v>
      </c>
      <c r="J44" s="200">
        <f>('T6'!J43-'T6'!J42)/'T6'!J42*100</f>
        <v>4.553870516580238</v>
      </c>
      <c r="K44" s="427">
        <f>('T6'!K43-'T6'!K42)/'T6'!K42*100</f>
        <v>3.6535061873895014</v>
      </c>
    </row>
    <row r="45" spans="1:11">
      <c r="A45" s="300">
        <v>1984</v>
      </c>
      <c r="B45" s="58">
        <f>('T6'!B44-'T6'!B43)/'T6'!B43*100</f>
        <v>6.9651005577150675</v>
      </c>
      <c r="C45" s="178">
        <f>('T6'!C44-'T6'!C43)/'T6'!C43*100</f>
        <v>2.6271748397486481</v>
      </c>
      <c r="D45" s="57">
        <f>('T6'!D44-'T6'!D43)/'T6'!D43*100</f>
        <v>3.4549210656142018</v>
      </c>
      <c r="E45" s="156">
        <f>('T6'!E44-'T6'!E43)/'T6'!E43*100</f>
        <v>4.2268782364320634</v>
      </c>
      <c r="F45" s="174">
        <f>('T6'!F44-'T6'!F43)/'T6'!F43*100</f>
        <v>3.3943131209318187</v>
      </c>
      <c r="G45" s="181">
        <f>('T6'!G44-'T6'!G43)/'T6'!G43*100</f>
        <v>8.8034478847680617</v>
      </c>
      <c r="H45" s="156">
        <f>('T6'!H44-'T6'!H43)/'T6'!H43*100</f>
        <v>5.0521455511858528</v>
      </c>
      <c r="I45" s="157">
        <f>('T6'!I44-'T6'!I43)/'T6'!I43*100</f>
        <v>5.8490806945863172</v>
      </c>
      <c r="J45" s="200">
        <f>('T6'!J44-'T6'!J43)/'T6'!J43*100</f>
        <v>3.5708954956606935</v>
      </c>
      <c r="K45" s="427">
        <f>('T6'!K44-'T6'!K43)/'T6'!K43*100</f>
        <v>2.7910034110290027</v>
      </c>
    </row>
    <row r="46" spans="1:11">
      <c r="A46" s="300">
        <v>1985</v>
      </c>
      <c r="B46" s="58">
        <f>('T6'!B45-'T6'!B44)/'T6'!B44*100</f>
        <v>5.4292654987853739</v>
      </c>
      <c r="C46" s="178">
        <f>('T6'!C45-'T6'!C44)/'T6'!C44*100</f>
        <v>4.1321805482908092</v>
      </c>
      <c r="D46" s="57">
        <f>('T6'!D45-'T6'!D44)/'T6'!D44*100</f>
        <v>4.3856642575068996</v>
      </c>
      <c r="E46" s="156">
        <f>('T6'!E45-'T6'!E44)/'T6'!E44*100</f>
        <v>1.2456139338146655</v>
      </c>
      <c r="F46" s="174">
        <f>('T6'!F45-'T6'!F44)/'T6'!F44*100</f>
        <v>1.0019615119546301</v>
      </c>
      <c r="G46" s="181">
        <f>('T6'!G45-'T6'!G44)/'T6'!G44*100</f>
        <v>4.6136846933244398</v>
      </c>
      <c r="H46" s="156">
        <f>('T6'!H45-'T6'!H44)/'T6'!H44*100</f>
        <v>2.4940268567851054</v>
      </c>
      <c r="I46" s="157">
        <f>('T6'!I45-'T6'!I44)/'T6'!I44*100</f>
        <v>2.3244592948215423</v>
      </c>
      <c r="J46" s="200">
        <f>('T6'!J45-'T6'!J44)/'T6'!J44*100</f>
        <v>2.0680793813488454</v>
      </c>
      <c r="K46" s="427">
        <f>('T6'!K45-'T6'!K44)/'T6'!K44*100</f>
        <v>2.23819976148914</v>
      </c>
    </row>
    <row r="47" spans="1:11">
      <c r="A47" s="300">
        <v>1986</v>
      </c>
      <c r="B47" s="58">
        <f>('T6'!B46-'T6'!B45)/'T6'!B45*100</f>
        <v>2.1074519500955287</v>
      </c>
      <c r="C47" s="178">
        <f>('T6'!C46-'T6'!C45)/'T6'!C45*100</f>
        <v>3.2280463302210278</v>
      </c>
      <c r="D47" s="57">
        <f>('T6'!D46-'T6'!D45)/'T6'!D45*100</f>
        <v>3.4818981269986318</v>
      </c>
      <c r="E47" s="156">
        <f>('T6'!E46-'T6'!E45)/'T6'!E45*100</f>
        <v>-1.0855522505393222</v>
      </c>
      <c r="F47" s="174">
        <f>('T6'!F46-'T6'!F45)/'T6'!F45*100</f>
        <v>-1.3253201763594447</v>
      </c>
      <c r="G47" s="181">
        <f>('T6'!G46-'T6'!G45)/'T6'!G45*100</f>
        <v>3.6648797305645764</v>
      </c>
      <c r="H47" s="156">
        <f>('T6'!H46-'T6'!H45)/'T6'!H45*100</f>
        <v>1.6467420436555085</v>
      </c>
      <c r="I47" s="157">
        <f>('T6'!I46-'T6'!I45)/'T6'!I45*100</f>
        <v>0.7945489696798137</v>
      </c>
      <c r="J47" s="200">
        <f>('T6'!J46-'T6'!J45)/'T6'!J45*100</f>
        <v>1.9854425693666755</v>
      </c>
      <c r="K47" s="427">
        <f>('T6'!K46-'T6'!K45)/'T6'!K45*100</f>
        <v>2.8468066402948193</v>
      </c>
    </row>
    <row r="48" spans="1:11">
      <c r="A48" s="300">
        <v>1987</v>
      </c>
      <c r="B48" s="58">
        <f>('T6'!B47-'T6'!B46)/'T6'!B46*100</f>
        <v>4.7259984956060785</v>
      </c>
      <c r="C48" s="178">
        <f>('T6'!C47-'T6'!C46)/'T6'!C46*100</f>
        <v>3.3818499277260274</v>
      </c>
      <c r="D48" s="57">
        <f>('T6'!D47-'T6'!D46)/'T6'!D46*100</f>
        <v>3.8420682329245253</v>
      </c>
      <c r="E48" s="156">
        <f>('T6'!E47-'T6'!E46)/'T6'!E46*100</f>
        <v>1.3001784827991896</v>
      </c>
      <c r="F48" s="174">
        <f>('T6'!F47-'T6'!F46)/'T6'!F46*100</f>
        <v>0.84310752945557077</v>
      </c>
      <c r="G48" s="181">
        <f>('T6'!G47-'T6'!G46)/'T6'!G46*100</f>
        <v>3.5353146987581194</v>
      </c>
      <c r="H48" s="156">
        <f>('T6'!H47-'T6'!H46)/'T6'!H46*100</f>
        <v>2.7176845719892002</v>
      </c>
      <c r="I48" s="157">
        <f>('T6'!I47-'T6'!I46)/'T6'!I46*100</f>
        <v>2.9882341933522105</v>
      </c>
      <c r="J48" s="200">
        <f>('T6'!J47-'T6'!J46)/'T6'!J46*100</f>
        <v>0.79599742748862146</v>
      </c>
      <c r="K48" s="427">
        <f>('T6'!K47-'T6'!K46)/'T6'!K46*100</f>
        <v>0.53256188566356233</v>
      </c>
    </row>
    <row r="49" spans="1:11">
      <c r="A49" s="300">
        <v>1988</v>
      </c>
      <c r="B49" s="58">
        <f>('T6'!B48-'T6'!B47)/'T6'!B47*100</f>
        <v>5.2677679869663487</v>
      </c>
      <c r="C49" s="178">
        <f>('T6'!C48-'T6'!C47)/'T6'!C47*100</f>
        <v>3.6962179522675638</v>
      </c>
      <c r="D49" s="57">
        <f>('T6'!D48-'T6'!D47)/'T6'!D47*100</f>
        <v>3.6095759379317833</v>
      </c>
      <c r="E49" s="156">
        <f>('T6'!E48-'T6'!E47)/'T6'!E47*100</f>
        <v>1.515532645001773</v>
      </c>
      <c r="F49" s="174">
        <f>('T6'!F48-'T6'!F47)/'T6'!F47*100</f>
        <v>1.6048633822133345</v>
      </c>
      <c r="G49" s="181">
        <f>('T6'!G48-'T6'!G47)/'T6'!G47*100</f>
        <v>4.2854225077520098</v>
      </c>
      <c r="H49" s="156">
        <f>('T6'!H48-'T6'!H47)/'T6'!H47*100</f>
        <v>3.0553035006447269</v>
      </c>
      <c r="I49" s="157">
        <f>('T6'!I48-'T6'!I47)/'T6'!I47*100</f>
        <v>2.7459486468991585</v>
      </c>
      <c r="J49" s="200">
        <f>('T6'!J48-'T6'!J47)/'T6'!J47*100</f>
        <v>1.1936493953458696</v>
      </c>
      <c r="K49" s="427">
        <f>('T6'!K48-'T6'!K47)/'T6'!K47*100</f>
        <v>1.4976619469605374</v>
      </c>
    </row>
    <row r="50" spans="1:11">
      <c r="A50" s="300">
        <v>1989</v>
      </c>
      <c r="B50" s="58">
        <f>('T6'!B49-'T6'!B48)/'T6'!B48*100</f>
        <v>2.1767348976535068</v>
      </c>
      <c r="C50" s="178">
        <f>('T6'!C49-'T6'!C48)/'T6'!C48*100</f>
        <v>2.4644220756681547</v>
      </c>
      <c r="D50" s="57">
        <f>('T6'!D49-'T6'!D48)/'T6'!D48*100</f>
        <v>2.0490069112310545</v>
      </c>
      <c r="E50" s="156">
        <f>('T6'!E49-'T6'!E48)/'T6'!E48*100</f>
        <v>-0.28076787258137886</v>
      </c>
      <c r="F50" s="174">
        <f>('T6'!F49-'T6'!F48)/'T6'!F48*100</f>
        <v>0.12719178704460954</v>
      </c>
      <c r="G50" s="181">
        <f>('T6'!G49-'T6'!G48)/'T6'!G48*100</f>
        <v>3.8422505118846284</v>
      </c>
      <c r="H50" s="156">
        <f>('T6'!H49-'T6'!H48)/'T6'!H48*100</f>
        <v>2.1595319469385443</v>
      </c>
      <c r="I50" s="157">
        <f>('T6'!I49-'T6'!I48)/'T6'!I48*100</f>
        <v>2.6438242608455487</v>
      </c>
      <c r="J50" s="200">
        <f>('T6'!J49-'T6'!J48)/'T6'!J48*100</f>
        <v>1.6471478802585746</v>
      </c>
      <c r="K50" s="427">
        <f>('T6'!K49-'T6'!K48)/'T6'!K48*100</f>
        <v>1.1678855633235514</v>
      </c>
    </row>
    <row r="51" spans="1:11">
      <c r="A51" s="300">
        <v>1990</v>
      </c>
      <c r="B51" s="58">
        <f>('T6'!B50-'T6'!B49)/'T6'!B49*100</f>
        <v>-1.0993843447669283</v>
      </c>
      <c r="C51" s="178">
        <f>('T6'!C50-'T6'!C49)/'T6'!C49*100</f>
        <v>0.10683760683761093</v>
      </c>
      <c r="D51" s="57">
        <f>('T6'!D50-'T6'!D49)/'T6'!D49*100</f>
        <v>-5.0259464485408648E-2</v>
      </c>
      <c r="E51" s="156">
        <f>('T6'!E50-'T6'!E49)/'T6'!E49*100</f>
        <v>-1.2049346282837297</v>
      </c>
      <c r="F51" s="174">
        <f>('T6'!F50-'T6'!F49)/'T6'!F49*100</f>
        <v>-1.0551285208757346</v>
      </c>
      <c r="G51" s="181">
        <f>('T6'!G50-'T6'!G49)/'T6'!G49*100</f>
        <v>1.6357183272465419</v>
      </c>
      <c r="H51" s="156">
        <f>('T6'!H50-'T6'!H49)/'T6'!H49*100</f>
        <v>0.65435080914956867</v>
      </c>
      <c r="I51" s="157">
        <f>('T6'!I50-'T6'!I49)/'T6'!I49*100</f>
        <v>-0.37365264302713386</v>
      </c>
      <c r="J51" s="200">
        <f>('T6'!J50-'T6'!J49)/'T6'!J49*100</f>
        <v>0.9749876783346797</v>
      </c>
      <c r="K51" s="427">
        <f>('T6'!K50-'T6'!K49)/'T6'!K49*100</f>
        <v>2.0158272693979673</v>
      </c>
    </row>
    <row r="52" spans="1:11">
      <c r="A52" s="300">
        <v>1991</v>
      </c>
      <c r="B52" s="58">
        <f>('T6'!B51-'T6'!B50)/'T6'!B50*100</f>
        <v>-4.0956474482485943</v>
      </c>
      <c r="C52" s="178">
        <f>('T6'!C51-'T6'!C50)/'T6'!C50*100</f>
        <v>-2.5730796262071443</v>
      </c>
      <c r="D52" s="57">
        <f>('T6'!D51-'T6'!D50)/'T6'!D50*100</f>
        <v>-4.03409305190642</v>
      </c>
      <c r="E52" s="156">
        <f>('T6'!E51-'T6'!E50)/'T6'!E50*100</f>
        <v>-1.5627793798673735</v>
      </c>
      <c r="F52" s="174">
        <f>('T6'!F51-'T6'!F50)/'T6'!F50*100</f>
        <v>-5.8952222498784561E-2</v>
      </c>
      <c r="G52" s="181">
        <f>('T6'!G51-'T6'!G50)/'T6'!G50*100</f>
        <v>-0.59044823455978113</v>
      </c>
      <c r="H52" s="156">
        <f>('T6'!H51-'T6'!H50)/'T6'!H50*100</f>
        <v>-1.5525710937852089</v>
      </c>
      <c r="I52" s="157">
        <f>('T6'!I51-'T6'!I50)/'T6'!I50*100</f>
        <v>-2.1768266320795457</v>
      </c>
      <c r="J52" s="200">
        <f>('T6'!J51-'T6'!J50)/'T6'!J50*100</f>
        <v>0.97729607559582432</v>
      </c>
      <c r="K52" s="427">
        <f>('T6'!K51-'T6'!K50)/'T6'!K50*100</f>
        <v>1.6216891164213605</v>
      </c>
    </row>
    <row r="53" spans="1:11">
      <c r="A53" s="300">
        <v>1992</v>
      </c>
      <c r="B53" s="58">
        <f>('T6'!B52-'T6'!B51)/'T6'!B51*100</f>
        <v>0.40868191496667922</v>
      </c>
      <c r="C53" s="178">
        <f>('T6'!C52-'T6'!C51)/'T6'!C51*100</f>
        <v>-1.6417970263301989</v>
      </c>
      <c r="D53" s="57">
        <f>('T6'!D52-'T6'!D51)/'T6'!D51*100</f>
        <v>-1.805129817391089</v>
      </c>
      <c r="E53" s="156">
        <f>('T6'!E52-'T6'!E51)/'T6'!E51*100</f>
        <v>2.0847055754422157</v>
      </c>
      <c r="F53" s="174">
        <f>('T6'!F52-'T6'!F51)/'T6'!F51*100</f>
        <v>2.2546140939597206</v>
      </c>
      <c r="G53" s="181">
        <f>('T6'!G52-'T6'!G51)/'T6'!G51*100</f>
        <v>4.2357493169514866</v>
      </c>
      <c r="H53" s="156">
        <f>('T6'!H52-'T6'!H51)/'T6'!H51*100</f>
        <v>-0.54018173911052458</v>
      </c>
      <c r="I53" s="157">
        <f>('T6'!I52-'T6'!I51)/'T6'!I51*100</f>
        <v>-0.38671469294852756</v>
      </c>
      <c r="J53" s="200">
        <f>('T6'!J52-'T6'!J51)/'T6'!J51*100</f>
        <v>4.8018698802911901</v>
      </c>
      <c r="K53" s="427">
        <f>('T6'!K52-'T6'!K51)/'T6'!K51*100</f>
        <v>4.6415187073784958</v>
      </c>
    </row>
    <row r="54" spans="1:11">
      <c r="A54" s="300">
        <v>1993</v>
      </c>
      <c r="B54" s="58">
        <f>('T6'!B53-'T6'!B52)/'T6'!B52*100</f>
        <v>3.2664090022916357</v>
      </c>
      <c r="C54" s="178">
        <f>('T6'!C53-'T6'!C52)/'T6'!C52*100</f>
        <v>1.1082740261856874</v>
      </c>
      <c r="D54" s="57">
        <f>('T6'!D53-'T6'!D52)/'T6'!D52*100</f>
        <v>1.1832977588047011</v>
      </c>
      <c r="E54" s="156">
        <f>('T6'!E53-'T6'!E52)/'T6'!E52*100</f>
        <v>2.1344790986611244</v>
      </c>
      <c r="F54" s="174">
        <f>('T6'!F53-'T6'!F52)/'T6'!F52*100</f>
        <v>2.0561993641677776</v>
      </c>
      <c r="G54" s="181">
        <f>('T6'!G53-'T6'!G52)/'T6'!G52*100</f>
        <v>2.862120052748963</v>
      </c>
      <c r="H54" s="156">
        <f>('T6'!H53-'T6'!H52)/'T6'!H52*100</f>
        <v>2.129887464616941</v>
      </c>
      <c r="I54" s="157">
        <f>('T6'!I53-'T6'!I52)/'T6'!I52*100</f>
        <v>2.7474599582944998</v>
      </c>
      <c r="J54" s="200">
        <f>('T6'!J53-'T6'!J52)/'T6'!J52*100</f>
        <v>0.71696210219140433</v>
      </c>
      <c r="K54" s="427">
        <f>('T6'!K53-'T6'!K52)/'T6'!K52*100</f>
        <v>0.1115514457654596</v>
      </c>
    </row>
    <row r="55" spans="1:11">
      <c r="A55" s="300">
        <v>1994</v>
      </c>
      <c r="B55" s="58">
        <f>('T6'!B54-'T6'!B53)/'T6'!B53*100</f>
        <v>6.326179120296735</v>
      </c>
      <c r="C55" s="178">
        <f>('T6'!C54-'T6'!C53)/'T6'!C53*100</f>
        <v>2.7644941163827736</v>
      </c>
      <c r="D55" s="57">
        <f>('T6'!D54-'T6'!D53)/'T6'!D53*100</f>
        <v>3.3396179150131178</v>
      </c>
      <c r="E55" s="156">
        <f>('T6'!E54-'T6'!E53)/'T6'!E53*100</f>
        <v>3.4658711985486859</v>
      </c>
      <c r="F55" s="174">
        <f>('T6'!F54-'T6'!F53)/'T6'!F53*100</f>
        <v>2.8890117067778807</v>
      </c>
      <c r="G55" s="181">
        <f>('T6'!G54-'T6'!G53)/'T6'!G53*100</f>
        <v>4.8543074658520879</v>
      </c>
      <c r="H55" s="156">
        <f>('T6'!H54-'T6'!H53)/'T6'!H53*100</f>
        <v>3.4048018747816973</v>
      </c>
      <c r="I55" s="157">
        <f>('T6'!I54-'T6'!I53)/'T6'!I53*100</f>
        <v>4.1756177604093674</v>
      </c>
      <c r="J55" s="200">
        <f>('T6'!J54-'T6'!J53)/'T6'!J53*100</f>
        <v>1.4017778331277715</v>
      </c>
      <c r="K55" s="427">
        <f>('T6'!K54-'T6'!K53)/'T6'!K53*100</f>
        <v>0.65096912295106391</v>
      </c>
    </row>
    <row r="56" spans="1:11">
      <c r="A56" s="300">
        <v>1995</v>
      </c>
      <c r="B56" s="58">
        <f>('T6'!B55-'T6'!B54)/'T6'!B54*100</f>
        <v>3.3642763690736008</v>
      </c>
      <c r="C56" s="178">
        <f>('T6'!C55-'T6'!C54)/'T6'!C54*100</f>
        <v>2.2051711066377302</v>
      </c>
      <c r="D56" s="57">
        <f>('T6'!D55-'T6'!D54)/'T6'!D54*100</f>
        <v>2.1357489155396903</v>
      </c>
      <c r="E56" s="156">
        <f>('T6'!E55-'T6'!E54)/'T6'!E54*100</f>
        <v>1.1340964942238427</v>
      </c>
      <c r="F56" s="174">
        <f>('T6'!F55-'T6'!F54)/'T6'!F54*100</f>
        <v>1.2049516554350947</v>
      </c>
      <c r="G56" s="181">
        <f>('T6'!G55-'T6'!G54)/'T6'!G54*100</f>
        <v>3.1125467938654712</v>
      </c>
      <c r="H56" s="156">
        <f>('T6'!H55-'T6'!H54)/'T6'!H54*100</f>
        <v>2.8154588740343689</v>
      </c>
      <c r="I56" s="157">
        <f>('T6'!I55-'T6'!I54)/'T6'!I54*100</f>
        <v>2.3398721256774495</v>
      </c>
      <c r="J56" s="200">
        <f>('T6'!J55-'T6'!J54)/'T6'!J54*100</f>
        <v>0.28895257880926828</v>
      </c>
      <c r="K56" s="427">
        <f>('T6'!K55-'T6'!K54)/'T6'!K54*100</f>
        <v>0.75600873998542051</v>
      </c>
    </row>
    <row r="57" spans="1:11">
      <c r="A57" s="300">
        <v>1996</v>
      </c>
      <c r="B57" s="58">
        <f>('T6'!B56-'T6'!B55)/'T6'!B55*100</f>
        <v>2.2632752697245575</v>
      </c>
      <c r="C57" s="178">
        <f>('T6'!C56-'T6'!C55)/'T6'!C55*100</f>
        <v>2.0808553632864086</v>
      </c>
      <c r="D57" s="57">
        <f>('T6'!D56-'T6'!D55)/'T6'!D55*100</f>
        <v>2.721912708921471</v>
      </c>
      <c r="E57" s="156">
        <f>('T6'!E56-'T6'!E55)/'T6'!E55*100</f>
        <v>0.17870138900086818</v>
      </c>
      <c r="F57" s="174">
        <f>('T6'!F56-'T6'!F55)/'T6'!F55*100</f>
        <v>-0.4499451139338117</v>
      </c>
      <c r="G57" s="181">
        <f>('T6'!G56-'T6'!G55)/'T6'!G55*100</f>
        <v>4.6669594495681483</v>
      </c>
      <c r="H57" s="156">
        <f>('T6'!H56-'T6'!H55)/'T6'!H55*100</f>
        <v>2.2137914224855066</v>
      </c>
      <c r="I57" s="157">
        <f>('T6'!I56-'T6'!I55)/'T6'!I55*100</f>
        <v>2.1334764426533268</v>
      </c>
      <c r="J57" s="200">
        <f>('T6'!J56-'T6'!J55)/'T6'!J55*100</f>
        <v>2.4000362308671765</v>
      </c>
      <c r="K57" s="427">
        <f>('T6'!K56-'T6'!K55)/'T6'!K55*100</f>
        <v>2.4794344287180725</v>
      </c>
    </row>
    <row r="58" spans="1:11">
      <c r="A58" s="300">
        <v>1997</v>
      </c>
      <c r="B58" s="58">
        <f>('T6'!B57-'T6'!B56)/'T6'!B56*100</f>
        <v>5.3443550526036505</v>
      </c>
      <c r="C58" s="178">
        <f>('T6'!C57-'T6'!C56)/'T6'!C56*100</f>
        <v>2.9417660619424595</v>
      </c>
      <c r="D58" s="57">
        <f>('T6'!D57-'T6'!D56)/'T6'!D56*100</f>
        <v>2.5306142302968238</v>
      </c>
      <c r="E58" s="156">
        <f>('T6'!E57-'T6'!E56)/'T6'!E56*100</f>
        <v>2.3339302234386587</v>
      </c>
      <c r="F58" s="174">
        <f>('T6'!F57-'T6'!F56)/'T6'!F56*100</f>
        <v>2.7433778445580752</v>
      </c>
      <c r="G58" s="181">
        <f>('T6'!G57-'T6'!G56)/'T6'!G56*100</f>
        <v>5.3106380598058642</v>
      </c>
      <c r="H58" s="156">
        <f>('T6'!H57-'T6'!H56)/'T6'!H56*100</f>
        <v>2.7039356363787213</v>
      </c>
      <c r="I58" s="157">
        <f>('T6'!I57-'T6'!I56)/'T6'!I56*100</f>
        <v>3.0168738722661814</v>
      </c>
      <c r="J58" s="200">
        <f>('T6'!J57-'T6'!J56)/'T6'!J56*100</f>
        <v>2.5380745219502625</v>
      </c>
      <c r="K58" s="427">
        <f>('T6'!K57-'T6'!K56)/'T6'!K56*100</f>
        <v>2.2275830935048719</v>
      </c>
    </row>
    <row r="59" spans="1:11">
      <c r="A59" s="300">
        <v>1998</v>
      </c>
      <c r="B59" s="58">
        <f>('T6'!B58-'T6'!B57)/'T6'!B57*100</f>
        <v>4.933350118193391</v>
      </c>
      <c r="C59" s="178">
        <f>('T6'!C58-'T6'!C57)/'T6'!C57*100</f>
        <v>2.6459276568813603</v>
      </c>
      <c r="D59" s="57">
        <f>('T6'!D58-'T6'!D57)/'T6'!D57*100</f>
        <v>2.4574803709941562</v>
      </c>
      <c r="E59" s="156">
        <f>('T6'!E58-'T6'!E57)/'T6'!E57*100</f>
        <v>2.2284590470634993</v>
      </c>
      <c r="F59" s="174">
        <f>('T6'!F58-'T6'!F57)/'T6'!F57*100</f>
        <v>2.4200967095176265</v>
      </c>
      <c r="G59" s="181">
        <f>('T6'!G58-'T6'!G57)/'T6'!G57*100</f>
        <v>5.13579918985325</v>
      </c>
      <c r="H59" s="156">
        <f>('T6'!H58-'T6'!H57)/'T6'!H57*100</f>
        <v>2.092671108419133</v>
      </c>
      <c r="I59" s="157">
        <f>('T6'!I58-'T6'!I57)/'T6'!I57*100</f>
        <v>2.0373596127380593</v>
      </c>
      <c r="J59" s="200">
        <f>('T6'!J58-'T6'!J57)/'T6'!J57*100</f>
        <v>2.9807507712305972</v>
      </c>
      <c r="K59" s="427">
        <f>('T6'!K58-'T6'!K57)/'T6'!K57*100</f>
        <v>3.0360321819411324</v>
      </c>
    </row>
    <row r="60" spans="1:11">
      <c r="A60" s="300">
        <v>1999</v>
      </c>
      <c r="B60" s="58">
        <f>('T6'!B59-'T6'!B58)/'T6'!B58*100</f>
        <v>6.086376966142355</v>
      </c>
      <c r="C60" s="178">
        <f>('T6'!C59-'T6'!C58)/'T6'!C58*100</f>
        <v>3.0520050273898085</v>
      </c>
      <c r="D60" s="57">
        <f>('T6'!D59-'T6'!D58)/'T6'!D58*100</f>
        <v>2.8974602366124076</v>
      </c>
      <c r="E60" s="156">
        <f>('T6'!E59-'T6'!E58)/'T6'!E58*100</f>
        <v>2.9445054833683728</v>
      </c>
      <c r="F60" s="174">
        <f>('T6'!F59-'T6'!F58)/'T6'!F58*100</f>
        <v>3.0975795122175813</v>
      </c>
      <c r="G60" s="181">
        <f>('T6'!G59-'T6'!G58)/'T6'!G58*100</f>
        <v>5.5556959147065461</v>
      </c>
      <c r="H60" s="156">
        <f>('T6'!H59-'T6'!H58)/'T6'!H58*100</f>
        <v>1.6354701235007472</v>
      </c>
      <c r="I60" s="157">
        <f>('T6'!I59-'T6'!I58)/'T6'!I58*100</f>
        <v>1.6071529624809084</v>
      </c>
      <c r="J60" s="200">
        <f>('T6'!J59-'T6'!J58)/'T6'!J58*100</f>
        <v>3.8571433638691301</v>
      </c>
      <c r="K60" s="427">
        <f>('T6'!K59-'T6'!K58)/'T6'!K58*100</f>
        <v>3.8854586609163793</v>
      </c>
    </row>
    <row r="61" spans="1:11">
      <c r="A61" s="300">
        <v>2000</v>
      </c>
      <c r="B61" s="58">
        <f>('T6'!B60-'T6'!B59)/'T6'!B59*100</f>
        <v>6.1480662464155795</v>
      </c>
      <c r="C61" s="178">
        <f>('T6'!C60-'T6'!C59)/'T6'!C59*100</f>
        <v>2.4967783535046828</v>
      </c>
      <c r="D61" s="57">
        <f>('T6'!D60-'T6'!D59)/'T6'!D59*100</f>
        <v>2.3354970783887907</v>
      </c>
      <c r="E61" s="156">
        <f>('T6'!E60-'T6'!E59)/'T6'!E59*100</f>
        <v>3.5623440576032959</v>
      </c>
      <c r="F61" s="174">
        <f>('T6'!F60-'T6'!F59)/'T6'!F59*100</f>
        <v>3.7260420851617426</v>
      </c>
      <c r="G61" s="181">
        <f>('T6'!G60-'T6'!G59)/'T6'!G59*100</f>
        <v>4.4937769267592094</v>
      </c>
      <c r="H61" s="156">
        <f>('T6'!H60-'T6'!H59)/'T6'!H59*100</f>
        <v>1.7093601330907513</v>
      </c>
      <c r="I61" s="157">
        <f>('T6'!I60-'T6'!I59)/'T6'!I59*100</f>
        <v>1.358024691358019</v>
      </c>
      <c r="J61" s="200">
        <f>('T6'!J60-'T6'!J59)/'T6'!J59*100</f>
        <v>2.7376209918388428</v>
      </c>
      <c r="K61" s="427">
        <f>('T6'!K60-'T6'!K59)/'T6'!K59*100</f>
        <v>3.0942189675622789</v>
      </c>
    </row>
    <row r="62" spans="1:11">
      <c r="A62" s="300">
        <v>2001</v>
      </c>
      <c r="B62" s="58">
        <f>('T6'!B61-'T6'!B60)/'T6'!B60*100</f>
        <v>1.5293741661861302</v>
      </c>
      <c r="C62" s="178">
        <f>('T6'!C61-'T6'!C60)/'T6'!C60*100</f>
        <v>0.19420308584333787</v>
      </c>
      <c r="D62" s="57">
        <f>('T6'!D61-'T6'!D60)/'T6'!D60*100</f>
        <v>-0.19458033208858569</v>
      </c>
      <c r="E62" s="156">
        <f>('T6'!E61-'T6'!E60)/'T6'!E60*100</f>
        <v>1.3325831627193754</v>
      </c>
      <c r="F62" s="174">
        <f>('T6'!F61-'T6'!F60)/'T6'!F60*100</f>
        <v>1.7379506420084927</v>
      </c>
      <c r="G62" s="181">
        <f>('T6'!G61-'T6'!G60)/'T6'!G60*100</f>
        <v>0.64937295997252165</v>
      </c>
      <c r="H62" s="156">
        <f>('T6'!H61-'T6'!H60)/'T6'!H60*100</f>
        <v>-0.72887970615243391</v>
      </c>
      <c r="I62" s="157">
        <f>('T6'!I61-'T6'!I60)/'T6'!I60*100</f>
        <v>-2.0285183116133849</v>
      </c>
      <c r="J62" s="200">
        <f>('T6'!J61-'T6'!J60)/'T6'!J60*100</f>
        <v>1.388372229552004</v>
      </c>
      <c r="K62" s="427">
        <f>('T6'!K61-'T6'!K60)/'T6'!K60*100</f>
        <v>2.73373017858037</v>
      </c>
    </row>
    <row r="63" spans="1:11">
      <c r="A63" s="300">
        <v>2002</v>
      </c>
      <c r="B63" s="58">
        <f>('T6'!B62-'T6'!B61)/'T6'!B61*100</f>
        <v>3.0639726606140663</v>
      </c>
      <c r="C63" s="178">
        <f>('T6'!C62-'T6'!C61)/'T6'!C61*100</f>
        <v>2.4121897953863991</v>
      </c>
      <c r="D63" s="57">
        <f>('T6'!D62-'T6'!D61)/'T6'!D61*100</f>
        <v>1.3559060648456083</v>
      </c>
      <c r="E63" s="156">
        <f>('T6'!E62-'T6'!E61)/'T6'!E61*100</f>
        <v>0.63643094296673275</v>
      </c>
      <c r="F63" s="174">
        <f>('T6'!F62-'T6'!F61)/'T6'!F61*100</f>
        <v>1.6786266120706221</v>
      </c>
      <c r="G63" s="181">
        <f>('T6'!G62-'T6'!G61)/'T6'!G61*100</f>
        <v>1.7967274299628972</v>
      </c>
      <c r="H63" s="156">
        <f>('T6'!H62-'T6'!H61)/'T6'!H61*100</f>
        <v>-2.1776415948815702</v>
      </c>
      <c r="I63" s="157">
        <f>('T6'!I62-'T6'!I61)/'T6'!I61*100</f>
        <v>-2.3892762997999566</v>
      </c>
      <c r="J63" s="200">
        <f>('T6'!J62-'T6'!J61)/'T6'!J61*100</f>
        <v>4.062843188042101</v>
      </c>
      <c r="K63" s="427">
        <f>('T6'!K62-'T6'!K61)/'T6'!K61*100</f>
        <v>4.2872793670115534</v>
      </c>
    </row>
    <row r="64" spans="1:11">
      <c r="A64" s="300">
        <v>2003</v>
      </c>
      <c r="B64" s="58">
        <f>('T6'!B63-'T6'!B62)/'T6'!B62*100</f>
        <v>1.5441351171852205</v>
      </c>
      <c r="C64" s="178">
        <f>('T6'!C63-'T6'!C62)/'T6'!C62*100</f>
        <v>2.050148783180223</v>
      </c>
      <c r="D64" s="57">
        <f>('T6'!D63-'T6'!D62)/'T6'!D62*100</f>
        <v>1.6746541501251229</v>
      </c>
      <c r="E64" s="156">
        <f>('T6'!E63-'T6'!E62)/'T6'!E62*100</f>
        <v>-0.49584804336748045</v>
      </c>
      <c r="F64" s="174">
        <f>('T6'!F63-'T6'!F62)/'T6'!F62*100</f>
        <v>-0.12595244532736116</v>
      </c>
      <c r="G64" s="181">
        <f>('T6'!G63-'T6'!G62)/'T6'!G62*100</f>
        <v>3.1924525771006302</v>
      </c>
      <c r="H64" s="156">
        <f>('T6'!H63-'T6'!H62)/'T6'!H62*100</f>
        <v>-0.18321152065562837</v>
      </c>
      <c r="I64" s="157">
        <f>('T6'!I63-'T6'!I62)/'T6'!I62*100</f>
        <v>-0.64258489590315482</v>
      </c>
      <c r="J64" s="200">
        <f>('T6'!J63-'T6'!J62)/'T6'!J62*100</f>
        <v>3.3818600549894313</v>
      </c>
      <c r="K64" s="427">
        <f>('T6'!K63-'T6'!K62)/'T6'!K62*100</f>
        <v>3.8600709683443859</v>
      </c>
    </row>
    <row r="65" spans="1:13">
      <c r="A65" s="300">
        <v>2004</v>
      </c>
      <c r="B65" s="58">
        <f>('T6'!B64-'T6'!B63)/'T6'!B63*100</f>
        <v>3.3610356025983146</v>
      </c>
      <c r="C65" s="178">
        <f>('T6'!C64-'T6'!C63)/'T6'!C63*100</f>
        <v>1.9296327285517352</v>
      </c>
      <c r="D65" s="57">
        <f>('T6'!D64-'T6'!D63)/'T6'!D63*100</f>
        <v>2.8559213445180118</v>
      </c>
      <c r="E65" s="156">
        <f>('T6'!E64-'T6'!E63)/'T6'!E63*100</f>
        <v>1.4043049461961115</v>
      </c>
      <c r="F65" s="174">
        <f>('T6'!F64-'T6'!F63)/'T6'!F63*100</f>
        <v>0.48360031385140834</v>
      </c>
      <c r="G65" s="181">
        <f>('T6'!G64-'T6'!G63)/'T6'!G63*100</f>
        <v>4.5051290661525032</v>
      </c>
      <c r="H65" s="156">
        <f>('T6'!H64-'T6'!H63)/'T6'!H63*100</f>
        <v>1.3282545196179083</v>
      </c>
      <c r="I65" s="157">
        <f>('T6'!I64-'T6'!I63)/'T6'!I63*100</f>
        <v>1.2491445865581943</v>
      </c>
      <c r="J65" s="200">
        <f>('T6'!J64-'T6'!J63)/'T6'!J63*100</f>
        <v>3.1352307030212732</v>
      </c>
      <c r="K65" s="427">
        <f>('T6'!K64-'T6'!K63)/'T6'!K63*100</f>
        <v>3.2164892839883512</v>
      </c>
    </row>
    <row r="66" spans="1:13">
      <c r="A66" s="300">
        <v>2005</v>
      </c>
      <c r="B66" s="58">
        <f>('T6'!B65-'T6'!B64)/'T6'!B64*100</f>
        <v>3.3789245401939061</v>
      </c>
      <c r="C66" s="178">
        <f>('T6'!C65-'T6'!C64)/'T6'!C64*100</f>
        <v>1.6164994482169273</v>
      </c>
      <c r="D66" s="57">
        <f>('T6'!D65-'T6'!D64)/'T6'!D64*100</f>
        <v>0.86873385283366511</v>
      </c>
      <c r="E66" s="156">
        <f>('T6'!E65-'T6'!E64)/'T6'!E64*100</f>
        <v>1.7343887080809104</v>
      </c>
      <c r="F66" s="174">
        <f>('T6'!F65-'T6'!F64)/'T6'!F64*100</f>
        <v>2.4903797345573544</v>
      </c>
      <c r="G66" s="181">
        <f>('T6'!G65-'T6'!G64)/'T6'!G64*100</f>
        <v>3.7895435134126689</v>
      </c>
      <c r="H66" s="156">
        <f>('T6'!H65-'T6'!H64)/'T6'!H64*100</f>
        <v>1.8357647883757531</v>
      </c>
      <c r="I66" s="157">
        <f>('T6'!I65-'T6'!I64)/'T6'!I64*100</f>
        <v>1.6373623235313706</v>
      </c>
      <c r="J66" s="200">
        <f>('T6'!J65-'T6'!J64)/'T6'!J64*100</f>
        <v>1.9185585035837418</v>
      </c>
      <c r="K66" s="427">
        <f>('T6'!K65-'T6'!K64)/'T6'!K64*100</f>
        <v>2.1177905292843144</v>
      </c>
    </row>
    <row r="67" spans="1:13">
      <c r="A67" s="300">
        <v>2006</v>
      </c>
      <c r="B67" s="58">
        <f>('T6'!B66-'T6'!B65)/'T6'!B65*100</f>
        <v>2.4855081952655511</v>
      </c>
      <c r="C67" s="178">
        <f>('T6'!C66-'T6'!C65)/'T6'!C65*100</f>
        <v>1.3817158030149406</v>
      </c>
      <c r="D67" s="57">
        <f>('T6'!D66-'T6'!D65)/'T6'!D65*100</f>
        <v>1.2486092172921701</v>
      </c>
      <c r="E67" s="156">
        <f>('T6'!E66-'T6'!E65)/'T6'!E65*100</f>
        <v>1.0887489755995954</v>
      </c>
      <c r="F67" s="174">
        <f>('T6'!F66-'T6'!F65)/'T6'!F65*100</f>
        <v>1.224547667988386</v>
      </c>
      <c r="G67" s="181">
        <f>('T6'!G66-'T6'!G65)/'T6'!G65*100</f>
        <v>3.1618263891662974</v>
      </c>
      <c r="H67" s="156">
        <f>('T6'!H66-'T6'!H65)/'T6'!H65*100</f>
        <v>1.9336884485545207</v>
      </c>
      <c r="I67" s="157">
        <f>('T6'!I66-'T6'!I65)/'T6'!I65*100</f>
        <v>2.2019912519786069</v>
      </c>
      <c r="J67" s="200">
        <f>('T6'!J66-'T6'!J65)/'T6'!J65*100</f>
        <v>1.204840087025415</v>
      </c>
      <c r="K67" s="427">
        <f>('T6'!K66-'T6'!K65)/'T6'!K65*100</f>
        <v>0.93830635702556398</v>
      </c>
    </row>
    <row r="68" spans="1:13">
      <c r="A68" s="300">
        <v>2007</v>
      </c>
      <c r="B68" s="58">
        <f>('T6'!B67-'T6'!B66)/'T6'!B66*100</f>
        <v>1.7293997656162643</v>
      </c>
      <c r="C68" s="178">
        <f>('T6'!C67-'T6'!C66)/'T6'!C66*100</f>
        <v>2.0887355680049162</v>
      </c>
      <c r="D68" s="57">
        <f>('T6'!D67-'T6'!D66)/'T6'!D66*100</f>
        <v>1.7501018190388777</v>
      </c>
      <c r="E68" s="156">
        <f>('T6'!E67-'T6'!E66)/'T6'!E66*100</f>
        <v>-0.35198379173703848</v>
      </c>
      <c r="F68" s="174">
        <f>('T6'!F67-'T6'!F66)/'T6'!F66*100</f>
        <v>-1.89958685557409E-2</v>
      </c>
      <c r="G68" s="181">
        <f>('T6'!G67-'T6'!G66)/'T6'!G66*100</f>
        <v>2.1055586749017379</v>
      </c>
      <c r="H68" s="156">
        <f>('T6'!H67-'T6'!H66)/'T6'!H66*100</f>
        <v>0.83029205640357362</v>
      </c>
      <c r="I68" s="157">
        <f>('T6'!I67-'T6'!I66)/'T6'!I66*100</f>
        <v>0.65342106710167724</v>
      </c>
      <c r="J68" s="200">
        <f>('T6'!J67-'T6'!J66)/'T6'!J66*100</f>
        <v>1.2647653720816248</v>
      </c>
      <c r="K68" s="427">
        <f>('T6'!K67-'T6'!K66)/'T6'!K66*100</f>
        <v>1.4429679082247056</v>
      </c>
    </row>
    <row r="69" spans="1:13">
      <c r="A69" s="300">
        <v>2008</v>
      </c>
      <c r="B69" s="58">
        <f>('T6'!B68-'T6'!B67)/'T6'!B67*100</f>
        <v>0.13600006252968158</v>
      </c>
      <c r="C69" s="178">
        <f>('T6'!C68-'T6'!C67)/'T6'!C67*100</f>
        <v>1.0159999213459083</v>
      </c>
      <c r="D69" s="57">
        <f>('T6'!D68-'T6'!D67)/'T6'!D67*100</f>
        <v>0.66000000445052931</v>
      </c>
      <c r="E69" s="156">
        <f>('T6'!E68-'T6'!E67)/'T6'!E67*100</f>
        <v>-0.87114898580562161</v>
      </c>
      <c r="F69" s="174">
        <f>('T6'!F68-'T6'!F67)/'T6'!F67*100</f>
        <v>-0.51998439677129837</v>
      </c>
      <c r="G69" s="181">
        <f>('T6'!G68-'T6'!G67)/'T6'!G67*100</f>
        <v>-1.1747082191650986</v>
      </c>
      <c r="H69" s="156">
        <f>('T6'!H68-'T6'!H67)/'T6'!H67*100</f>
        <v>-1.3919645681746369</v>
      </c>
      <c r="I69" s="157">
        <f>('T6'!I68-'T6'!I67)/'T6'!I67*100</f>
        <v>-2.0094508836303118</v>
      </c>
      <c r="J69" s="200">
        <f>('T6'!J68-'T6'!J67)/'T6'!J67*100</f>
        <v>0.22032316946395369</v>
      </c>
      <c r="K69" s="427">
        <f>('T6'!K68-'T6'!K67)/'T6'!K67*100</f>
        <v>0.85179940019993117</v>
      </c>
      <c r="L69" s="2"/>
      <c r="M69" s="2"/>
    </row>
    <row r="70" spans="1:13" s="60" customFormat="1">
      <c r="A70" s="300">
        <v>2009</v>
      </c>
      <c r="B70" s="82">
        <f>('T6'!B69-'T6'!B68)/'T6'!B68*100</f>
        <v>-4.6586642602971153</v>
      </c>
      <c r="C70" s="178">
        <f>('T6'!C69-'T6'!C68)/'T6'!C68*100</f>
        <v>-2.9817058258842395</v>
      </c>
      <c r="D70" s="81">
        <f>('T6'!D69-'T6'!D68)/'T6'!D68*100</f>
        <v>-5.121200114501252</v>
      </c>
      <c r="E70" s="133">
        <f>('T6'!E69-'T6'!E68)/'T6'!E68*100</f>
        <v>-1.7284971341624524</v>
      </c>
      <c r="F70" s="175">
        <f>('T6'!F69-'T6'!F68)/'T6'!F68*100</f>
        <v>0.48450489122615781</v>
      </c>
      <c r="G70" s="181">
        <f>('T6'!G69-'T6'!G68)/'T6'!G68*100</f>
        <v>-4.0620143139474596</v>
      </c>
      <c r="H70" s="133">
        <f>('T6'!H69-'T6'!H68)/'T6'!H68*100</f>
        <v>-5.6407933722093215</v>
      </c>
      <c r="I70" s="183">
        <f>('T6'!I69-'T6'!I68)/'T6'!I68*100</f>
        <v>-7.0839218018285841</v>
      </c>
      <c r="J70" s="201">
        <f>('T6'!J69-'T6'!J68)/'T6'!J68*100</f>
        <v>1.6731584703647557</v>
      </c>
      <c r="K70" s="428">
        <f>('T6'!K69-'T6'!K68)/'T6'!K68*100</f>
        <v>3.2524522457408422</v>
      </c>
      <c r="L70" s="61"/>
      <c r="M70" s="61"/>
    </row>
    <row r="71" spans="1:13">
      <c r="A71" s="300">
        <v>2010</v>
      </c>
      <c r="B71" s="82">
        <f>('T6'!B70-'T6'!B69)/'T6'!B69*100</f>
        <v>3.3727518999999968</v>
      </c>
      <c r="C71" s="178">
        <f>('T6'!C70-'T6'!C69)/'T6'!C69*100</f>
        <v>1.9886943000000059</v>
      </c>
      <c r="D71" s="81">
        <f>('T6'!D70-'T6'!D69)/'T6'!D69*100</f>
        <v>2.0721427999999946</v>
      </c>
      <c r="E71" s="133">
        <f>('T6'!E70-'T6'!E69)/'T6'!E69*100</f>
        <v>1.3570696335505374</v>
      </c>
      <c r="F71" s="175">
        <f>('T6'!F70-'T6'!F69)/'T6'!F69*100</f>
        <v>1.2734456999999964</v>
      </c>
      <c r="G71" s="181">
        <f>('T6'!G70-'T6'!G69)/'T6'!G69*100</f>
        <v>3.1749999999999972</v>
      </c>
      <c r="H71" s="133">
        <f>('T6'!H70-'T6'!H69)/'T6'!H69*100</f>
        <v>-1.1599999999999966</v>
      </c>
      <c r="I71" s="183">
        <f>('T6'!I70-'T6'!I69)/'T6'!I69*100</f>
        <v>-9.4999999999998863E-2</v>
      </c>
      <c r="J71" s="201">
        <f>('T6'!J70-'T6'!J69)/'T6'!J69*100</f>
        <v>4.3858761634965475</v>
      </c>
      <c r="K71" s="428">
        <f>('T6'!K70-'T6'!K69)/'T6'!K69*100</f>
        <v>3.2729999999999961</v>
      </c>
      <c r="L71" s="2"/>
      <c r="M71" s="2"/>
    </row>
    <row r="72" spans="1:13">
      <c r="A72" s="300">
        <v>2011</v>
      </c>
      <c r="B72" s="82">
        <f>('T6'!B71-'T6'!B70)/'T6'!B70*100</f>
        <v>3.5291972332604602</v>
      </c>
      <c r="C72" s="178">
        <f>('T6'!C71-'T6'!C70)/'T6'!C70*100</f>
        <v>1.8348623961155954</v>
      </c>
      <c r="D72" s="81">
        <f>('T6'!D71-'T6'!D70)/'T6'!D70*100</f>
        <v>1.6361659059831211</v>
      </c>
      <c r="E72" s="133">
        <f>('T6'!E71-'T6'!E70)/'T6'!E70*100</f>
        <v>1.6638062813442762</v>
      </c>
      <c r="F72" s="175">
        <f>('T6'!F71-'T6'!F70)/'T6'!F70*100</f>
        <v>1.8589857262060254</v>
      </c>
      <c r="G72" s="181">
        <f>('T6'!G71-'T6'!G70)/'T6'!G70*100</f>
        <v>2.1032226799127711</v>
      </c>
      <c r="H72" s="133">
        <f>('T6'!H71-'T6'!H70)/'T6'!H70*100</f>
        <v>1.6187778227438225</v>
      </c>
      <c r="I72" s="183">
        <f>('T6'!I71-'T6'!I70)/'T6'!I70*100</f>
        <v>2.0679645663380235</v>
      </c>
      <c r="J72" s="201">
        <f>('T6'!J71-'T6'!J70)/'T6'!J70*100</f>
        <v>0.47672769496792278</v>
      </c>
      <c r="K72" s="428">
        <f>('T6'!K71-'T6'!K70)/'T6'!K70*100</f>
        <v>3.4859062872194445E-2</v>
      </c>
      <c r="L72" s="2"/>
      <c r="M72" s="2"/>
    </row>
    <row r="73" spans="1:13">
      <c r="A73" s="300">
        <v>2012</v>
      </c>
      <c r="B73" s="82">
        <f>('T6'!B72-'T6'!B71)/'T6'!B71*100</f>
        <v>1.7303814602886669</v>
      </c>
      <c r="C73" s="178">
        <f>('T6'!C72-'T6'!C71)/'T6'!C71*100</f>
        <v>1.3204043770575444</v>
      </c>
      <c r="D73" s="81">
        <f>('T6'!D72-'T6'!D71)/'T6'!D71*100</f>
        <v>2.168976299950208</v>
      </c>
      <c r="E73" s="133">
        <f>('T6'!E72-'T6'!E71)/'T6'!E71*100</f>
        <v>0.40463427455875817</v>
      </c>
      <c r="F73" s="175">
        <f>('T6'!F72-'T6'!F71)/'T6'!F71*100</f>
        <v>-0.4228083269441329</v>
      </c>
      <c r="G73" s="181">
        <f>('T6'!G72-'T6'!G71)/'T6'!G71*100</f>
        <v>2.9085386112297757</v>
      </c>
      <c r="H73" s="133">
        <f>('T6'!H72-'T6'!H71)/'T6'!H71*100</f>
        <v>1.9354838709677444</v>
      </c>
      <c r="I73" s="183">
        <f>('T6'!I72-'T6'!I71)/'T6'!I71*100</f>
        <v>2.2016063390571734</v>
      </c>
      <c r="J73" s="201">
        <f>('T6'!J72-'T6'!J71)/'T6'!J71*100</f>
        <v>0.9545790173456673</v>
      </c>
      <c r="K73" s="428">
        <f>('T6'!K72-'T6'!K71)/'T6'!K71*100</f>
        <v>0.69113049201908705</v>
      </c>
      <c r="L73" s="2"/>
      <c r="M73" s="2"/>
    </row>
    <row r="74" spans="1:13">
      <c r="A74" s="300">
        <v>2013</v>
      </c>
      <c r="B74" s="182">
        <f>('T6'!B73-'T6'!B72)/'T6'!B72*100</f>
        <v>2.8054107711190102</v>
      </c>
      <c r="C74" s="178">
        <f>('T6'!C73-'T6'!C72)/'T6'!C72*100</f>
        <v>1.3565271781077883</v>
      </c>
      <c r="D74" s="81">
        <f>('T6'!D73-'T6'!D72)/'T6'!D72*100</f>
        <v>1.1844549386770575</v>
      </c>
      <c r="E74" s="133">
        <f>('T6'!E73-'T6'!E72)/'T6'!E72*100</f>
        <v>1.429492143574735</v>
      </c>
      <c r="F74" s="175">
        <f>('T6'!F73-'T6'!F72)/'T6'!F72*100</f>
        <v>1.597132950373642</v>
      </c>
      <c r="G74" s="181">
        <f>('T6'!G73-'T6'!G72)/'T6'!G72*100</f>
        <v>2.2313645546033971</v>
      </c>
      <c r="H74" s="133">
        <f>('T6'!H73-'T6'!H72)/'T6'!H72*100</f>
        <v>1.6389279574933555</v>
      </c>
      <c r="I74" s="183">
        <f>('T6'!I73-'T6'!I72)/'T6'!I72*100</f>
        <v>1.510324710217253</v>
      </c>
      <c r="J74" s="201">
        <f>('T6'!J73-'T6'!J72)/'T6'!J72*100</f>
        <v>0.58288355555837501</v>
      </c>
      <c r="K74" s="428">
        <f>('T6'!K73-'T6'!K72)/'T6'!K72*100</f>
        <v>0.71041981100333995</v>
      </c>
      <c r="L74" s="2"/>
      <c r="M74" s="2"/>
    </row>
    <row r="75" spans="1:13">
      <c r="A75" s="580">
        <v>2014</v>
      </c>
      <c r="B75" s="182">
        <f>('T6'!B74-'T6'!B73)/'T6'!B73*100</f>
        <v>3.364277764659287</v>
      </c>
      <c r="C75" s="178">
        <f>('T6'!C74-'T6'!C73)/'T6'!C73*100</f>
        <v>0.6409642549522363</v>
      </c>
      <c r="D75" s="81">
        <f>('T6'!D74-'T6'!D73)/'T6'!D73*100</f>
        <v>0.33877780272841207</v>
      </c>
      <c r="E75" s="133">
        <f>('T6'!E74-'T6'!E73)/'T6'!E73*100</f>
        <v>2.7059692142934062</v>
      </c>
      <c r="F75" s="175">
        <f>('T6'!F74-'T6'!F73)/'T6'!F73*100</f>
        <v>3.0184808516229991</v>
      </c>
      <c r="G75" s="181">
        <f>('T6'!G74-'T6'!G73)/'T6'!G73*100</f>
        <v>3.2166961417692255</v>
      </c>
      <c r="H75" s="133">
        <f>('T6'!H74-'T6'!H73)/'T6'!H73*100</f>
        <v>2.1467971017278247</v>
      </c>
      <c r="I75" s="183">
        <f>('T6'!I74-'T6'!I73)/'T6'!I73*100</f>
        <v>2.3735702807448678</v>
      </c>
      <c r="J75" s="201">
        <f>('T6'!J74-'T6'!J73)/'T6'!J73*100</f>
        <v>1.047413203740386</v>
      </c>
      <c r="K75" s="428">
        <f>('T6'!K74-'T6'!K73)/'T6'!K73*100</f>
        <v>0.82377197838911009</v>
      </c>
      <c r="L75" s="2"/>
      <c r="M75" s="2"/>
    </row>
    <row r="76" spans="1:13">
      <c r="A76" s="580">
        <v>2015</v>
      </c>
      <c r="B76" s="182">
        <f>('T6'!B75-'T6'!B74)/'T6'!B74*100</f>
        <v>0.66182001555336312</v>
      </c>
      <c r="C76" s="178">
        <f>('T6'!C75-'T6'!C74)/'T6'!C74*100</f>
        <v>1.0152091830075882</v>
      </c>
      <c r="D76" s="81">
        <f>('T6'!D75-'T6'!D74)/'T6'!D74*100</f>
        <v>1.1899897542001068</v>
      </c>
      <c r="E76" s="133">
        <f>('T6'!E75-'T6'!E74)/'T6'!E74*100</f>
        <v>-0.34983758417408167</v>
      </c>
      <c r="F76" s="175">
        <f>('T6'!F75-'T6'!F74)/'T6'!F74*100</f>
        <v>-0.52013062035047297</v>
      </c>
      <c r="G76" s="181">
        <f>('T6'!G75-'T6'!G74)/'T6'!G74*100</f>
        <v>3.4766113311129212</v>
      </c>
      <c r="H76" s="133">
        <f>('T6'!H75-'T6'!H74)/'T6'!H74*100</f>
        <v>2.3613306239181067</v>
      </c>
      <c r="I76" s="183">
        <f>('T6'!I75-'T6'!I74)/'T6'!I74*100</f>
        <v>2.3111513282425831</v>
      </c>
      <c r="J76" s="201">
        <f>('T6'!J75-'T6'!J74)/'T6'!J74*100</f>
        <v>1.0895527641120892</v>
      </c>
      <c r="K76" s="428">
        <f>('T6'!K75-'T6'!K74)/'T6'!K74*100</f>
        <v>1.1398816568047276</v>
      </c>
      <c r="L76" s="2"/>
      <c r="M76" s="2"/>
    </row>
    <row r="77" spans="1:13">
      <c r="A77" s="580">
        <v>2016</v>
      </c>
      <c r="B77" s="182">
        <f>('T6'!B76-'T6'!B75)/'T6'!B75*100</f>
        <v>1.1656353585002477</v>
      </c>
      <c r="C77" s="178">
        <f>('T6'!C76-'T6'!C75)/'T6'!C75*100</f>
        <v>0.86667664788607945</v>
      </c>
      <c r="D77" s="81">
        <f>('T6'!D76-'T6'!D75)/'T6'!D75*100</f>
        <v>0.52597663495893565</v>
      </c>
      <c r="E77" s="133">
        <f>('T6'!E76-'T6'!E75)/'T6'!E75*100</f>
        <v>0.29638996797506179</v>
      </c>
      <c r="F77" s="175">
        <f>('T6'!F76-'T6'!F75)/'T6'!F75*100</f>
        <v>0.63228390778083732</v>
      </c>
      <c r="G77" s="181">
        <f>('T6'!G76-'T6'!G75)/'T6'!G75*100</f>
        <v>1.590774689532817</v>
      </c>
      <c r="H77" s="133">
        <f>('T6'!H76-'T6'!H75)/'T6'!H75*100</f>
        <v>1.7930996452401593</v>
      </c>
      <c r="I77" s="183">
        <f>('T6'!I76-'T6'!I75)/'T6'!I75*100</f>
        <v>1.5315331576477407</v>
      </c>
      <c r="J77" s="201">
        <f>('T6'!J76-'T6'!J75)/'T6'!J75*100</f>
        <v>-0.19876097339846874</v>
      </c>
      <c r="K77" s="428">
        <f>('T6'!K76-'T6'!K75)/'T6'!K75*100</f>
        <v>5.7100600024344569E-2</v>
      </c>
      <c r="L77" s="2"/>
      <c r="M77" s="2"/>
    </row>
    <row r="78" spans="1:13">
      <c r="A78" s="581">
        <v>2017</v>
      </c>
      <c r="B78" s="321">
        <f>('T6'!B77-'T6'!B76)/'T6'!B76*100</f>
        <v>3.3721550576730248</v>
      </c>
      <c r="C78" s="353">
        <f>('T6'!C77-'T6'!C76)/'T6'!C76*100</f>
        <v>2.0235285597566497</v>
      </c>
      <c r="D78" s="313">
        <f>('T6'!D77-'T6'!D76)/'T6'!D76*100</f>
        <v>1.255930580822608</v>
      </c>
      <c r="E78" s="354">
        <f>('T6'!E77-'T6'!E76)/'T6'!E76*100</f>
        <v>1.3218779206665752</v>
      </c>
      <c r="F78" s="355">
        <f>('T6'!F77-'T6'!F76)/'T6'!F76*100</f>
        <v>2.0922018531819973</v>
      </c>
      <c r="G78" s="356">
        <f>('T6'!G77-'T6'!G76)/'T6'!G76*100</f>
        <v>2.7134458183995456</v>
      </c>
      <c r="H78" s="354">
        <f>('T6'!H77-'T6'!H76)/'T6'!H76*100</f>
        <v>1.5330859449064105</v>
      </c>
      <c r="I78" s="357">
        <f>('T6'!I77-'T6'!I76)/'T6'!I76*100</f>
        <v>1.5288752988862311</v>
      </c>
      <c r="J78" s="457">
        <f>('T6'!J77-'T6'!J76)/'T6'!J76*100</f>
        <v>1.1625371793915718</v>
      </c>
      <c r="K78" s="458">
        <f>('T6'!K77-'T6'!K76)/'T6'!K76*100</f>
        <v>1.1675554308167317</v>
      </c>
      <c r="L78" s="2"/>
      <c r="M78" s="2"/>
    </row>
    <row r="79" spans="1:13">
      <c r="A79" s="2"/>
      <c r="B79" s="2"/>
      <c r="C79" s="2"/>
      <c r="D79" s="2"/>
      <c r="E79" s="2"/>
      <c r="F79" s="2"/>
      <c r="G79" s="2"/>
      <c r="H79" s="2"/>
      <c r="I79" s="2"/>
      <c r="J79" s="2"/>
      <c r="K79" s="2"/>
      <c r="L79" s="2"/>
      <c r="M79" s="2"/>
    </row>
    <row r="80" spans="1:13">
      <c r="A80" s="2" t="s">
        <v>209</v>
      </c>
      <c r="B80" s="2"/>
      <c r="C80" s="2"/>
      <c r="D80" s="2"/>
      <c r="E80" s="2"/>
      <c r="F80" s="2"/>
      <c r="G80" s="2"/>
      <c r="H80" s="2"/>
      <c r="I80" s="2"/>
      <c r="J80" s="2"/>
      <c r="K80" s="2"/>
      <c r="L80" s="2"/>
      <c r="M80" s="2"/>
    </row>
    <row r="81" spans="1:13">
      <c r="A81" s="2"/>
      <c r="B81" s="2"/>
      <c r="C81" s="2"/>
      <c r="D81" s="2"/>
      <c r="E81" s="2"/>
      <c r="F81" s="2"/>
      <c r="G81" s="2"/>
      <c r="H81" s="2"/>
      <c r="I81" s="2"/>
      <c r="J81" s="2"/>
      <c r="K81" s="2"/>
      <c r="L81" s="2"/>
      <c r="M81" s="2"/>
    </row>
    <row r="82" spans="1:13">
      <c r="A82" s="2"/>
      <c r="B82" s="2"/>
      <c r="C82" s="2"/>
      <c r="D82" s="2"/>
      <c r="E82" s="2"/>
      <c r="F82" s="2"/>
      <c r="G82" s="2"/>
      <c r="H82" s="2"/>
      <c r="I82" s="2"/>
      <c r="J82" s="2"/>
      <c r="K82" s="2"/>
      <c r="L82" s="2"/>
      <c r="M82" s="2"/>
    </row>
    <row r="83" spans="1:13">
      <c r="A83" s="2"/>
      <c r="B83" s="2"/>
      <c r="C83" s="2"/>
      <c r="D83" s="2"/>
      <c r="E83" s="2"/>
      <c r="F83" s="2"/>
      <c r="G83" s="2"/>
      <c r="H83" s="2"/>
      <c r="I83" s="2"/>
      <c r="J83" s="2"/>
      <c r="K83" s="2"/>
      <c r="L83" s="2"/>
      <c r="M83" s="2"/>
    </row>
    <row r="84" spans="1:13">
      <c r="A84" s="2"/>
      <c r="B84" s="2"/>
      <c r="C84" s="2"/>
      <c r="D84" s="2"/>
      <c r="E84" s="2"/>
      <c r="F84" s="2"/>
      <c r="G84" s="2"/>
      <c r="H84" s="2"/>
      <c r="I84" s="2"/>
      <c r="J84" s="2"/>
      <c r="K84" s="2"/>
      <c r="L84" s="2"/>
      <c r="M84" s="2"/>
    </row>
    <row r="85" spans="1:13">
      <c r="A85" s="2"/>
      <c r="B85" s="2"/>
      <c r="C85" s="2"/>
      <c r="D85" s="2"/>
      <c r="E85" s="2"/>
      <c r="F85" s="2"/>
      <c r="G85" s="2"/>
      <c r="H85" s="2"/>
      <c r="I85" s="2"/>
      <c r="J85" s="2"/>
      <c r="K85" s="2"/>
      <c r="L85" s="2"/>
      <c r="M85" s="2"/>
    </row>
    <row r="86" spans="1:13">
      <c r="A86" s="2"/>
      <c r="B86" s="2"/>
      <c r="C86" s="2"/>
      <c r="D86" s="2"/>
      <c r="E86" s="2"/>
      <c r="F86" s="2"/>
      <c r="G86" s="2"/>
      <c r="H86" s="2"/>
      <c r="I86" s="2"/>
      <c r="J86" s="2"/>
      <c r="K86" s="2"/>
      <c r="L86" s="2"/>
      <c r="M86" s="2"/>
    </row>
    <row r="87" spans="1:13">
      <c r="A87" s="2"/>
      <c r="B87" s="2"/>
      <c r="C87" s="2"/>
      <c r="D87" s="2"/>
      <c r="E87" s="2"/>
      <c r="F87" s="2"/>
      <c r="G87" s="2"/>
      <c r="H87" s="2"/>
      <c r="I87" s="2"/>
      <c r="J87" s="2"/>
      <c r="K87" s="2"/>
      <c r="L87" s="2"/>
      <c r="M87" s="2"/>
    </row>
  </sheetData>
  <mergeCells count="2">
    <mergeCell ref="B4:F4"/>
    <mergeCell ref="G4:K4"/>
  </mergeCells>
  <pageMargins left="0.75" right="0.75" top="1" bottom="1" header="0.5" footer="0.5"/>
  <pageSetup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N981"/>
  <sheetViews>
    <sheetView topLeftCell="A107" zoomScale="85" zoomScaleNormal="85" zoomScaleSheetLayoutView="75" workbookViewId="0">
      <selection activeCell="A142" sqref="A142"/>
    </sheetView>
  </sheetViews>
  <sheetFormatPr defaultRowHeight="15"/>
  <cols>
    <col min="1" max="1" width="8.85546875" style="2" customWidth="1"/>
    <col min="2" max="8" width="12.85546875" style="2" customWidth="1"/>
    <col min="9" max="9" width="12.85546875" style="61" customWidth="1"/>
    <col min="10" max="11" width="12.85546875" style="2" customWidth="1"/>
    <col min="12" max="17" width="8.85546875" customWidth="1"/>
    <col min="18" max="18" width="8.85546875" style="61" customWidth="1"/>
    <col min="19" max="104" width="8.85546875" style="2" customWidth="1"/>
    <col min="105" max="123" width="9.140625" style="2" customWidth="1"/>
    <col min="124" max="248" width="9.140625" style="2"/>
    <col min="249" max="249" width="8.85546875" style="2" customWidth="1"/>
    <col min="250" max="259" width="12.85546875" style="2" customWidth="1"/>
    <col min="260" max="265" width="8.85546875" style="2" customWidth="1"/>
    <col min="266" max="266" width="9.5703125" style="2" customWidth="1"/>
    <col min="267" max="360" width="8.85546875" style="2" customWidth="1"/>
    <col min="361" max="371" width="9.140625" style="2" customWidth="1"/>
    <col min="372" max="504" width="9.140625" style="2"/>
    <col min="505" max="505" width="8.85546875" style="2" customWidth="1"/>
    <col min="506" max="515" width="12.85546875" style="2" customWidth="1"/>
    <col min="516" max="521" width="8.85546875" style="2" customWidth="1"/>
    <col min="522" max="522" width="9.5703125" style="2" customWidth="1"/>
    <col min="523" max="616" width="8.85546875" style="2" customWidth="1"/>
    <col min="617" max="627" width="9.140625" style="2" customWidth="1"/>
    <col min="628" max="760" width="9.140625" style="2"/>
    <col min="761" max="761" width="8.85546875" style="2" customWidth="1"/>
    <col min="762" max="771" width="12.85546875" style="2" customWidth="1"/>
    <col min="772" max="777" width="8.85546875" style="2" customWidth="1"/>
    <col min="778" max="778" width="9.5703125" style="2" customWidth="1"/>
    <col min="779" max="872" width="8.85546875" style="2" customWidth="1"/>
    <col min="873" max="883" width="9.140625" style="2" customWidth="1"/>
    <col min="884" max="1016" width="9.140625" style="2"/>
    <col min="1017" max="1017" width="8.85546875" style="2" customWidth="1"/>
    <col min="1018" max="1027" width="12.85546875" style="2" customWidth="1"/>
    <col min="1028" max="1033" width="8.85546875" style="2" customWidth="1"/>
    <col min="1034" max="1034" width="9.5703125" style="2" customWidth="1"/>
    <col min="1035" max="1128" width="8.85546875" style="2" customWidth="1"/>
    <col min="1129" max="1139" width="9.140625" style="2" customWidth="1"/>
    <col min="1140" max="1272" width="9.140625" style="2"/>
    <col min="1273" max="1273" width="8.85546875" style="2" customWidth="1"/>
    <col min="1274" max="1283" width="12.85546875" style="2" customWidth="1"/>
    <col min="1284" max="1289" width="8.85546875" style="2" customWidth="1"/>
    <col min="1290" max="1290" width="9.5703125" style="2" customWidth="1"/>
    <col min="1291" max="1384" width="8.85546875" style="2" customWidth="1"/>
    <col min="1385" max="1395" width="9.140625" style="2" customWidth="1"/>
    <col min="1396" max="1528" width="9.140625" style="2"/>
    <col min="1529" max="1529" width="8.85546875" style="2" customWidth="1"/>
    <col min="1530" max="1539" width="12.85546875" style="2" customWidth="1"/>
    <col min="1540" max="1545" width="8.85546875" style="2" customWidth="1"/>
    <col min="1546" max="1546" width="9.5703125" style="2" customWidth="1"/>
    <col min="1547" max="1640" width="8.85546875" style="2" customWidth="1"/>
    <col min="1641" max="1651" width="9.140625" style="2" customWidth="1"/>
    <col min="1652" max="1784" width="9.140625" style="2"/>
    <col min="1785" max="1785" width="8.85546875" style="2" customWidth="1"/>
    <col min="1786" max="1795" width="12.85546875" style="2" customWidth="1"/>
    <col min="1796" max="1801" width="8.85546875" style="2" customWidth="1"/>
    <col min="1802" max="1802" width="9.5703125" style="2" customWidth="1"/>
    <col min="1803" max="1896" width="8.85546875" style="2" customWidth="1"/>
    <col min="1897" max="1907" width="9.140625" style="2" customWidth="1"/>
    <col min="1908" max="2040" width="9.140625" style="2"/>
    <col min="2041" max="2041" width="8.85546875" style="2" customWidth="1"/>
    <col min="2042" max="2051" width="12.85546875" style="2" customWidth="1"/>
    <col min="2052" max="2057" width="8.85546875" style="2" customWidth="1"/>
    <col min="2058" max="2058" width="9.5703125" style="2" customWidth="1"/>
    <col min="2059" max="2152" width="8.85546875" style="2" customWidth="1"/>
    <col min="2153" max="2163" width="9.140625" style="2" customWidth="1"/>
    <col min="2164" max="2296" width="9.140625" style="2"/>
    <col min="2297" max="2297" width="8.85546875" style="2" customWidth="1"/>
    <col min="2298" max="2307" width="12.85546875" style="2" customWidth="1"/>
    <col min="2308" max="2313" width="8.85546875" style="2" customWidth="1"/>
    <col min="2314" max="2314" width="9.5703125" style="2" customWidth="1"/>
    <col min="2315" max="2408" width="8.85546875" style="2" customWidth="1"/>
    <col min="2409" max="2419" width="9.140625" style="2" customWidth="1"/>
    <col min="2420" max="2552" width="9.140625" style="2"/>
    <col min="2553" max="2553" width="8.85546875" style="2" customWidth="1"/>
    <col min="2554" max="2563" width="12.85546875" style="2" customWidth="1"/>
    <col min="2564" max="2569" width="8.85546875" style="2" customWidth="1"/>
    <col min="2570" max="2570" width="9.5703125" style="2" customWidth="1"/>
    <col min="2571" max="2664" width="8.85546875" style="2" customWidth="1"/>
    <col min="2665" max="2675" width="9.140625" style="2" customWidth="1"/>
    <col min="2676" max="2808" width="9.140625" style="2"/>
    <col min="2809" max="2809" width="8.85546875" style="2" customWidth="1"/>
    <col min="2810" max="2819" width="12.85546875" style="2" customWidth="1"/>
    <col min="2820" max="2825" width="8.85546875" style="2" customWidth="1"/>
    <col min="2826" max="2826" width="9.5703125" style="2" customWidth="1"/>
    <col min="2827" max="2920" width="8.85546875" style="2" customWidth="1"/>
    <col min="2921" max="2931" width="9.140625" style="2" customWidth="1"/>
    <col min="2932" max="3064" width="9.140625" style="2"/>
    <col min="3065" max="3065" width="8.85546875" style="2" customWidth="1"/>
    <col min="3066" max="3075" width="12.85546875" style="2" customWidth="1"/>
    <col min="3076" max="3081" width="8.85546875" style="2" customWidth="1"/>
    <col min="3082" max="3082" width="9.5703125" style="2" customWidth="1"/>
    <col min="3083" max="3176" width="8.85546875" style="2" customWidth="1"/>
    <col min="3177" max="3187" width="9.140625" style="2" customWidth="1"/>
    <col min="3188" max="3320" width="9.140625" style="2"/>
    <col min="3321" max="3321" width="8.85546875" style="2" customWidth="1"/>
    <col min="3322" max="3331" width="12.85546875" style="2" customWidth="1"/>
    <col min="3332" max="3337" width="8.85546875" style="2" customWidth="1"/>
    <col min="3338" max="3338" width="9.5703125" style="2" customWidth="1"/>
    <col min="3339" max="3432" width="8.85546875" style="2" customWidth="1"/>
    <col min="3433" max="3443" width="9.140625" style="2" customWidth="1"/>
    <col min="3444" max="3576" width="9.140625" style="2"/>
    <col min="3577" max="3577" width="8.85546875" style="2" customWidth="1"/>
    <col min="3578" max="3587" width="12.85546875" style="2" customWidth="1"/>
    <col min="3588" max="3593" width="8.85546875" style="2" customWidth="1"/>
    <col min="3594" max="3594" width="9.5703125" style="2" customWidth="1"/>
    <col min="3595" max="3688" width="8.85546875" style="2" customWidth="1"/>
    <col min="3689" max="3699" width="9.140625" style="2" customWidth="1"/>
    <col min="3700" max="3832" width="9.140625" style="2"/>
    <col min="3833" max="3833" width="8.85546875" style="2" customWidth="1"/>
    <col min="3834" max="3843" width="12.85546875" style="2" customWidth="1"/>
    <col min="3844" max="3849" width="8.85546875" style="2" customWidth="1"/>
    <col min="3850" max="3850" width="9.5703125" style="2" customWidth="1"/>
    <col min="3851" max="3944" width="8.85546875" style="2" customWidth="1"/>
    <col min="3945" max="3955" width="9.140625" style="2" customWidth="1"/>
    <col min="3956" max="4088" width="9.140625" style="2"/>
    <col min="4089" max="4089" width="8.85546875" style="2" customWidth="1"/>
    <col min="4090" max="4099" width="12.85546875" style="2" customWidth="1"/>
    <col min="4100" max="4105" width="8.85546875" style="2" customWidth="1"/>
    <col min="4106" max="4106" width="9.5703125" style="2" customWidth="1"/>
    <col min="4107" max="4200" width="8.85546875" style="2" customWidth="1"/>
    <col min="4201" max="4211" width="9.140625" style="2" customWidth="1"/>
    <col min="4212" max="4344" width="9.140625" style="2"/>
    <col min="4345" max="4345" width="8.85546875" style="2" customWidth="1"/>
    <col min="4346" max="4355" width="12.85546875" style="2" customWidth="1"/>
    <col min="4356" max="4361" width="8.85546875" style="2" customWidth="1"/>
    <col min="4362" max="4362" width="9.5703125" style="2" customWidth="1"/>
    <col min="4363" max="4456" width="8.85546875" style="2" customWidth="1"/>
    <col min="4457" max="4467" width="9.140625" style="2" customWidth="1"/>
    <col min="4468" max="4600" width="9.140625" style="2"/>
    <col min="4601" max="4601" width="8.85546875" style="2" customWidth="1"/>
    <col min="4602" max="4611" width="12.85546875" style="2" customWidth="1"/>
    <col min="4612" max="4617" width="8.85546875" style="2" customWidth="1"/>
    <col min="4618" max="4618" width="9.5703125" style="2" customWidth="1"/>
    <col min="4619" max="4712" width="8.85546875" style="2" customWidth="1"/>
    <col min="4713" max="4723" width="9.140625" style="2" customWidth="1"/>
    <col min="4724" max="4856" width="9.140625" style="2"/>
    <col min="4857" max="4857" width="8.85546875" style="2" customWidth="1"/>
    <col min="4858" max="4867" width="12.85546875" style="2" customWidth="1"/>
    <col min="4868" max="4873" width="8.85546875" style="2" customWidth="1"/>
    <col min="4874" max="4874" width="9.5703125" style="2" customWidth="1"/>
    <col min="4875" max="4968" width="8.85546875" style="2" customWidth="1"/>
    <col min="4969" max="4979" width="9.140625" style="2" customWidth="1"/>
    <col min="4980" max="5112" width="9.140625" style="2"/>
    <col min="5113" max="5113" width="8.85546875" style="2" customWidth="1"/>
    <col min="5114" max="5123" width="12.85546875" style="2" customWidth="1"/>
    <col min="5124" max="5129" width="8.85546875" style="2" customWidth="1"/>
    <col min="5130" max="5130" width="9.5703125" style="2" customWidth="1"/>
    <col min="5131" max="5224" width="8.85546875" style="2" customWidth="1"/>
    <col min="5225" max="5235" width="9.140625" style="2" customWidth="1"/>
    <col min="5236" max="5368" width="9.140625" style="2"/>
    <col min="5369" max="5369" width="8.85546875" style="2" customWidth="1"/>
    <col min="5370" max="5379" width="12.85546875" style="2" customWidth="1"/>
    <col min="5380" max="5385" width="8.85546875" style="2" customWidth="1"/>
    <col min="5386" max="5386" width="9.5703125" style="2" customWidth="1"/>
    <col min="5387" max="5480" width="8.85546875" style="2" customWidth="1"/>
    <col min="5481" max="5491" width="9.140625" style="2" customWidth="1"/>
    <col min="5492" max="5624" width="9.140625" style="2"/>
    <col min="5625" max="5625" width="8.85546875" style="2" customWidth="1"/>
    <col min="5626" max="5635" width="12.85546875" style="2" customWidth="1"/>
    <col min="5636" max="5641" width="8.85546875" style="2" customWidth="1"/>
    <col min="5642" max="5642" width="9.5703125" style="2" customWidth="1"/>
    <col min="5643" max="5736" width="8.85546875" style="2" customWidth="1"/>
    <col min="5737" max="5747" width="9.140625" style="2" customWidth="1"/>
    <col min="5748" max="5880" width="9.140625" style="2"/>
    <col min="5881" max="5881" width="8.85546875" style="2" customWidth="1"/>
    <col min="5882" max="5891" width="12.85546875" style="2" customWidth="1"/>
    <col min="5892" max="5897" width="8.85546875" style="2" customWidth="1"/>
    <col min="5898" max="5898" width="9.5703125" style="2" customWidth="1"/>
    <col min="5899" max="5992" width="8.85546875" style="2" customWidth="1"/>
    <col min="5993" max="6003" width="9.140625" style="2" customWidth="1"/>
    <col min="6004" max="6136" width="9.140625" style="2"/>
    <col min="6137" max="6137" width="8.85546875" style="2" customWidth="1"/>
    <col min="6138" max="6147" width="12.85546875" style="2" customWidth="1"/>
    <col min="6148" max="6153" width="8.85546875" style="2" customWidth="1"/>
    <col min="6154" max="6154" width="9.5703125" style="2" customWidth="1"/>
    <col min="6155" max="6248" width="8.85546875" style="2" customWidth="1"/>
    <col min="6249" max="6259" width="9.140625" style="2" customWidth="1"/>
    <col min="6260" max="6392" width="9.140625" style="2"/>
    <col min="6393" max="6393" width="8.85546875" style="2" customWidth="1"/>
    <col min="6394" max="6403" width="12.85546875" style="2" customWidth="1"/>
    <col min="6404" max="6409" width="8.85546875" style="2" customWidth="1"/>
    <col min="6410" max="6410" width="9.5703125" style="2" customWidth="1"/>
    <col min="6411" max="6504" width="8.85546875" style="2" customWidth="1"/>
    <col min="6505" max="6515" width="9.140625" style="2" customWidth="1"/>
    <col min="6516" max="6648" width="9.140625" style="2"/>
    <col min="6649" max="6649" width="8.85546875" style="2" customWidth="1"/>
    <col min="6650" max="6659" width="12.85546875" style="2" customWidth="1"/>
    <col min="6660" max="6665" width="8.85546875" style="2" customWidth="1"/>
    <col min="6666" max="6666" width="9.5703125" style="2" customWidth="1"/>
    <col min="6667" max="6760" width="8.85546875" style="2" customWidth="1"/>
    <col min="6761" max="6771" width="9.140625" style="2" customWidth="1"/>
    <col min="6772" max="6904" width="9.140625" style="2"/>
    <col min="6905" max="6905" width="8.85546875" style="2" customWidth="1"/>
    <col min="6906" max="6915" width="12.85546875" style="2" customWidth="1"/>
    <col min="6916" max="6921" width="8.85546875" style="2" customWidth="1"/>
    <col min="6922" max="6922" width="9.5703125" style="2" customWidth="1"/>
    <col min="6923" max="7016" width="8.85546875" style="2" customWidth="1"/>
    <col min="7017" max="7027" width="9.140625" style="2" customWidth="1"/>
    <col min="7028" max="7160" width="9.140625" style="2"/>
    <col min="7161" max="7161" width="8.85546875" style="2" customWidth="1"/>
    <col min="7162" max="7171" width="12.85546875" style="2" customWidth="1"/>
    <col min="7172" max="7177" width="8.85546875" style="2" customWidth="1"/>
    <col min="7178" max="7178" width="9.5703125" style="2" customWidth="1"/>
    <col min="7179" max="7272" width="8.85546875" style="2" customWidth="1"/>
    <col min="7273" max="7283" width="9.140625" style="2" customWidth="1"/>
    <col min="7284" max="7416" width="9.140625" style="2"/>
    <col min="7417" max="7417" width="8.85546875" style="2" customWidth="1"/>
    <col min="7418" max="7427" width="12.85546875" style="2" customWidth="1"/>
    <col min="7428" max="7433" width="8.85546875" style="2" customWidth="1"/>
    <col min="7434" max="7434" width="9.5703125" style="2" customWidth="1"/>
    <col min="7435" max="7528" width="8.85546875" style="2" customWidth="1"/>
    <col min="7529" max="7539" width="9.140625" style="2" customWidth="1"/>
    <col min="7540" max="7672" width="9.140625" style="2"/>
    <col min="7673" max="7673" width="8.85546875" style="2" customWidth="1"/>
    <col min="7674" max="7683" width="12.85546875" style="2" customWidth="1"/>
    <col min="7684" max="7689" width="8.85546875" style="2" customWidth="1"/>
    <col min="7690" max="7690" width="9.5703125" style="2" customWidth="1"/>
    <col min="7691" max="7784" width="8.85546875" style="2" customWidth="1"/>
    <col min="7785" max="7795" width="9.140625" style="2" customWidth="1"/>
    <col min="7796" max="7928" width="9.140625" style="2"/>
    <col min="7929" max="7929" width="8.85546875" style="2" customWidth="1"/>
    <col min="7930" max="7939" width="12.85546875" style="2" customWidth="1"/>
    <col min="7940" max="7945" width="8.85546875" style="2" customWidth="1"/>
    <col min="7946" max="7946" width="9.5703125" style="2" customWidth="1"/>
    <col min="7947" max="8040" width="8.85546875" style="2" customWidth="1"/>
    <col min="8041" max="8051" width="9.140625" style="2" customWidth="1"/>
    <col min="8052" max="8184" width="9.140625" style="2"/>
    <col min="8185" max="8185" width="8.85546875" style="2" customWidth="1"/>
    <col min="8186" max="8195" width="12.85546875" style="2" customWidth="1"/>
    <col min="8196" max="8201" width="8.85546875" style="2" customWidth="1"/>
    <col min="8202" max="8202" width="9.5703125" style="2" customWidth="1"/>
    <col min="8203" max="8296" width="8.85546875" style="2" customWidth="1"/>
    <col min="8297" max="8307" width="9.140625" style="2" customWidth="1"/>
    <col min="8308" max="8440" width="9.140625" style="2"/>
    <col min="8441" max="8441" width="8.85546875" style="2" customWidth="1"/>
    <col min="8442" max="8451" width="12.85546875" style="2" customWidth="1"/>
    <col min="8452" max="8457" width="8.85546875" style="2" customWidth="1"/>
    <col min="8458" max="8458" width="9.5703125" style="2" customWidth="1"/>
    <col min="8459" max="8552" width="8.85546875" style="2" customWidth="1"/>
    <col min="8553" max="8563" width="9.140625" style="2" customWidth="1"/>
    <col min="8564" max="8696" width="9.140625" style="2"/>
    <col min="8697" max="8697" width="8.85546875" style="2" customWidth="1"/>
    <col min="8698" max="8707" width="12.85546875" style="2" customWidth="1"/>
    <col min="8708" max="8713" width="8.85546875" style="2" customWidth="1"/>
    <col min="8714" max="8714" width="9.5703125" style="2" customWidth="1"/>
    <col min="8715" max="8808" width="8.85546875" style="2" customWidth="1"/>
    <col min="8809" max="8819" width="9.140625" style="2" customWidth="1"/>
    <col min="8820" max="8952" width="9.140625" style="2"/>
    <col min="8953" max="8953" width="8.85546875" style="2" customWidth="1"/>
    <col min="8954" max="8963" width="12.85546875" style="2" customWidth="1"/>
    <col min="8964" max="8969" width="8.85546875" style="2" customWidth="1"/>
    <col min="8970" max="8970" width="9.5703125" style="2" customWidth="1"/>
    <col min="8971" max="9064" width="8.85546875" style="2" customWidth="1"/>
    <col min="9065" max="9075" width="9.140625" style="2" customWidth="1"/>
    <col min="9076" max="9208" width="9.140625" style="2"/>
    <col min="9209" max="9209" width="8.85546875" style="2" customWidth="1"/>
    <col min="9210" max="9219" width="12.85546875" style="2" customWidth="1"/>
    <col min="9220" max="9225" width="8.85546875" style="2" customWidth="1"/>
    <col min="9226" max="9226" width="9.5703125" style="2" customWidth="1"/>
    <col min="9227" max="9320" width="8.85546875" style="2" customWidth="1"/>
    <col min="9321" max="9331" width="9.140625" style="2" customWidth="1"/>
    <col min="9332" max="9464" width="9.140625" style="2"/>
    <col min="9465" max="9465" width="8.85546875" style="2" customWidth="1"/>
    <col min="9466" max="9475" width="12.85546875" style="2" customWidth="1"/>
    <col min="9476" max="9481" width="8.85546875" style="2" customWidth="1"/>
    <col min="9482" max="9482" width="9.5703125" style="2" customWidth="1"/>
    <col min="9483" max="9576" width="8.85546875" style="2" customWidth="1"/>
    <col min="9577" max="9587" width="9.140625" style="2" customWidth="1"/>
    <col min="9588" max="9720" width="9.140625" style="2"/>
    <col min="9721" max="9721" width="8.85546875" style="2" customWidth="1"/>
    <col min="9722" max="9731" width="12.85546875" style="2" customWidth="1"/>
    <col min="9732" max="9737" width="8.85546875" style="2" customWidth="1"/>
    <col min="9738" max="9738" width="9.5703125" style="2" customWidth="1"/>
    <col min="9739" max="9832" width="8.85546875" style="2" customWidth="1"/>
    <col min="9833" max="9843" width="9.140625" style="2" customWidth="1"/>
    <col min="9844" max="9976" width="9.140625" style="2"/>
    <col min="9977" max="9977" width="8.85546875" style="2" customWidth="1"/>
    <col min="9978" max="9987" width="12.85546875" style="2" customWidth="1"/>
    <col min="9988" max="9993" width="8.85546875" style="2" customWidth="1"/>
    <col min="9994" max="9994" width="9.5703125" style="2" customWidth="1"/>
    <col min="9995" max="10088" width="8.85546875" style="2" customWidth="1"/>
    <col min="10089" max="10099" width="9.140625" style="2" customWidth="1"/>
    <col min="10100" max="10232" width="9.140625" style="2"/>
    <col min="10233" max="10233" width="8.85546875" style="2" customWidth="1"/>
    <col min="10234" max="10243" width="12.85546875" style="2" customWidth="1"/>
    <col min="10244" max="10249" width="8.85546875" style="2" customWidth="1"/>
    <col min="10250" max="10250" width="9.5703125" style="2" customWidth="1"/>
    <col min="10251" max="10344" width="8.85546875" style="2" customWidth="1"/>
    <col min="10345" max="10355" width="9.140625" style="2" customWidth="1"/>
    <col min="10356" max="10488" width="9.140625" style="2"/>
    <col min="10489" max="10489" width="8.85546875" style="2" customWidth="1"/>
    <col min="10490" max="10499" width="12.85546875" style="2" customWidth="1"/>
    <col min="10500" max="10505" width="8.85546875" style="2" customWidth="1"/>
    <col min="10506" max="10506" width="9.5703125" style="2" customWidth="1"/>
    <col min="10507" max="10600" width="8.85546875" style="2" customWidth="1"/>
    <col min="10601" max="10611" width="9.140625" style="2" customWidth="1"/>
    <col min="10612" max="10744" width="9.140625" style="2"/>
    <col min="10745" max="10745" width="8.85546875" style="2" customWidth="1"/>
    <col min="10746" max="10755" width="12.85546875" style="2" customWidth="1"/>
    <col min="10756" max="10761" width="8.85546875" style="2" customWidth="1"/>
    <col min="10762" max="10762" width="9.5703125" style="2" customWidth="1"/>
    <col min="10763" max="10856" width="8.85546875" style="2" customWidth="1"/>
    <col min="10857" max="10867" width="9.140625" style="2" customWidth="1"/>
    <col min="10868" max="11000" width="9.140625" style="2"/>
    <col min="11001" max="11001" width="8.85546875" style="2" customWidth="1"/>
    <col min="11002" max="11011" width="12.85546875" style="2" customWidth="1"/>
    <col min="11012" max="11017" width="8.85546875" style="2" customWidth="1"/>
    <col min="11018" max="11018" width="9.5703125" style="2" customWidth="1"/>
    <col min="11019" max="11112" width="8.85546875" style="2" customWidth="1"/>
    <col min="11113" max="11123" width="9.140625" style="2" customWidth="1"/>
    <col min="11124" max="11256" width="9.140625" style="2"/>
    <col min="11257" max="11257" width="8.85546875" style="2" customWidth="1"/>
    <col min="11258" max="11267" width="12.85546875" style="2" customWidth="1"/>
    <col min="11268" max="11273" width="8.85546875" style="2" customWidth="1"/>
    <col min="11274" max="11274" width="9.5703125" style="2" customWidth="1"/>
    <col min="11275" max="11368" width="8.85546875" style="2" customWidth="1"/>
    <col min="11369" max="11379" width="9.140625" style="2" customWidth="1"/>
    <col min="11380" max="11512" width="9.140625" style="2"/>
    <col min="11513" max="11513" width="8.85546875" style="2" customWidth="1"/>
    <col min="11514" max="11523" width="12.85546875" style="2" customWidth="1"/>
    <col min="11524" max="11529" width="8.85546875" style="2" customWidth="1"/>
    <col min="11530" max="11530" width="9.5703125" style="2" customWidth="1"/>
    <col min="11531" max="11624" width="8.85546875" style="2" customWidth="1"/>
    <col min="11625" max="11635" width="9.140625" style="2" customWidth="1"/>
    <col min="11636" max="11768" width="9.140625" style="2"/>
    <col min="11769" max="11769" width="8.85546875" style="2" customWidth="1"/>
    <col min="11770" max="11779" width="12.85546875" style="2" customWidth="1"/>
    <col min="11780" max="11785" width="8.85546875" style="2" customWidth="1"/>
    <col min="11786" max="11786" width="9.5703125" style="2" customWidth="1"/>
    <col min="11787" max="11880" width="8.85546875" style="2" customWidth="1"/>
    <col min="11881" max="11891" width="9.140625" style="2" customWidth="1"/>
    <col min="11892" max="12024" width="9.140625" style="2"/>
    <col min="12025" max="12025" width="8.85546875" style="2" customWidth="1"/>
    <col min="12026" max="12035" width="12.85546875" style="2" customWidth="1"/>
    <col min="12036" max="12041" width="8.85546875" style="2" customWidth="1"/>
    <col min="12042" max="12042" width="9.5703125" style="2" customWidth="1"/>
    <col min="12043" max="12136" width="8.85546875" style="2" customWidth="1"/>
    <col min="12137" max="12147" width="9.140625" style="2" customWidth="1"/>
    <col min="12148" max="12280" width="9.140625" style="2"/>
    <col min="12281" max="12281" width="8.85546875" style="2" customWidth="1"/>
    <col min="12282" max="12291" width="12.85546875" style="2" customWidth="1"/>
    <col min="12292" max="12297" width="8.85546875" style="2" customWidth="1"/>
    <col min="12298" max="12298" width="9.5703125" style="2" customWidth="1"/>
    <col min="12299" max="12392" width="8.85546875" style="2" customWidth="1"/>
    <col min="12393" max="12403" width="9.140625" style="2" customWidth="1"/>
    <col min="12404" max="12536" width="9.140625" style="2"/>
    <col min="12537" max="12537" width="8.85546875" style="2" customWidth="1"/>
    <col min="12538" max="12547" width="12.85546875" style="2" customWidth="1"/>
    <col min="12548" max="12553" width="8.85546875" style="2" customWidth="1"/>
    <col min="12554" max="12554" width="9.5703125" style="2" customWidth="1"/>
    <col min="12555" max="12648" width="8.85546875" style="2" customWidth="1"/>
    <col min="12649" max="12659" width="9.140625" style="2" customWidth="1"/>
    <col min="12660" max="12792" width="9.140625" style="2"/>
    <col min="12793" max="12793" width="8.85546875" style="2" customWidth="1"/>
    <col min="12794" max="12803" width="12.85546875" style="2" customWidth="1"/>
    <col min="12804" max="12809" width="8.85546875" style="2" customWidth="1"/>
    <col min="12810" max="12810" width="9.5703125" style="2" customWidth="1"/>
    <col min="12811" max="12904" width="8.85546875" style="2" customWidth="1"/>
    <col min="12905" max="12915" width="9.140625" style="2" customWidth="1"/>
    <col min="12916" max="13048" width="9.140625" style="2"/>
    <col min="13049" max="13049" width="8.85546875" style="2" customWidth="1"/>
    <col min="13050" max="13059" width="12.85546875" style="2" customWidth="1"/>
    <col min="13060" max="13065" width="8.85546875" style="2" customWidth="1"/>
    <col min="13066" max="13066" width="9.5703125" style="2" customWidth="1"/>
    <col min="13067" max="13160" width="8.85546875" style="2" customWidth="1"/>
    <col min="13161" max="13171" width="9.140625" style="2" customWidth="1"/>
    <col min="13172" max="13304" width="9.140625" style="2"/>
    <col min="13305" max="13305" width="8.85546875" style="2" customWidth="1"/>
    <col min="13306" max="13315" width="12.85546875" style="2" customWidth="1"/>
    <col min="13316" max="13321" width="8.85546875" style="2" customWidth="1"/>
    <col min="13322" max="13322" width="9.5703125" style="2" customWidth="1"/>
    <col min="13323" max="13416" width="8.85546875" style="2" customWidth="1"/>
    <col min="13417" max="13427" width="9.140625" style="2" customWidth="1"/>
    <col min="13428" max="13560" width="9.140625" style="2"/>
    <col min="13561" max="13561" width="8.85546875" style="2" customWidth="1"/>
    <col min="13562" max="13571" width="12.85546875" style="2" customWidth="1"/>
    <col min="13572" max="13577" width="8.85546875" style="2" customWidth="1"/>
    <col min="13578" max="13578" width="9.5703125" style="2" customWidth="1"/>
    <col min="13579" max="13672" width="8.85546875" style="2" customWidth="1"/>
    <col min="13673" max="13683" width="9.140625" style="2" customWidth="1"/>
    <col min="13684" max="13816" width="9.140625" style="2"/>
    <col min="13817" max="13817" width="8.85546875" style="2" customWidth="1"/>
    <col min="13818" max="13827" width="12.85546875" style="2" customWidth="1"/>
    <col min="13828" max="13833" width="8.85546875" style="2" customWidth="1"/>
    <col min="13834" max="13834" width="9.5703125" style="2" customWidth="1"/>
    <col min="13835" max="13928" width="8.85546875" style="2" customWidth="1"/>
    <col min="13929" max="13939" width="9.140625" style="2" customWidth="1"/>
    <col min="13940" max="14072" width="9.140625" style="2"/>
    <col min="14073" max="14073" width="8.85546875" style="2" customWidth="1"/>
    <col min="14074" max="14083" width="12.85546875" style="2" customWidth="1"/>
    <col min="14084" max="14089" width="8.85546875" style="2" customWidth="1"/>
    <col min="14090" max="14090" width="9.5703125" style="2" customWidth="1"/>
    <col min="14091" max="14184" width="8.85546875" style="2" customWidth="1"/>
    <col min="14185" max="14195" width="9.140625" style="2" customWidth="1"/>
    <col min="14196" max="14328" width="9.140625" style="2"/>
    <col min="14329" max="14329" width="8.85546875" style="2" customWidth="1"/>
    <col min="14330" max="14339" width="12.85546875" style="2" customWidth="1"/>
    <col min="14340" max="14345" width="8.85546875" style="2" customWidth="1"/>
    <col min="14346" max="14346" width="9.5703125" style="2" customWidth="1"/>
    <col min="14347" max="14440" width="8.85546875" style="2" customWidth="1"/>
    <col min="14441" max="14451" width="9.140625" style="2" customWidth="1"/>
    <col min="14452" max="14584" width="9.140625" style="2"/>
    <col min="14585" max="14585" width="8.85546875" style="2" customWidth="1"/>
    <col min="14586" max="14595" width="12.85546875" style="2" customWidth="1"/>
    <col min="14596" max="14601" width="8.85546875" style="2" customWidth="1"/>
    <col min="14602" max="14602" width="9.5703125" style="2" customWidth="1"/>
    <col min="14603" max="14696" width="8.85546875" style="2" customWidth="1"/>
    <col min="14697" max="14707" width="9.140625" style="2" customWidth="1"/>
    <col min="14708" max="14840" width="9.140625" style="2"/>
    <col min="14841" max="14841" width="8.85546875" style="2" customWidth="1"/>
    <col min="14842" max="14851" width="12.85546875" style="2" customWidth="1"/>
    <col min="14852" max="14857" width="8.85546875" style="2" customWidth="1"/>
    <col min="14858" max="14858" width="9.5703125" style="2" customWidth="1"/>
    <col min="14859" max="14952" width="8.85546875" style="2" customWidth="1"/>
    <col min="14953" max="14963" width="9.140625" style="2" customWidth="1"/>
    <col min="14964" max="15096" width="9.140625" style="2"/>
    <col min="15097" max="15097" width="8.85546875" style="2" customWidth="1"/>
    <col min="15098" max="15107" width="12.85546875" style="2" customWidth="1"/>
    <col min="15108" max="15113" width="8.85546875" style="2" customWidth="1"/>
    <col min="15114" max="15114" width="9.5703125" style="2" customWidth="1"/>
    <col min="15115" max="15208" width="8.85546875" style="2" customWidth="1"/>
    <col min="15209" max="15219" width="9.140625" style="2" customWidth="1"/>
    <col min="15220" max="15352" width="9.140625" style="2"/>
    <col min="15353" max="15353" width="8.85546875" style="2" customWidth="1"/>
    <col min="15354" max="15363" width="12.85546875" style="2" customWidth="1"/>
    <col min="15364" max="15369" width="8.85546875" style="2" customWidth="1"/>
    <col min="15370" max="15370" width="9.5703125" style="2" customWidth="1"/>
    <col min="15371" max="15464" width="8.85546875" style="2" customWidth="1"/>
    <col min="15465" max="15475" width="9.140625" style="2" customWidth="1"/>
    <col min="15476" max="15608" width="9.140625" style="2"/>
    <col min="15609" max="15609" width="8.85546875" style="2" customWidth="1"/>
    <col min="15610" max="15619" width="12.85546875" style="2" customWidth="1"/>
    <col min="15620" max="15625" width="8.85546875" style="2" customWidth="1"/>
    <col min="15626" max="15626" width="9.5703125" style="2" customWidth="1"/>
    <col min="15627" max="15720" width="8.85546875" style="2" customWidth="1"/>
    <col min="15721" max="15731" width="9.140625" style="2" customWidth="1"/>
    <col min="15732" max="15864" width="9.140625" style="2"/>
    <col min="15865" max="15865" width="8.85546875" style="2" customWidth="1"/>
    <col min="15866" max="15875" width="12.85546875" style="2" customWidth="1"/>
    <col min="15876" max="15881" width="8.85546875" style="2" customWidth="1"/>
    <col min="15882" max="15882" width="9.5703125" style="2" customWidth="1"/>
    <col min="15883" max="15976" width="8.85546875" style="2" customWidth="1"/>
    <col min="15977" max="15987" width="9.140625" style="2" customWidth="1"/>
    <col min="15988" max="16120" width="9.140625" style="2"/>
    <col min="16121" max="16121" width="8.85546875" style="2" customWidth="1"/>
    <col min="16122" max="16131" width="12.85546875" style="2" customWidth="1"/>
    <col min="16132" max="16137" width="8.85546875" style="2" customWidth="1"/>
    <col min="16138" max="16138" width="9.5703125" style="2" customWidth="1"/>
    <col min="16139" max="16232" width="8.85546875" style="2" customWidth="1"/>
    <col min="16233" max="16243" width="9.140625" style="2" customWidth="1"/>
    <col min="16244" max="16384" width="9.140625" style="2"/>
  </cols>
  <sheetData>
    <row r="1" spans="1:121" ht="15.75">
      <c r="A1" s="117" t="s">
        <v>488</v>
      </c>
      <c r="C1" s="30"/>
      <c r="D1" s="30"/>
      <c r="E1" s="30"/>
      <c r="F1" s="30"/>
      <c r="G1" s="30"/>
      <c r="H1" s="30"/>
      <c r="I1" s="40"/>
      <c r="J1" s="30"/>
      <c r="K1" s="30"/>
      <c r="R1" s="2"/>
    </row>
    <row r="2" spans="1:121" ht="15.75">
      <c r="B2" s="30"/>
      <c r="C2" s="117"/>
      <c r="D2" s="30"/>
      <c r="E2" s="30"/>
      <c r="F2" s="30"/>
      <c r="G2" s="30"/>
      <c r="H2" s="30"/>
      <c r="I2" s="40"/>
      <c r="J2" s="30"/>
      <c r="K2" s="30"/>
      <c r="R2" s="2"/>
    </row>
    <row r="3" spans="1:121">
      <c r="A3" s="524"/>
      <c r="B3" s="709" t="s">
        <v>66</v>
      </c>
      <c r="C3" s="710"/>
      <c r="D3" s="710"/>
      <c r="E3" s="710"/>
      <c r="F3" s="711"/>
      <c r="G3" s="709" t="s">
        <v>67</v>
      </c>
      <c r="H3" s="710"/>
      <c r="I3" s="710"/>
      <c r="J3" s="710"/>
      <c r="K3" s="711"/>
      <c r="R3" s="2"/>
      <c r="DH3" s="2" t="s">
        <v>210</v>
      </c>
    </row>
    <row r="4" spans="1:121" ht="25.5">
      <c r="A4" s="298" t="s">
        <v>211</v>
      </c>
      <c r="B4" s="119" t="s">
        <v>200</v>
      </c>
      <c r="C4" s="119" t="s">
        <v>201</v>
      </c>
      <c r="D4" s="118" t="s">
        <v>202</v>
      </c>
      <c r="E4" s="119" t="s">
        <v>203</v>
      </c>
      <c r="F4" s="118" t="s">
        <v>204</v>
      </c>
      <c r="G4" s="119" t="s">
        <v>200</v>
      </c>
      <c r="H4" s="119" t="s">
        <v>201</v>
      </c>
      <c r="I4" s="121" t="s">
        <v>202</v>
      </c>
      <c r="J4" s="202" t="s">
        <v>203</v>
      </c>
      <c r="K4" s="118" t="s">
        <v>204</v>
      </c>
      <c r="R4" s="2"/>
    </row>
    <row r="5" spans="1:121">
      <c r="A5" s="299"/>
      <c r="B5" s="148" t="s">
        <v>22</v>
      </c>
      <c r="C5" s="148" t="s">
        <v>23</v>
      </c>
      <c r="D5" s="123" t="s">
        <v>24</v>
      </c>
      <c r="E5" s="148" t="s">
        <v>205</v>
      </c>
      <c r="F5" s="123" t="s">
        <v>26</v>
      </c>
      <c r="G5" s="148" t="s">
        <v>53</v>
      </c>
      <c r="H5" s="148" t="s">
        <v>28</v>
      </c>
      <c r="I5" s="587" t="s">
        <v>54</v>
      </c>
      <c r="J5" s="203" t="s">
        <v>396</v>
      </c>
      <c r="K5" s="123" t="s">
        <v>85</v>
      </c>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f>V22</f>
        <v>0</v>
      </c>
      <c r="CR5" s="47">
        <f>S23</f>
        <v>0</v>
      </c>
      <c r="CS5" s="47">
        <f>T23</f>
        <v>0</v>
      </c>
      <c r="CT5" s="47">
        <f>U23</f>
        <v>0</v>
      </c>
      <c r="CU5" s="47">
        <f>V23</f>
        <v>0</v>
      </c>
      <c r="CV5" s="2">
        <f>S24</f>
        <v>0</v>
      </c>
      <c r="CW5" s="2">
        <f>T24</f>
        <v>0</v>
      </c>
      <c r="CX5" s="2">
        <f>U24</f>
        <v>0</v>
      </c>
      <c r="CY5" s="2">
        <f>V24</f>
        <v>0</v>
      </c>
      <c r="CZ5" s="2">
        <f>S25</f>
        <v>0</v>
      </c>
      <c r="DA5" s="2">
        <f>T25</f>
        <v>0</v>
      </c>
      <c r="DB5" s="2">
        <f>U25</f>
        <v>0</v>
      </c>
      <c r="DC5" s="2">
        <f>V25</f>
        <v>0</v>
      </c>
      <c r="DD5" s="2">
        <f>S26</f>
        <v>0</v>
      </c>
      <c r="DE5" s="2">
        <f>T26</f>
        <v>0</v>
      </c>
      <c r="DF5" s="2">
        <f>U26</f>
        <v>0</v>
      </c>
      <c r="DG5" s="2">
        <f>V26</f>
        <v>0</v>
      </c>
      <c r="DH5" s="2">
        <f>S27</f>
        <v>0</v>
      </c>
      <c r="DI5" s="2">
        <f>T27</f>
        <v>0</v>
      </c>
      <c r="DJ5" s="2">
        <f>U27</f>
        <v>0</v>
      </c>
      <c r="DK5" s="2">
        <f>V27</f>
        <v>0</v>
      </c>
      <c r="DL5" s="2">
        <f>S28</f>
        <v>0</v>
      </c>
      <c r="DM5" s="2">
        <f>T28</f>
        <v>0</v>
      </c>
      <c r="DN5" s="2">
        <f>U28</f>
        <v>0</v>
      </c>
      <c r="DO5" s="2">
        <f>V28</f>
        <v>0</v>
      </c>
      <c r="DP5" s="2">
        <f>S29</f>
        <v>0</v>
      </c>
      <c r="DQ5" s="2">
        <f>T29</f>
        <v>0</v>
      </c>
    </row>
    <row r="6" spans="1:121">
      <c r="A6" s="585" t="s">
        <v>103</v>
      </c>
      <c r="B6" s="634">
        <v>57.994422010000001</v>
      </c>
      <c r="C6" s="634">
        <v>71.715474389999997</v>
      </c>
      <c r="D6" s="634">
        <v>76.333319540000005</v>
      </c>
      <c r="E6" s="625">
        <f>B6/C6*100</f>
        <v>80.867375560562067</v>
      </c>
      <c r="F6" s="624">
        <v>75.976658790000002</v>
      </c>
      <c r="G6" s="625">
        <v>53.042623805560851</v>
      </c>
      <c r="H6" s="624">
        <v>81.25484424822173</v>
      </c>
      <c r="I6" s="623">
        <v>85.198255973096622</v>
      </c>
      <c r="J6" s="624">
        <v>65.279154615785544</v>
      </c>
      <c r="K6" s="623">
        <v>62.257048790244006</v>
      </c>
      <c r="L6" s="583"/>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O6" s="47"/>
    </row>
    <row r="7" spans="1:121">
      <c r="A7" s="485" t="s">
        <v>104</v>
      </c>
      <c r="B7" s="634">
        <v>58.781168049999998</v>
      </c>
      <c r="C7" s="634">
        <v>72.802639970000001</v>
      </c>
      <c r="D7" s="634">
        <v>77.526997390000005</v>
      </c>
      <c r="E7" s="622">
        <f>B7/C7*100</f>
        <v>80.740434789483089</v>
      </c>
      <c r="F7" s="634">
        <v>75.821721409999995</v>
      </c>
      <c r="G7" s="622">
        <v>53.710406786118938</v>
      </c>
      <c r="H7" s="634">
        <v>81.879813588422863</v>
      </c>
      <c r="I7" s="633">
        <v>85.728111680287796</v>
      </c>
      <c r="J7" s="634">
        <v>65.596991282486286</v>
      </c>
      <c r="K7" s="633">
        <v>62.651924635124466</v>
      </c>
      <c r="L7" s="583"/>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row>
    <row r="8" spans="1:121">
      <c r="A8" s="485" t="s">
        <v>105</v>
      </c>
      <c r="B8" s="634">
        <v>59.956083749999998</v>
      </c>
      <c r="C8" s="634">
        <v>73.540576380000005</v>
      </c>
      <c r="D8" s="634">
        <v>78.376225739999995</v>
      </c>
      <c r="E8" s="622">
        <f t="shared" ref="E8:E71" si="0">B8/C8*100</f>
        <v>81.527894804895183</v>
      </c>
      <c r="F8" s="634">
        <v>76.498817849999995</v>
      </c>
      <c r="G8" s="622">
        <v>54.130528511124695</v>
      </c>
      <c r="H8" s="634">
        <v>82.445916114790279</v>
      </c>
      <c r="I8" s="633">
        <v>86.266765729480312</v>
      </c>
      <c r="J8" s="634">
        <v>65.656266287851679</v>
      </c>
      <c r="K8" s="633">
        <v>62.747310228822862</v>
      </c>
      <c r="L8" s="583"/>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row>
    <row r="9" spans="1:121">
      <c r="A9" s="485" t="s">
        <v>106</v>
      </c>
      <c r="B9" s="634">
        <v>60.887482830000003</v>
      </c>
      <c r="C9" s="634">
        <v>74.428327039999999</v>
      </c>
      <c r="D9" s="634">
        <v>79.202697670000006</v>
      </c>
      <c r="E9" s="622">
        <f t="shared" si="0"/>
        <v>81.806867427340208</v>
      </c>
      <c r="F9" s="634">
        <v>76.876100410000006</v>
      </c>
      <c r="G9" s="622">
        <v>55.119168179038034</v>
      </c>
      <c r="H9" s="634">
        <v>83.119941133186174</v>
      </c>
      <c r="I9" s="633">
        <v>87.144644742501853</v>
      </c>
      <c r="J9" s="634">
        <v>66.313401261126842</v>
      </c>
      <c r="K9" s="633">
        <v>63.249879485943453</v>
      </c>
      <c r="L9" s="583"/>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row>
    <row r="10" spans="1:121">
      <c r="A10" s="485" t="s">
        <v>107</v>
      </c>
      <c r="B10" s="634">
        <v>62.038463139999998</v>
      </c>
      <c r="C10" s="634">
        <v>75.131846659999994</v>
      </c>
      <c r="D10" s="634">
        <v>79.771608259999994</v>
      </c>
      <c r="E10" s="622">
        <f t="shared" si="0"/>
        <v>82.572791563007215</v>
      </c>
      <c r="F10" s="634">
        <v>77.770511600000006</v>
      </c>
      <c r="G10" s="622">
        <v>55.346775891630649</v>
      </c>
      <c r="H10" s="634">
        <v>83.675251410350754</v>
      </c>
      <c r="I10" s="633">
        <v>87.20330035584405</v>
      </c>
      <c r="J10" s="634">
        <v>66.144774090690746</v>
      </c>
      <c r="K10" s="633">
        <v>63.468343265059133</v>
      </c>
      <c r="L10" s="583"/>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row>
    <row r="11" spans="1:121">
      <c r="A11" s="485" t="s">
        <v>108</v>
      </c>
      <c r="B11" s="634">
        <v>62.588977229999998</v>
      </c>
      <c r="C11" s="634">
        <v>75.699723649999996</v>
      </c>
      <c r="D11" s="634">
        <v>80.874260419999999</v>
      </c>
      <c r="E11" s="622">
        <f t="shared" si="0"/>
        <v>82.680588794989603</v>
      </c>
      <c r="F11" s="634">
        <v>77.39121686</v>
      </c>
      <c r="G11" s="622">
        <v>56.19403808167808</v>
      </c>
      <c r="H11" s="634">
        <v>84.581800343389745</v>
      </c>
      <c r="I11" s="633">
        <v>88.405740429359099</v>
      </c>
      <c r="J11" s="634">
        <v>66.438083168964425</v>
      </c>
      <c r="K11" s="633">
        <v>63.56270320721238</v>
      </c>
      <c r="L11" s="583"/>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row>
    <row r="12" spans="1:121">
      <c r="A12" s="485" t="s">
        <v>109</v>
      </c>
      <c r="B12" s="634">
        <v>62.521333720000001</v>
      </c>
      <c r="C12" s="634">
        <v>75.972021179999999</v>
      </c>
      <c r="D12" s="634">
        <v>80.874260419999999</v>
      </c>
      <c r="E12" s="622">
        <f t="shared" si="0"/>
        <v>82.29520914267718</v>
      </c>
      <c r="F12" s="634">
        <v>77.306705570000005</v>
      </c>
      <c r="G12" s="622">
        <v>56.470776974521975</v>
      </c>
      <c r="H12" s="634">
        <v>84.907530046602901</v>
      </c>
      <c r="I12" s="633">
        <v>88.578774488718565</v>
      </c>
      <c r="J12" s="634">
        <v>66.508599985692243</v>
      </c>
      <c r="K12" s="633">
        <v>63.751423091518888</v>
      </c>
      <c r="L12" s="583"/>
      <c r="R12" s="47"/>
      <c r="S12" s="47"/>
      <c r="T12" s="47"/>
      <c r="U12" s="47"/>
      <c r="V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row>
    <row r="13" spans="1:121">
      <c r="A13" s="485" t="s">
        <v>110</v>
      </c>
      <c r="B13" s="634">
        <v>62.98443159</v>
      </c>
      <c r="C13" s="634">
        <v>76.495358800000005</v>
      </c>
      <c r="D13" s="634">
        <v>81.162853240000004</v>
      </c>
      <c r="E13" s="622">
        <f t="shared" si="0"/>
        <v>82.337585675851471</v>
      </c>
      <c r="F13" s="634">
        <v>77.603501179999995</v>
      </c>
      <c r="G13" s="622">
        <v>57.249857118506412</v>
      </c>
      <c r="H13" s="634">
        <v>85.575668383615394</v>
      </c>
      <c r="I13" s="633">
        <v>89.605247722207011</v>
      </c>
      <c r="J13" s="634">
        <v>66.900019417674173</v>
      </c>
      <c r="K13" s="633">
        <v>63.890911701658482</v>
      </c>
      <c r="L13" s="583"/>
      <c r="R13" s="47"/>
      <c r="S13" s="47"/>
      <c r="T13" s="47"/>
      <c r="U13" s="47"/>
      <c r="V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row>
    <row r="14" spans="1:121">
      <c r="A14" s="485" t="s">
        <v>111</v>
      </c>
      <c r="B14" s="634">
        <v>63.698330769999998</v>
      </c>
      <c r="C14" s="634">
        <v>77.425624310000003</v>
      </c>
      <c r="D14" s="634">
        <v>81.717282470000001</v>
      </c>
      <c r="E14" s="622">
        <f t="shared" si="0"/>
        <v>82.270348269924071</v>
      </c>
      <c r="F14" s="634">
        <v>77.949595049999999</v>
      </c>
      <c r="G14" s="622">
        <v>57.90059458754876</v>
      </c>
      <c r="H14" s="634">
        <v>86.241844493500125</v>
      </c>
      <c r="I14" s="633">
        <v>90.438157431666198</v>
      </c>
      <c r="J14" s="634">
        <v>67.138141421986944</v>
      </c>
      <c r="K14" s="633">
        <v>64.021169447891779</v>
      </c>
      <c r="L14" s="583"/>
      <c r="R14" s="47"/>
      <c r="S14" s="47"/>
      <c r="T14" s="47"/>
      <c r="U14" s="47"/>
      <c r="V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row>
    <row r="15" spans="1:121">
      <c r="A15" s="485" t="s">
        <v>112</v>
      </c>
      <c r="B15" s="634">
        <v>63.975148820000001</v>
      </c>
      <c r="C15" s="634">
        <v>77.417526240000001</v>
      </c>
      <c r="D15" s="634">
        <v>82.180685999999994</v>
      </c>
      <c r="E15" s="622">
        <f t="shared" si="0"/>
        <v>82.636519050831396</v>
      </c>
      <c r="F15" s="634">
        <v>77.847980280000002</v>
      </c>
      <c r="G15" s="622">
        <v>58.358818044177951</v>
      </c>
      <c r="H15" s="634">
        <v>86.380181506009336</v>
      </c>
      <c r="I15" s="633">
        <v>90.67962303992492</v>
      </c>
      <c r="J15" s="634">
        <v>67.560220339502692</v>
      </c>
      <c r="K15" s="633">
        <v>64.35655750315388</v>
      </c>
      <c r="L15" s="583"/>
      <c r="R15" s="47"/>
      <c r="S15" s="47"/>
      <c r="T15" s="47"/>
      <c r="U15" s="47"/>
      <c r="V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row>
    <row r="16" spans="1:121">
      <c r="A16" s="485" t="s">
        <v>113</v>
      </c>
      <c r="B16" s="634">
        <v>64.12292386</v>
      </c>
      <c r="C16" s="634">
        <v>77.895312230000002</v>
      </c>
      <c r="D16" s="634">
        <v>82.923372920000006</v>
      </c>
      <c r="E16" s="622">
        <f t="shared" si="0"/>
        <v>82.319361748837295</v>
      </c>
      <c r="F16" s="634">
        <v>77.328839479999999</v>
      </c>
      <c r="G16" s="622">
        <v>58.804006697883352</v>
      </c>
      <c r="H16" s="634">
        <v>86.551876379690952</v>
      </c>
      <c r="I16" s="633">
        <v>91.012982442419741</v>
      </c>
      <c r="J16" s="634">
        <v>67.941419942973354</v>
      </c>
      <c r="K16" s="633">
        <v>64.609893434804462</v>
      </c>
      <c r="L16" s="583"/>
      <c r="R16" s="47"/>
      <c r="S16" s="47"/>
      <c r="T16" s="47"/>
      <c r="U16" s="47"/>
      <c r="V16" s="47"/>
      <c r="W16" s="30"/>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row>
    <row r="17" spans="1:121">
      <c r="A17" s="485" t="s">
        <v>114</v>
      </c>
      <c r="B17" s="634">
        <v>63.782624980000001</v>
      </c>
      <c r="C17" s="634">
        <v>78.035003900000007</v>
      </c>
      <c r="D17" s="634">
        <v>82.472381979999994</v>
      </c>
      <c r="E17" s="622">
        <f t="shared" si="0"/>
        <v>81.735915668993769</v>
      </c>
      <c r="F17" s="634">
        <v>77.338900350000003</v>
      </c>
      <c r="G17" s="622">
        <v>58.855143232430585</v>
      </c>
      <c r="H17" s="634">
        <v>86.87858719646799</v>
      </c>
      <c r="I17" s="633">
        <v>91.016892816642553</v>
      </c>
      <c r="J17" s="634">
        <v>67.745199235556825</v>
      </c>
      <c r="K17" s="633">
        <v>64.663227315151943</v>
      </c>
      <c r="L17" s="583"/>
      <c r="R17" s="47"/>
      <c r="S17" s="47"/>
      <c r="T17" s="47"/>
      <c r="U17" s="47"/>
      <c r="V17" s="47"/>
      <c r="W17" s="30"/>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row>
    <row r="18" spans="1:121">
      <c r="A18" s="485" t="s">
        <v>115</v>
      </c>
      <c r="B18" s="634">
        <v>64.351871119999998</v>
      </c>
      <c r="C18" s="634">
        <v>78.325522070000005</v>
      </c>
      <c r="D18" s="634">
        <v>82.953370019999994</v>
      </c>
      <c r="E18" s="622">
        <f t="shared" si="0"/>
        <v>82.159517637799254</v>
      </c>
      <c r="F18" s="634">
        <v>77.576336839999996</v>
      </c>
      <c r="G18" s="622">
        <v>59.530947630172562</v>
      </c>
      <c r="H18" s="634">
        <v>87.253372577875894</v>
      </c>
      <c r="I18" s="633">
        <v>91.127360888437011</v>
      </c>
      <c r="J18" s="634">
        <v>68.228597124140251</v>
      </c>
      <c r="K18" s="633">
        <v>65.326823864860145</v>
      </c>
      <c r="L18" s="583"/>
      <c r="R18" s="47"/>
      <c r="S18" s="47"/>
      <c r="T18" s="47"/>
      <c r="U18" s="47"/>
      <c r="V18" s="47"/>
      <c r="W18" s="30"/>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row>
    <row r="19" spans="1:121">
      <c r="A19" s="485" t="s">
        <v>116</v>
      </c>
      <c r="B19" s="634">
        <v>63.644215959999997</v>
      </c>
      <c r="C19" s="634">
        <v>78.13218071</v>
      </c>
      <c r="D19" s="634">
        <v>82.637883239999994</v>
      </c>
      <c r="E19" s="622">
        <f t="shared" si="0"/>
        <v>81.457109454330492</v>
      </c>
      <c r="F19" s="634">
        <v>77.015946479999997</v>
      </c>
      <c r="G19" s="622">
        <v>59.718448256845768</v>
      </c>
      <c r="H19" s="634">
        <v>87.328918322295806</v>
      </c>
      <c r="I19" s="633">
        <v>90.67962303992492</v>
      </c>
      <c r="J19" s="634">
        <v>68.383938517511666</v>
      </c>
      <c r="K19" s="633">
        <v>65.856060062154484</v>
      </c>
      <c r="L19" s="583"/>
      <c r="R19" s="47"/>
      <c r="S19" s="47"/>
      <c r="T19" s="47"/>
      <c r="U19" s="47"/>
      <c r="V19" s="47"/>
      <c r="W19" s="30"/>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row>
    <row r="20" spans="1:121">
      <c r="A20" s="485" t="s">
        <v>117</v>
      </c>
      <c r="B20" s="634">
        <v>62.84498189</v>
      </c>
      <c r="C20" s="634">
        <v>77.662492790000002</v>
      </c>
      <c r="D20" s="634">
        <v>82.474450739999995</v>
      </c>
      <c r="E20" s="622">
        <f t="shared" si="0"/>
        <v>80.920634443106692</v>
      </c>
      <c r="F20" s="634">
        <v>76.200010059999997</v>
      </c>
      <c r="G20" s="622">
        <v>59.616175187751296</v>
      </c>
      <c r="H20" s="634">
        <v>87.003188619082664</v>
      </c>
      <c r="I20" s="633">
        <v>90.114573964728422</v>
      </c>
      <c r="J20" s="634">
        <v>68.521906202413916</v>
      </c>
      <c r="K20" s="633">
        <v>66.155550313336548</v>
      </c>
      <c r="L20" s="583"/>
      <c r="R20" s="47"/>
      <c r="S20" s="47"/>
      <c r="T20" s="47"/>
      <c r="U20" s="47"/>
      <c r="V20" s="47"/>
      <c r="W20" s="30"/>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row>
    <row r="21" spans="1:121">
      <c r="A21" s="485" t="s">
        <v>118</v>
      </c>
      <c r="B21" s="634">
        <v>61.929192860000001</v>
      </c>
      <c r="C21" s="634">
        <v>76.985291880000005</v>
      </c>
      <c r="D21" s="634">
        <v>81.062518100000005</v>
      </c>
      <c r="E21" s="622">
        <f t="shared" si="0"/>
        <v>80.442888956674295</v>
      </c>
      <c r="F21" s="634">
        <v>76.397203079999997</v>
      </c>
      <c r="G21" s="622">
        <v>58.877202129686253</v>
      </c>
      <c r="H21" s="634">
        <v>86.73436350257542</v>
      </c>
      <c r="I21" s="633">
        <v>89.864310014468387</v>
      </c>
      <c r="J21" s="634">
        <v>67.883166920459075</v>
      </c>
      <c r="K21" s="633">
        <v>65.517595052256951</v>
      </c>
      <c r="L21" s="583"/>
      <c r="R21" s="47"/>
      <c r="S21" s="47"/>
      <c r="T21" s="47"/>
      <c r="U21" s="47"/>
      <c r="V21" s="47"/>
      <c r="W21" s="30"/>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row>
    <row r="22" spans="1:121">
      <c r="A22" s="485" t="s">
        <v>119</v>
      </c>
      <c r="B22" s="634">
        <v>60.459767720000002</v>
      </c>
      <c r="C22" s="634">
        <v>75.916346959999998</v>
      </c>
      <c r="D22" s="634">
        <v>79.359923870000003</v>
      </c>
      <c r="E22" s="622">
        <f t="shared" si="0"/>
        <v>79.639985511758098</v>
      </c>
      <c r="F22" s="634">
        <v>76.185924850000006</v>
      </c>
      <c r="G22" s="622">
        <v>58.412962610169153</v>
      </c>
      <c r="H22" s="634">
        <v>86.117243070885465</v>
      </c>
      <c r="I22" s="633">
        <v>88.959058381887147</v>
      </c>
      <c r="J22" s="634">
        <v>67.830023812200423</v>
      </c>
      <c r="K22" s="633">
        <v>65.66221192012226</v>
      </c>
      <c r="L22" s="583"/>
      <c r="R22" s="47"/>
      <c r="S22" s="47"/>
      <c r="T22" s="47"/>
      <c r="U22" s="47"/>
      <c r="V22" s="47"/>
      <c r="W22" s="30"/>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row>
    <row r="23" spans="1:121">
      <c r="A23" s="485" t="s">
        <v>120</v>
      </c>
      <c r="B23" s="634">
        <v>60.520126550000001</v>
      </c>
      <c r="C23" s="634">
        <v>76.025670869999999</v>
      </c>
      <c r="D23" s="634">
        <v>79.11994704</v>
      </c>
      <c r="E23" s="622">
        <f t="shared" si="0"/>
        <v>79.60485696138916</v>
      </c>
      <c r="F23" s="634">
        <v>76.491775239999996</v>
      </c>
      <c r="G23" s="622">
        <v>58.992510001704545</v>
      </c>
      <c r="H23" s="634">
        <v>85.770909982830517</v>
      </c>
      <c r="I23" s="633">
        <v>88.43311304891877</v>
      </c>
      <c r="J23" s="634">
        <v>68.779445880898109</v>
      </c>
      <c r="K23" s="633">
        <v>66.708376496169194</v>
      </c>
      <c r="L23" s="583"/>
      <c r="R23" s="47"/>
      <c r="S23" s="47"/>
      <c r="T23" s="47"/>
      <c r="U23" s="47"/>
      <c r="V23" s="47"/>
      <c r="W23" s="30"/>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row>
    <row r="24" spans="1:121">
      <c r="A24" s="485" t="s">
        <v>121</v>
      </c>
      <c r="B24" s="634">
        <v>60.796944590000003</v>
      </c>
      <c r="C24" s="634">
        <v>75.795888210000001</v>
      </c>
      <c r="D24" s="634">
        <v>78.918242379999995</v>
      </c>
      <c r="E24" s="622">
        <f t="shared" si="0"/>
        <v>80.211401997897383</v>
      </c>
      <c r="F24" s="634">
        <v>77.038080390000005</v>
      </c>
      <c r="G24" s="622">
        <v>59.326401491983596</v>
      </c>
      <c r="H24" s="634">
        <v>85.586460632818245</v>
      </c>
      <c r="I24" s="633">
        <v>88.352950377351107</v>
      </c>
      <c r="J24" s="634">
        <v>69.318030843442443</v>
      </c>
      <c r="K24" s="633">
        <v>67.146329705945703</v>
      </c>
      <c r="L24" s="583"/>
      <c r="R24" s="47"/>
      <c r="S24" s="47"/>
      <c r="T24" s="47"/>
      <c r="U24" s="47"/>
      <c r="V24" s="47"/>
      <c r="W24" s="30"/>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row>
    <row r="25" spans="1:121">
      <c r="A25" s="485" t="s">
        <v>122</v>
      </c>
      <c r="B25" s="634">
        <v>60.638762849999999</v>
      </c>
      <c r="C25" s="634">
        <v>75.360617070000004</v>
      </c>
      <c r="D25" s="634">
        <v>78.453804460000001</v>
      </c>
      <c r="E25" s="622">
        <f t="shared" si="0"/>
        <v>80.464790772180976</v>
      </c>
      <c r="F25" s="634">
        <v>77.293626439999997</v>
      </c>
      <c r="G25" s="622">
        <v>59.606148416271445</v>
      </c>
      <c r="H25" s="634">
        <v>85.437331371106211</v>
      </c>
      <c r="I25" s="633">
        <v>88.164274821100378</v>
      </c>
      <c r="J25" s="634">
        <v>69.766681315087524</v>
      </c>
      <c r="K25" s="633">
        <v>67.607872901260535</v>
      </c>
      <c r="L25" s="583"/>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row>
    <row r="26" spans="1:121">
      <c r="A26" s="485" t="s">
        <v>123</v>
      </c>
      <c r="B26" s="634">
        <v>60.576322689999998</v>
      </c>
      <c r="C26" s="634">
        <v>74.686452950000003</v>
      </c>
      <c r="D26" s="634">
        <v>78.005916670000005</v>
      </c>
      <c r="E26" s="622">
        <f t="shared" si="0"/>
        <v>81.107510528788609</v>
      </c>
      <c r="F26" s="634">
        <v>77.6558177</v>
      </c>
      <c r="G26" s="622">
        <v>60.488504306498349</v>
      </c>
      <c r="H26" s="634">
        <v>84.946774589158693</v>
      </c>
      <c r="I26" s="633">
        <v>87.59922574590388</v>
      </c>
      <c r="J26" s="634">
        <v>71.207677135177676</v>
      </c>
      <c r="K26" s="633">
        <v>69.050964625278212</v>
      </c>
      <c r="L26" s="583"/>
      <c r="R26" s="47"/>
      <c r="S26" s="47"/>
      <c r="T26" s="47"/>
      <c r="U26" s="47"/>
      <c r="V26" s="47"/>
    </row>
    <row r="27" spans="1:121">
      <c r="A27" s="485" t="s">
        <v>124</v>
      </c>
      <c r="B27" s="634">
        <v>60.697040340000001</v>
      </c>
      <c r="C27" s="634">
        <v>74.542712249999994</v>
      </c>
      <c r="D27" s="634">
        <v>77.51251603</v>
      </c>
      <c r="E27" s="622">
        <f t="shared" si="0"/>
        <v>81.425854396651644</v>
      </c>
      <c r="F27" s="634">
        <v>78.307761959999993</v>
      </c>
      <c r="G27" s="622">
        <v>61.27560586766667</v>
      </c>
      <c r="H27" s="634">
        <v>85.129261712043174</v>
      </c>
      <c r="I27" s="633">
        <v>88.054784342861609</v>
      </c>
      <c r="J27" s="634">
        <v>71.980296170630254</v>
      </c>
      <c r="K27" s="633">
        <v>69.587380383388535</v>
      </c>
      <c r="L27" s="583"/>
      <c r="R27" s="47"/>
      <c r="S27" s="47"/>
      <c r="T27" s="47"/>
      <c r="U27" s="47"/>
      <c r="V27" s="47"/>
    </row>
    <row r="28" spans="1:121">
      <c r="A28" s="485" t="s">
        <v>125</v>
      </c>
      <c r="B28" s="634">
        <v>60.962411019999998</v>
      </c>
      <c r="C28" s="634">
        <v>74.364554760000004</v>
      </c>
      <c r="D28" s="634">
        <v>77.103934789999997</v>
      </c>
      <c r="E28" s="622">
        <f t="shared" si="0"/>
        <v>81.977779893588647</v>
      </c>
      <c r="F28" s="634">
        <v>79.066351429999997</v>
      </c>
      <c r="G28" s="622">
        <v>61.928348691004977</v>
      </c>
      <c r="H28" s="634">
        <v>85.298994358597014</v>
      </c>
      <c r="I28" s="633">
        <v>88.166230008211784</v>
      </c>
      <c r="J28" s="634">
        <v>72.601661744115944</v>
      </c>
      <c r="K28" s="633">
        <v>70.239694766100172</v>
      </c>
      <c r="L28" s="583"/>
      <c r="R28" s="47"/>
      <c r="S28" s="47"/>
      <c r="T28" s="47"/>
      <c r="U28" s="47"/>
      <c r="V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O28" s="47"/>
    </row>
    <row r="29" spans="1:121">
      <c r="A29" s="485" t="s">
        <v>126</v>
      </c>
      <c r="B29" s="634">
        <v>61.170544890000002</v>
      </c>
      <c r="C29" s="634">
        <v>74.526516110000003</v>
      </c>
      <c r="D29" s="634">
        <v>77.526997390000005</v>
      </c>
      <c r="E29" s="622">
        <f t="shared" si="0"/>
        <v>82.078900346976113</v>
      </c>
      <c r="F29" s="634">
        <v>78.902359270000005</v>
      </c>
      <c r="G29" s="622">
        <v>62.659300331886122</v>
      </c>
      <c r="H29" s="634">
        <v>85.683590875643858</v>
      </c>
      <c r="I29" s="633">
        <v>88.718570367184128</v>
      </c>
      <c r="J29" s="634">
        <v>73.129004895297854</v>
      </c>
      <c r="K29" s="633">
        <v>70.62636539861947</v>
      </c>
      <c r="L29" s="583"/>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f>V48</f>
        <v>0</v>
      </c>
      <c r="CR29" s="47">
        <f>S49</f>
        <v>0</v>
      </c>
      <c r="CS29" s="47">
        <f>T49</f>
        <v>0</v>
      </c>
      <c r="CT29" s="47">
        <f>U49</f>
        <v>0</v>
      </c>
      <c r="CU29" s="47">
        <f>V49</f>
        <v>0</v>
      </c>
      <c r="CV29" s="2">
        <f>S50</f>
        <v>0</v>
      </c>
      <c r="CW29" s="2">
        <f>T50</f>
        <v>0</v>
      </c>
      <c r="CX29" s="2">
        <f>U50</f>
        <v>0</v>
      </c>
      <c r="CY29" s="2">
        <f>V50</f>
        <v>0</v>
      </c>
      <c r="CZ29" s="2">
        <f>S51</f>
        <v>0</v>
      </c>
      <c r="DA29" s="2">
        <f>T51</f>
        <v>0</v>
      </c>
      <c r="DB29" s="2">
        <f>U51</f>
        <v>0</v>
      </c>
      <c r="DC29" s="2">
        <f>V51</f>
        <v>0</v>
      </c>
      <c r="DD29" s="2">
        <f>S52</f>
        <v>0</v>
      </c>
      <c r="DE29" s="2">
        <f>T52</f>
        <v>0</v>
      </c>
      <c r="DF29" s="2">
        <f>U52</f>
        <v>0</v>
      </c>
      <c r="DG29" s="2">
        <f>V52</f>
        <v>0</v>
      </c>
      <c r="DH29" s="2">
        <f>S53</f>
        <v>0</v>
      </c>
      <c r="DI29" s="2">
        <f>T53</f>
        <v>0</v>
      </c>
      <c r="DJ29" s="2">
        <f>U53</f>
        <v>0</v>
      </c>
      <c r="DK29" s="2">
        <f>V53</f>
        <v>0</v>
      </c>
      <c r="DL29" s="2">
        <f>S54</f>
        <v>0</v>
      </c>
      <c r="DM29" s="2">
        <f>T54</f>
        <v>0</v>
      </c>
      <c r="DN29" s="2">
        <f>U54</f>
        <v>0</v>
      </c>
      <c r="DO29" s="2">
        <f>V54</f>
        <v>0</v>
      </c>
      <c r="DP29" s="2">
        <f>S55</f>
        <v>0</v>
      </c>
      <c r="DQ29" s="2">
        <f>T55</f>
        <v>0</v>
      </c>
    </row>
    <row r="30" spans="1:121">
      <c r="A30" s="485" t="s">
        <v>127</v>
      </c>
      <c r="B30" s="634">
        <v>61.788702489999999</v>
      </c>
      <c r="C30" s="634">
        <v>74.775531689999994</v>
      </c>
      <c r="D30" s="634">
        <v>77.952128759999994</v>
      </c>
      <c r="E30" s="622">
        <f t="shared" si="0"/>
        <v>82.632247599602465</v>
      </c>
      <c r="F30" s="634">
        <v>79.266562699999994</v>
      </c>
      <c r="G30" s="622">
        <v>62.623203954558669</v>
      </c>
      <c r="H30" s="634">
        <v>86.265391219033603</v>
      </c>
      <c r="I30" s="633">
        <v>89.358894146169789</v>
      </c>
      <c r="J30" s="634">
        <v>72.593485881306904</v>
      </c>
      <c r="K30" s="633">
        <v>70.079693125057702</v>
      </c>
      <c r="L30" s="583"/>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row>
    <row r="31" spans="1:121">
      <c r="A31" s="485" t="s">
        <v>128</v>
      </c>
      <c r="B31" s="634">
        <v>62.493235650000003</v>
      </c>
      <c r="C31" s="634">
        <v>74.975958860000006</v>
      </c>
      <c r="D31" s="634">
        <v>78.259340480000006</v>
      </c>
      <c r="E31" s="622">
        <f t="shared" si="0"/>
        <v>83.351032251139927</v>
      </c>
      <c r="F31" s="634">
        <v>79.855123500000005</v>
      </c>
      <c r="G31" s="622">
        <v>63.024274813752726</v>
      </c>
      <c r="H31" s="634">
        <v>86.847191562423347</v>
      </c>
      <c r="I31" s="633">
        <v>90.339420482540177</v>
      </c>
      <c r="J31" s="634">
        <v>72.56998027573097</v>
      </c>
      <c r="K31" s="633">
        <v>69.763792449153343</v>
      </c>
      <c r="L31" s="583"/>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row>
    <row r="32" spans="1:121">
      <c r="A32" s="485" t="s">
        <v>129</v>
      </c>
      <c r="B32" s="634">
        <v>63.314323770000001</v>
      </c>
      <c r="C32" s="634">
        <v>75.642024919999997</v>
      </c>
      <c r="D32" s="634">
        <v>78.41036038</v>
      </c>
      <c r="E32" s="622">
        <f t="shared" si="0"/>
        <v>83.702576493638375</v>
      </c>
      <c r="F32" s="634">
        <v>80.7485286</v>
      </c>
      <c r="G32" s="622">
        <v>63.3351047296281</v>
      </c>
      <c r="H32" s="634">
        <v>87.285749325484417</v>
      </c>
      <c r="I32" s="633">
        <v>90.848746725061574</v>
      </c>
      <c r="J32" s="634">
        <v>72.56078243007083</v>
      </c>
      <c r="K32" s="633">
        <v>69.714561174986429</v>
      </c>
      <c r="L32" s="583"/>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row>
    <row r="33" spans="1:102">
      <c r="A33" s="485" t="s">
        <v>130</v>
      </c>
      <c r="B33" s="634">
        <v>63.76493361</v>
      </c>
      <c r="C33" s="634">
        <v>76.033768940000002</v>
      </c>
      <c r="D33" s="634">
        <v>79.197525760000005</v>
      </c>
      <c r="E33" s="622">
        <f t="shared" si="0"/>
        <v>83.863965312989251</v>
      </c>
      <c r="F33" s="634">
        <v>80.515116449999994</v>
      </c>
      <c r="G33" s="622">
        <v>64.417996049452029</v>
      </c>
      <c r="H33" s="634">
        <v>87.923473142016192</v>
      </c>
      <c r="I33" s="633">
        <v>91.680678840965086</v>
      </c>
      <c r="J33" s="634">
        <v>73.266972580200104</v>
      </c>
      <c r="K33" s="633">
        <v>70.26328475163848</v>
      </c>
      <c r="L33" s="583"/>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row>
    <row r="34" spans="1:102">
      <c r="A34" s="485" t="s">
        <v>131</v>
      </c>
      <c r="B34" s="634">
        <v>65.158389880000001</v>
      </c>
      <c r="C34" s="634">
        <v>75.895089530000007</v>
      </c>
      <c r="D34" s="634">
        <v>79.20476644</v>
      </c>
      <c r="E34" s="622">
        <f t="shared" si="0"/>
        <v>85.853235411553243</v>
      </c>
      <c r="F34" s="634">
        <v>82.266713620000004</v>
      </c>
      <c r="G34" s="622">
        <v>65.174014619032818</v>
      </c>
      <c r="H34" s="634">
        <v>88.664213882756925</v>
      </c>
      <c r="I34" s="633">
        <v>92.531185234426943</v>
      </c>
      <c r="J34" s="634">
        <v>73.507138550215117</v>
      </c>
      <c r="K34" s="633">
        <v>70.43456855967753</v>
      </c>
      <c r="L34" s="583"/>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row>
    <row r="35" spans="1:102">
      <c r="A35" s="485" t="s">
        <v>132</v>
      </c>
      <c r="B35" s="634">
        <v>66.334346249999996</v>
      </c>
      <c r="C35" s="634">
        <v>77.017684160000002</v>
      </c>
      <c r="D35" s="634">
        <v>80.513260790000004</v>
      </c>
      <c r="E35" s="622">
        <f t="shared" si="0"/>
        <v>86.128720921021255</v>
      </c>
      <c r="F35" s="634">
        <v>82.389456210000006</v>
      </c>
      <c r="G35" s="622">
        <v>66.257908616004741</v>
      </c>
      <c r="H35" s="634">
        <v>89.609026244787842</v>
      </c>
      <c r="I35" s="633">
        <v>94.17549759511985</v>
      </c>
      <c r="J35" s="634">
        <v>73.941481261944418</v>
      </c>
      <c r="K35" s="633">
        <v>70.355593390701458</v>
      </c>
      <c r="L35" s="583"/>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row>
    <row r="36" spans="1:102">
      <c r="A36" s="485" t="s">
        <v>133</v>
      </c>
      <c r="B36" s="634">
        <v>67.564417430000006</v>
      </c>
      <c r="C36" s="634">
        <v>78.192916220000001</v>
      </c>
      <c r="D36" s="634">
        <v>81.827961439999996</v>
      </c>
      <c r="E36" s="622">
        <f t="shared" si="0"/>
        <v>86.407338025229635</v>
      </c>
      <c r="F36" s="634">
        <v>82.570551839999993</v>
      </c>
      <c r="G36" s="622">
        <v>66.655971443754808</v>
      </c>
      <c r="H36" s="634">
        <v>90.689232278636254</v>
      </c>
      <c r="I36" s="633">
        <v>95.194150080162672</v>
      </c>
      <c r="J36" s="634">
        <v>73.49998467025722</v>
      </c>
      <c r="K36" s="633">
        <v>70.021230986984477</v>
      </c>
      <c r="L36" s="583"/>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row>
    <row r="37" spans="1:102">
      <c r="A37" s="485" t="s">
        <v>134</v>
      </c>
      <c r="B37" s="634">
        <v>68.203388419999996</v>
      </c>
      <c r="C37" s="634">
        <v>78.655518330000007</v>
      </c>
      <c r="D37" s="634">
        <v>82.754768510000005</v>
      </c>
      <c r="E37" s="622">
        <f t="shared" si="0"/>
        <v>86.711510988780219</v>
      </c>
      <c r="F37" s="634">
        <v>82.417626639999995</v>
      </c>
      <c r="G37" s="622">
        <v>67.614530797228596</v>
      </c>
      <c r="H37" s="634">
        <v>91.221976943831237</v>
      </c>
      <c r="I37" s="633">
        <v>95.614515309115077</v>
      </c>
      <c r="J37" s="634">
        <v>74.12135024374291</v>
      </c>
      <c r="K37" s="633">
        <v>70.715597083047015</v>
      </c>
      <c r="L37" s="583"/>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row>
    <row r="38" spans="1:102">
      <c r="A38" s="485" t="s">
        <v>135</v>
      </c>
      <c r="B38" s="634">
        <v>68.958914370000002</v>
      </c>
      <c r="C38" s="634">
        <v>78.937938430000003</v>
      </c>
      <c r="D38" s="634">
        <v>82.607886140000005</v>
      </c>
      <c r="E38" s="622">
        <f t="shared" si="0"/>
        <v>87.358392860931971</v>
      </c>
      <c r="F38" s="634">
        <v>83.478042160000001</v>
      </c>
      <c r="G38" s="622">
        <v>67.800026069605849</v>
      </c>
      <c r="H38" s="634">
        <v>91.97252882021094</v>
      </c>
      <c r="I38" s="633">
        <v>96.077894654518431</v>
      </c>
      <c r="J38" s="634">
        <v>73.717667017547456</v>
      </c>
      <c r="K38" s="633">
        <v>70.566877609001139</v>
      </c>
      <c r="L38" s="583"/>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row>
    <row r="39" spans="1:102">
      <c r="A39" s="485" t="s">
        <v>136</v>
      </c>
      <c r="B39" s="634">
        <v>68.946426340000002</v>
      </c>
      <c r="C39" s="634">
        <v>78.756744170000005</v>
      </c>
      <c r="D39" s="634">
        <v>82.474450739999995</v>
      </c>
      <c r="E39" s="622">
        <f t="shared" si="0"/>
        <v>87.543520325289236</v>
      </c>
      <c r="F39" s="634">
        <v>83.597766489999998</v>
      </c>
      <c r="G39" s="622">
        <v>68.024625750754524</v>
      </c>
      <c r="H39" s="634">
        <v>92.435614422369397</v>
      </c>
      <c r="I39" s="633">
        <v>96.056387596292964</v>
      </c>
      <c r="J39" s="634">
        <v>73.59196312685873</v>
      </c>
      <c r="K39" s="633">
        <v>70.817136586016275</v>
      </c>
      <c r="L39" s="583"/>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row>
    <row r="40" spans="1:102">
      <c r="A40" s="485" t="s">
        <v>137</v>
      </c>
      <c r="B40" s="634">
        <v>68.966199059999994</v>
      </c>
      <c r="C40" s="634">
        <v>79.179868200000001</v>
      </c>
      <c r="D40" s="634">
        <v>82.981298359999997</v>
      </c>
      <c r="E40" s="622">
        <f t="shared" si="0"/>
        <v>87.100674234261973</v>
      </c>
      <c r="F40" s="634">
        <v>83.110820459999999</v>
      </c>
      <c r="G40" s="622">
        <v>68.74956132874776</v>
      </c>
      <c r="H40" s="634">
        <v>92.834927642874661</v>
      </c>
      <c r="I40" s="633">
        <v>97.01149650021506</v>
      </c>
      <c r="J40" s="634">
        <v>74.055943341270719</v>
      </c>
      <c r="K40" s="633">
        <v>70.867393511728324</v>
      </c>
      <c r="L40" s="583"/>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row>
    <row r="41" spans="1:102">
      <c r="A41" s="485" t="s">
        <v>138</v>
      </c>
      <c r="B41" s="634">
        <v>69.378304130000004</v>
      </c>
      <c r="C41" s="634">
        <v>79.716365179999997</v>
      </c>
      <c r="D41" s="634">
        <v>83.161280980000001</v>
      </c>
      <c r="E41" s="622">
        <f t="shared" si="0"/>
        <v>87.031444513737426</v>
      </c>
      <c r="F41" s="634">
        <v>83.42673173</v>
      </c>
      <c r="G41" s="622">
        <v>69.397290766346146</v>
      </c>
      <c r="H41" s="634">
        <v>93.081187147412322</v>
      </c>
      <c r="I41" s="633">
        <v>97.191373714464476</v>
      </c>
      <c r="J41" s="634">
        <v>74.555692955472196</v>
      </c>
      <c r="K41" s="633">
        <v>71.402783618293526</v>
      </c>
      <c r="L41" s="583"/>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row>
    <row r="42" spans="1:102">
      <c r="A42" s="485" t="s">
        <v>139</v>
      </c>
      <c r="B42" s="634">
        <v>69.579153309999995</v>
      </c>
      <c r="C42" s="634">
        <v>80.407737699999998</v>
      </c>
      <c r="D42" s="634">
        <v>84.267036289999993</v>
      </c>
      <c r="E42" s="622">
        <f t="shared" si="0"/>
        <v>86.532907528873309</v>
      </c>
      <c r="F42" s="634">
        <v>82.570551839999993</v>
      </c>
      <c r="G42" s="622">
        <v>69.974832803585556</v>
      </c>
      <c r="H42" s="634">
        <v>93.678685307824381</v>
      </c>
      <c r="I42" s="633">
        <v>97.371250928713877</v>
      </c>
      <c r="J42" s="634">
        <v>74.696726588927845</v>
      </c>
      <c r="K42" s="633">
        <v>71.863301162063209</v>
      </c>
      <c r="L42" s="583"/>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row>
    <row r="43" spans="1:102">
      <c r="A43" s="485" t="s">
        <v>140</v>
      </c>
      <c r="B43" s="634">
        <v>69.99229905</v>
      </c>
      <c r="C43" s="634">
        <v>80.782273329999995</v>
      </c>
      <c r="D43" s="634">
        <v>84.737680499999996</v>
      </c>
      <c r="E43" s="622">
        <f t="shared" si="0"/>
        <v>86.643141081308315</v>
      </c>
      <c r="F43" s="634">
        <v>82.59972836</v>
      </c>
      <c r="G43" s="622">
        <v>71.410666479500264</v>
      </c>
      <c r="H43" s="634">
        <v>94.264410105469707</v>
      </c>
      <c r="I43" s="633">
        <v>98.220779728620016</v>
      </c>
      <c r="J43" s="634">
        <v>75.755500822696192</v>
      </c>
      <c r="K43" s="633">
        <v>72.704335429081326</v>
      </c>
      <c r="L43" s="583"/>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row>
    <row r="44" spans="1:102">
      <c r="A44" s="485" t="s">
        <v>141</v>
      </c>
      <c r="B44" s="634">
        <v>71.066269820000002</v>
      </c>
      <c r="C44" s="634">
        <v>80.872364329999996</v>
      </c>
      <c r="D44" s="634">
        <v>85.578633789999998</v>
      </c>
      <c r="E44" s="622">
        <f t="shared" si="0"/>
        <v>87.874603900553481</v>
      </c>
      <c r="F44" s="634">
        <v>83.042406560000003</v>
      </c>
      <c r="G44" s="622">
        <v>72.222834969368208</v>
      </c>
      <c r="H44" s="634">
        <v>94.86190826588178</v>
      </c>
      <c r="I44" s="633">
        <v>98.950064521174681</v>
      </c>
      <c r="J44" s="634">
        <v>76.134656460464583</v>
      </c>
      <c r="K44" s="633">
        <v>72.988440907086229</v>
      </c>
      <c r="L44" s="583"/>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row>
    <row r="45" spans="1:102">
      <c r="A45" s="485" t="s">
        <v>142</v>
      </c>
      <c r="B45" s="634">
        <v>71.864463220000005</v>
      </c>
      <c r="C45" s="634">
        <v>81.117330879999997</v>
      </c>
      <c r="D45" s="634">
        <v>85.657246889999996</v>
      </c>
      <c r="E45" s="622">
        <f t="shared" si="0"/>
        <v>88.593229634628727</v>
      </c>
      <c r="F45" s="634">
        <v>83.898586449999996</v>
      </c>
      <c r="G45" s="622">
        <v>73.151314008402437</v>
      </c>
      <c r="H45" s="634">
        <v>95.718420407162142</v>
      </c>
      <c r="I45" s="633">
        <v>100.03812614867242</v>
      </c>
      <c r="J45" s="634">
        <v>76.42387760733375</v>
      </c>
      <c r="K45" s="633">
        <v>73.122801259500108</v>
      </c>
      <c r="L45" s="583"/>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row>
    <row r="46" spans="1:102">
      <c r="A46" s="485" t="s">
        <v>143</v>
      </c>
      <c r="B46" s="634">
        <v>72.777130249999999</v>
      </c>
      <c r="C46" s="634">
        <v>82.084037699999996</v>
      </c>
      <c r="D46" s="634">
        <v>85.789647900000006</v>
      </c>
      <c r="E46" s="622">
        <f t="shared" si="0"/>
        <v>88.661732888902463</v>
      </c>
      <c r="F46" s="634">
        <v>84.832235019999999</v>
      </c>
      <c r="G46" s="622">
        <v>73.776984548745148</v>
      </c>
      <c r="H46" s="634">
        <v>96.520971302428265</v>
      </c>
      <c r="I46" s="633">
        <v>100.94240018769796</v>
      </c>
      <c r="J46" s="634">
        <v>76.437163384398417</v>
      </c>
      <c r="K46" s="633">
        <v>73.087929106965206</v>
      </c>
      <c r="L46" s="583"/>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row>
    <row r="47" spans="1:102">
      <c r="A47" s="485" t="s">
        <v>144</v>
      </c>
      <c r="B47" s="634">
        <v>73.892727800000003</v>
      </c>
      <c r="C47" s="634">
        <v>82.416058469999996</v>
      </c>
      <c r="D47" s="634">
        <v>86.495097029999997</v>
      </c>
      <c r="E47" s="622">
        <f t="shared" si="0"/>
        <v>89.658167560752076</v>
      </c>
      <c r="F47" s="634">
        <v>85.429850599999995</v>
      </c>
      <c r="G47" s="622">
        <v>75.120571927045205</v>
      </c>
      <c r="H47" s="634">
        <v>96.962472406181007</v>
      </c>
      <c r="I47" s="633">
        <v>101.38133969420873</v>
      </c>
      <c r="J47" s="634">
        <v>77.474475978293086</v>
      </c>
      <c r="K47" s="633">
        <v>74.096144575841805</v>
      </c>
      <c r="L47" s="583"/>
      <c r="R47" s="60"/>
      <c r="S47" s="60"/>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row>
    <row r="48" spans="1:102">
      <c r="A48" s="485" t="s">
        <v>145</v>
      </c>
      <c r="B48" s="634">
        <v>74.945885189999998</v>
      </c>
      <c r="C48" s="634">
        <v>83.874722890000001</v>
      </c>
      <c r="D48" s="634">
        <v>87.859448049999997</v>
      </c>
      <c r="E48" s="622">
        <f t="shared" si="0"/>
        <v>89.354554754583233</v>
      </c>
      <c r="F48" s="634">
        <v>85.304089739999995</v>
      </c>
      <c r="G48" s="622">
        <v>76.22552214412481</v>
      </c>
      <c r="H48" s="634">
        <v>97.367672308069658</v>
      </c>
      <c r="I48" s="633">
        <v>101.89164353028586</v>
      </c>
      <c r="J48" s="634">
        <v>78.285930362088536</v>
      </c>
      <c r="K48" s="633">
        <v>74.809998051262056</v>
      </c>
      <c r="L48" s="583"/>
      <c r="R48" s="60"/>
      <c r="S48" s="60"/>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O48" s="47"/>
    </row>
    <row r="49" spans="1:121">
      <c r="A49" s="485" t="s">
        <v>146</v>
      </c>
      <c r="B49" s="634">
        <v>75.985513879999999</v>
      </c>
      <c r="C49" s="634">
        <v>84.308981770000003</v>
      </c>
      <c r="D49" s="634">
        <v>88.706607640000001</v>
      </c>
      <c r="E49" s="622">
        <f t="shared" si="0"/>
        <v>90.127424486388747</v>
      </c>
      <c r="F49" s="634">
        <v>85.660244480000003</v>
      </c>
      <c r="G49" s="622">
        <v>76.864227487391332</v>
      </c>
      <c r="H49" s="634">
        <v>97.905322541084132</v>
      </c>
      <c r="I49" s="633">
        <v>102.25824111367459</v>
      </c>
      <c r="J49" s="634">
        <v>78.509744606485498</v>
      </c>
      <c r="K49" s="633">
        <v>75.165899137427047</v>
      </c>
      <c r="L49" s="583"/>
      <c r="R49" s="60"/>
      <c r="S49" s="60"/>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row>
    <row r="50" spans="1:121">
      <c r="A50" s="485" t="s">
        <v>147</v>
      </c>
      <c r="B50" s="634">
        <v>77.227032429999994</v>
      </c>
      <c r="C50" s="634">
        <v>84.189535269999993</v>
      </c>
      <c r="D50" s="634">
        <v>88.071496550000006</v>
      </c>
      <c r="E50" s="622">
        <f t="shared" si="0"/>
        <v>91.729966417238302</v>
      </c>
      <c r="F50" s="634">
        <v>87.687509430000006</v>
      </c>
      <c r="G50" s="622">
        <v>77.722519126066587</v>
      </c>
      <c r="H50" s="634">
        <v>98.39587932303165</v>
      </c>
      <c r="I50" s="633">
        <v>102.86239393109919</v>
      </c>
      <c r="J50" s="634">
        <v>78.990076546515539</v>
      </c>
      <c r="K50" s="633">
        <v>75.559749330762372</v>
      </c>
      <c r="L50" s="583"/>
      <c r="R50" s="60"/>
      <c r="S50" s="60"/>
      <c r="T50" s="47"/>
      <c r="U50" s="47"/>
      <c r="V50" s="47"/>
      <c r="W50" s="47"/>
    </row>
    <row r="51" spans="1:121">
      <c r="A51" s="485" t="s">
        <v>148</v>
      </c>
      <c r="B51" s="634">
        <v>77.335262040000003</v>
      </c>
      <c r="C51" s="634">
        <v>85.023636229999994</v>
      </c>
      <c r="D51" s="634">
        <v>89.025197570000003</v>
      </c>
      <c r="E51" s="622">
        <f t="shared" si="0"/>
        <v>90.957368408471808</v>
      </c>
      <c r="F51" s="634">
        <v>86.868554759999995</v>
      </c>
      <c r="G51" s="622">
        <v>78.570783993262012</v>
      </c>
      <c r="H51" s="634">
        <v>99.057149865096889</v>
      </c>
      <c r="I51" s="633">
        <v>103.46263637430101</v>
      </c>
      <c r="J51" s="634">
        <v>79.319155024578677</v>
      </c>
      <c r="K51" s="633">
        <v>75.940266054010806</v>
      </c>
      <c r="L51" s="583"/>
      <c r="R51" s="60"/>
      <c r="S51" s="60"/>
      <c r="T51" s="47"/>
      <c r="U51" s="47"/>
      <c r="V51" s="47"/>
    </row>
    <row r="52" spans="1:121">
      <c r="A52" s="485" t="s">
        <v>149</v>
      </c>
      <c r="B52" s="634">
        <v>78.227115679999997</v>
      </c>
      <c r="C52" s="634">
        <v>85.797001690000002</v>
      </c>
      <c r="D52" s="634">
        <v>89.731681080000001</v>
      </c>
      <c r="E52" s="622">
        <f t="shared" si="0"/>
        <v>91.17698070924277</v>
      </c>
      <c r="F52" s="634">
        <v>87.179435589999997</v>
      </c>
      <c r="G52" s="622">
        <v>79.78903672806392</v>
      </c>
      <c r="H52" s="634">
        <v>99.498650968849645</v>
      </c>
      <c r="I52" s="633">
        <v>103.54182145231299</v>
      </c>
      <c r="J52" s="634">
        <v>80.191928379441791</v>
      </c>
      <c r="K52" s="633">
        <v>77.059251889762976</v>
      </c>
      <c r="L52" s="583"/>
      <c r="R52" s="60"/>
      <c r="S52" s="60"/>
      <c r="T52" s="47"/>
      <c r="U52" s="47"/>
      <c r="V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row>
    <row r="53" spans="1:121">
      <c r="A53" s="485" t="s">
        <v>150</v>
      </c>
      <c r="B53" s="634">
        <v>79.492569619999998</v>
      </c>
      <c r="C53" s="634">
        <v>86.476227109999996</v>
      </c>
      <c r="D53" s="634">
        <v>90.596425170000003</v>
      </c>
      <c r="E53" s="622">
        <f t="shared" si="0"/>
        <v>91.924188041741687</v>
      </c>
      <c r="F53" s="634">
        <v>87.744856380000002</v>
      </c>
      <c r="G53" s="622">
        <v>81.412371030651826</v>
      </c>
      <c r="H53" s="634">
        <v>99.93917095903852</v>
      </c>
      <c r="I53" s="633">
        <v>104.72568724826968</v>
      </c>
      <c r="J53" s="634">
        <v>81.46225306339359</v>
      </c>
      <c r="K53" s="633">
        <v>77.738233212648339</v>
      </c>
      <c r="L53" s="583"/>
      <c r="R53" s="204"/>
      <c r="S53" s="60"/>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f>V74</f>
        <v>0</v>
      </c>
      <c r="CR53" s="47">
        <f>S75</f>
        <v>0</v>
      </c>
      <c r="CS53" s="47">
        <f>T75</f>
        <v>0</v>
      </c>
      <c r="CT53" s="47">
        <f>U75</f>
        <v>0</v>
      </c>
      <c r="CU53" s="47">
        <f>V75</f>
        <v>0</v>
      </c>
      <c r="CV53" s="2">
        <f>S76</f>
        <v>0</v>
      </c>
      <c r="CW53" s="2">
        <f>T76</f>
        <v>0</v>
      </c>
      <c r="CX53" s="2">
        <f>U76</f>
        <v>0</v>
      </c>
      <c r="CY53" s="2">
        <f>V76</f>
        <v>0</v>
      </c>
      <c r="CZ53" s="2">
        <f>S77</f>
        <v>0</v>
      </c>
      <c r="DA53" s="2">
        <f>T77</f>
        <v>0</v>
      </c>
      <c r="DB53" s="2">
        <f>U77</f>
        <v>0</v>
      </c>
      <c r="DC53" s="2">
        <f>V77</f>
        <v>0</v>
      </c>
      <c r="DD53" s="2">
        <f>S78</f>
        <v>0</v>
      </c>
      <c r="DE53" s="2">
        <f>T78</f>
        <v>0</v>
      </c>
      <c r="DF53" s="2">
        <f>U78</f>
        <v>0</v>
      </c>
      <c r="DG53" s="2">
        <f>V78</f>
        <v>0</v>
      </c>
      <c r="DH53" s="2">
        <f>S79</f>
        <v>0</v>
      </c>
      <c r="DI53" s="2">
        <f>T79</f>
        <v>0</v>
      </c>
      <c r="DJ53" s="2">
        <f>U79</f>
        <v>0</v>
      </c>
      <c r="DK53" s="2">
        <f>V79</f>
        <v>0</v>
      </c>
      <c r="DL53" s="2">
        <f>S80</f>
        <v>0</v>
      </c>
      <c r="DM53" s="2">
        <f>T80</f>
        <v>0</v>
      </c>
      <c r="DN53" s="2">
        <f>U80</f>
        <v>0</v>
      </c>
      <c r="DO53" s="2">
        <f>V80</f>
        <v>0</v>
      </c>
      <c r="DP53" s="2">
        <f>S81</f>
        <v>0</v>
      </c>
      <c r="DQ53" s="2">
        <f>T81</f>
        <v>0</v>
      </c>
    </row>
    <row r="54" spans="1:121">
      <c r="A54" s="485" t="s">
        <v>151</v>
      </c>
      <c r="B54" s="634">
        <v>81.163884609999997</v>
      </c>
      <c r="C54" s="634">
        <v>86.832542079999996</v>
      </c>
      <c r="D54" s="634">
        <v>90.177500100000003</v>
      </c>
      <c r="E54" s="622">
        <f t="shared" si="0"/>
        <v>93.471736132316167</v>
      </c>
      <c r="F54" s="634">
        <v>90.006539559999993</v>
      </c>
      <c r="G54" s="622">
        <v>82.169392277380609</v>
      </c>
      <c r="H54" s="634">
        <v>99.916605347068938</v>
      </c>
      <c r="I54" s="633">
        <v>104.39526062644195</v>
      </c>
      <c r="J54" s="634">
        <v>82.237938047399552</v>
      </c>
      <c r="K54" s="633">
        <v>78.709525225899753</v>
      </c>
      <c r="L54" s="583"/>
      <c r="R54" s="204"/>
      <c r="S54" s="60"/>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row>
    <row r="55" spans="1:121">
      <c r="A55" s="485" t="s">
        <v>152</v>
      </c>
      <c r="B55" s="634">
        <v>81.895475169999997</v>
      </c>
      <c r="C55" s="634">
        <v>87.553270100000006</v>
      </c>
      <c r="D55" s="634">
        <v>91.9669825</v>
      </c>
      <c r="E55" s="622">
        <f t="shared" si="0"/>
        <v>93.537882795767786</v>
      </c>
      <c r="F55" s="634">
        <v>89.049750990000007</v>
      </c>
      <c r="G55" s="622">
        <v>82.938445649885182</v>
      </c>
      <c r="H55" s="634">
        <v>100.67500613195979</v>
      </c>
      <c r="I55" s="633">
        <v>105.02580846987057</v>
      </c>
      <c r="J55" s="634">
        <v>82.383059612259714</v>
      </c>
      <c r="K55" s="633">
        <v>78.9690150668212</v>
      </c>
      <c r="L55" s="583"/>
      <c r="R55" s="204"/>
      <c r="S55" s="60"/>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row>
    <row r="56" spans="1:121">
      <c r="A56" s="485" t="s">
        <v>153</v>
      </c>
      <c r="B56" s="634">
        <v>83.443991179999998</v>
      </c>
      <c r="C56" s="634">
        <v>88.482523360000002</v>
      </c>
      <c r="D56" s="634">
        <v>92.089039679999999</v>
      </c>
      <c r="E56" s="622">
        <f t="shared" si="0"/>
        <v>94.305618794911368</v>
      </c>
      <c r="F56" s="634">
        <v>90.613209920000003</v>
      </c>
      <c r="G56" s="622">
        <v>84.159706416131058</v>
      </c>
      <c r="H56" s="634">
        <v>101.12631837135149</v>
      </c>
      <c r="I56" s="633">
        <v>105.66222187463342</v>
      </c>
      <c r="J56" s="634">
        <v>83.223129515886725</v>
      </c>
      <c r="K56" s="633">
        <v>79.649022041251698</v>
      </c>
      <c r="L56" s="583"/>
      <c r="R56" s="60"/>
      <c r="S56" s="60"/>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row>
    <row r="57" spans="1:121">
      <c r="A57" s="485" t="s">
        <v>154</v>
      </c>
      <c r="B57" s="634">
        <v>84.786454649999996</v>
      </c>
      <c r="C57" s="634">
        <v>89.039265510000007</v>
      </c>
      <c r="D57" s="634">
        <v>93.546485169999997</v>
      </c>
      <c r="E57" s="622">
        <f t="shared" si="0"/>
        <v>95.223668079873846</v>
      </c>
      <c r="F57" s="634">
        <v>90.637355999999997</v>
      </c>
      <c r="G57" s="622">
        <v>85.868268276297712</v>
      </c>
      <c r="H57" s="634">
        <v>101.66396860436595</v>
      </c>
      <c r="I57" s="633">
        <v>106.18425683337895</v>
      </c>
      <c r="J57" s="634">
        <v>84.462794714304692</v>
      </c>
      <c r="K57" s="633">
        <v>80.866470425337695</v>
      </c>
      <c r="L57" s="583"/>
      <c r="R57" s="60"/>
      <c r="S57" s="60"/>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row>
    <row r="58" spans="1:121">
      <c r="A58" s="485" t="s">
        <v>155</v>
      </c>
      <c r="B58" s="634">
        <v>86.573283939999996</v>
      </c>
      <c r="C58" s="634">
        <v>89.532235369999995</v>
      </c>
      <c r="D58" s="634">
        <v>93.660267279999999</v>
      </c>
      <c r="E58" s="622">
        <f t="shared" si="0"/>
        <v>96.695099348550983</v>
      </c>
      <c r="F58" s="634">
        <v>92.434227070000006</v>
      </c>
      <c r="G58" s="622">
        <v>85.995608274091822</v>
      </c>
      <c r="H58" s="634">
        <v>102.35172921265637</v>
      </c>
      <c r="I58" s="633">
        <v>106.77472334102373</v>
      </c>
      <c r="J58" s="634">
        <v>84.020276139766366</v>
      </c>
      <c r="K58" s="633">
        <v>80.539287582436756</v>
      </c>
      <c r="L58" s="583"/>
      <c r="R58" s="60"/>
      <c r="S58" s="60"/>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row>
    <row r="59" spans="1:121">
      <c r="A59" s="485" t="s">
        <v>156</v>
      </c>
      <c r="B59" s="634">
        <v>87.706572870000002</v>
      </c>
      <c r="C59" s="634">
        <v>89.842998710000003</v>
      </c>
      <c r="D59" s="634">
        <v>93.734742850000004</v>
      </c>
      <c r="E59" s="622">
        <f t="shared" si="0"/>
        <v>97.622045267104156</v>
      </c>
      <c r="F59" s="634">
        <v>93.569093010000003</v>
      </c>
      <c r="G59" s="622">
        <v>87.8846520208958</v>
      </c>
      <c r="H59" s="634">
        <v>102.64802550895267</v>
      </c>
      <c r="I59" s="633">
        <v>106.89203456770812</v>
      </c>
      <c r="J59" s="634">
        <v>85.617635336079061</v>
      </c>
      <c r="K59" s="633">
        <v>82.217253510292423</v>
      </c>
      <c r="L59" s="583"/>
      <c r="R59" s="60"/>
      <c r="S59" s="60"/>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row>
    <row r="60" spans="1:121">
      <c r="A60" s="485" t="s">
        <v>157</v>
      </c>
      <c r="B60" s="634">
        <v>88.673354700000004</v>
      </c>
      <c r="C60" s="634">
        <v>90.223607889999997</v>
      </c>
      <c r="D60" s="634">
        <v>94.062642229999994</v>
      </c>
      <c r="E60" s="622">
        <f t="shared" si="0"/>
        <v>98.281765464433605</v>
      </c>
      <c r="F60" s="634">
        <v>94.271341620000001</v>
      </c>
      <c r="G60" s="622">
        <v>87.916737689631319</v>
      </c>
      <c r="H60" s="634">
        <v>102.73534461613932</v>
      </c>
      <c r="I60" s="633">
        <v>106.96339889727446</v>
      </c>
      <c r="J60" s="634">
        <v>85.576756022033948</v>
      </c>
      <c r="K60" s="633">
        <v>82.192637873208966</v>
      </c>
      <c r="L60" s="583"/>
      <c r="R60" s="60"/>
      <c r="S60" s="60"/>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row>
    <row r="61" spans="1:121">
      <c r="A61" s="485" t="s">
        <v>158</v>
      </c>
      <c r="B61" s="634">
        <v>88.705615449999996</v>
      </c>
      <c r="C61" s="634">
        <v>91.099211449999999</v>
      </c>
      <c r="D61" s="634">
        <v>94.913939339999999</v>
      </c>
      <c r="E61" s="622">
        <f t="shared" si="0"/>
        <v>97.372539276793049</v>
      </c>
      <c r="F61" s="634">
        <v>93.459429549999996</v>
      </c>
      <c r="G61" s="622">
        <v>88.396017366368199</v>
      </c>
      <c r="H61" s="634">
        <v>102.54206524405201</v>
      </c>
      <c r="I61" s="633">
        <v>106.35142533140423</v>
      </c>
      <c r="J61" s="634">
        <v>86.205275475477521</v>
      </c>
      <c r="K61" s="633">
        <v>83.115724263838615</v>
      </c>
      <c r="L61" s="583"/>
      <c r="R61" s="60"/>
      <c r="S61" s="60"/>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row>
    <row r="62" spans="1:121">
      <c r="A62" s="485" t="s">
        <v>159</v>
      </c>
      <c r="B62" s="634">
        <v>89.104191819999997</v>
      </c>
      <c r="C62" s="634">
        <v>90.889673950000002</v>
      </c>
      <c r="D62" s="634">
        <v>94.95841781</v>
      </c>
      <c r="E62" s="622">
        <f t="shared" si="0"/>
        <v>98.03555007691827</v>
      </c>
      <c r="F62" s="634">
        <v>93.835706020000003</v>
      </c>
      <c r="G62" s="622">
        <v>87.964866192734604</v>
      </c>
      <c r="H62" s="634">
        <v>102.9384351238656</v>
      </c>
      <c r="I62" s="633">
        <v>106.29081453095061</v>
      </c>
      <c r="J62" s="634">
        <v>85.454118079898606</v>
      </c>
      <c r="K62" s="633">
        <v>82.758797526128475</v>
      </c>
      <c r="L62" s="583"/>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row>
    <row r="63" spans="1:121">
      <c r="A63" s="485" t="s">
        <v>160</v>
      </c>
      <c r="B63" s="634">
        <v>89.24156017</v>
      </c>
      <c r="C63" s="634">
        <v>90.760104870000006</v>
      </c>
      <c r="D63" s="634">
        <v>94.334684929999995</v>
      </c>
      <c r="E63" s="622">
        <f t="shared" si="0"/>
        <v>98.326858808531469</v>
      </c>
      <c r="F63" s="634">
        <v>94.602344180000003</v>
      </c>
      <c r="G63" s="622">
        <v>88.422086972215823</v>
      </c>
      <c r="H63" s="634">
        <v>102.21142997301938</v>
      </c>
      <c r="I63" s="633">
        <v>105.14703007077777</v>
      </c>
      <c r="J63" s="634">
        <v>86.508804382262454</v>
      </c>
      <c r="K63" s="633">
        <v>84.093170186360894</v>
      </c>
      <c r="L63" s="583"/>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row>
    <row r="64" spans="1:121">
      <c r="A64" s="485" t="s">
        <v>161</v>
      </c>
      <c r="B64" s="634">
        <v>89.074012400000001</v>
      </c>
      <c r="C64" s="634">
        <v>89.743797389999997</v>
      </c>
      <c r="D64" s="634">
        <v>93.461665769999996</v>
      </c>
      <c r="E64" s="622">
        <f t="shared" si="0"/>
        <v>99.253669880839439</v>
      </c>
      <c r="F64" s="634">
        <v>95.306604960000001</v>
      </c>
      <c r="G64" s="622">
        <v>87.914732335335344</v>
      </c>
      <c r="H64" s="634">
        <v>101.51385822909003</v>
      </c>
      <c r="I64" s="633">
        <v>103.996402455715</v>
      </c>
      <c r="J64" s="634">
        <v>86.603848787417348</v>
      </c>
      <c r="K64" s="633">
        <v>84.535226002317984</v>
      </c>
      <c r="L64" s="583"/>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row>
    <row r="65" spans="1:121">
      <c r="A65" s="485" t="s">
        <v>162</v>
      </c>
      <c r="B65" s="634">
        <v>89.616201140000001</v>
      </c>
      <c r="C65" s="634">
        <v>90.001923289999993</v>
      </c>
      <c r="D65" s="634">
        <v>92.885514499999999</v>
      </c>
      <c r="E65" s="622">
        <f t="shared" si="0"/>
        <v>99.571428991848165</v>
      </c>
      <c r="F65" s="634">
        <v>96.481714370000006</v>
      </c>
      <c r="G65" s="622">
        <v>88.168409653775583</v>
      </c>
      <c r="H65" s="634">
        <v>100.62496934020113</v>
      </c>
      <c r="I65" s="633">
        <v>102.88976655065892</v>
      </c>
      <c r="J65" s="634">
        <v>87.620721724289467</v>
      </c>
      <c r="K65" s="633">
        <v>85.691135293695325</v>
      </c>
      <c r="L65" s="583"/>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row>
    <row r="66" spans="1:121">
      <c r="A66" s="485" t="s">
        <v>163</v>
      </c>
      <c r="B66" s="634">
        <v>91.149107110000003</v>
      </c>
      <c r="C66" s="634">
        <v>91.181204390000005</v>
      </c>
      <c r="D66" s="634">
        <v>93.981960360000002</v>
      </c>
      <c r="E66" s="622">
        <f t="shared" si="0"/>
        <v>99.964798359250977</v>
      </c>
      <c r="F66" s="634">
        <v>96.986769960000004</v>
      </c>
      <c r="G66" s="622">
        <v>89.109923495733597</v>
      </c>
      <c r="H66" s="634">
        <v>99.753740495462367</v>
      </c>
      <c r="I66" s="633">
        <v>102.05001368630977</v>
      </c>
      <c r="J66" s="634">
        <v>89.330499034226207</v>
      </c>
      <c r="K66" s="633">
        <v>87.318844295838943</v>
      </c>
      <c r="L66" s="583"/>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row>
    <row r="67" spans="1:121">
      <c r="A67" s="485" t="s">
        <v>164</v>
      </c>
      <c r="B67" s="634">
        <v>91.569537530000005</v>
      </c>
      <c r="C67" s="634">
        <v>92.131715069999998</v>
      </c>
      <c r="D67" s="634">
        <v>95.002896269999994</v>
      </c>
      <c r="E67" s="622">
        <f t="shared" si="0"/>
        <v>99.389811055212789</v>
      </c>
      <c r="F67" s="634">
        <v>96.387142209999993</v>
      </c>
      <c r="G67" s="622">
        <v>89.584189786730562</v>
      </c>
      <c r="H67" s="634">
        <v>99.624233505028215</v>
      </c>
      <c r="I67" s="633">
        <v>102.28365854612287</v>
      </c>
      <c r="J67" s="634">
        <v>89.923249087880308</v>
      </c>
      <c r="K67" s="633">
        <v>87.583462394486105</v>
      </c>
      <c r="L67" s="583"/>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row>
    <row r="68" spans="1:121">
      <c r="A68" s="485" t="s">
        <v>165</v>
      </c>
      <c r="B68" s="634">
        <v>92.422886399999996</v>
      </c>
      <c r="C68" s="634">
        <v>92.952656669999996</v>
      </c>
      <c r="D68" s="634">
        <v>95.472506100000004</v>
      </c>
      <c r="E68" s="622">
        <f t="shared" si="0"/>
        <v>99.430064412380602</v>
      </c>
      <c r="F68" s="634">
        <v>96.806680420000006</v>
      </c>
      <c r="G68" s="622">
        <v>90.062466786319476</v>
      </c>
      <c r="H68" s="634">
        <v>99.434878587196479</v>
      </c>
      <c r="I68" s="633">
        <v>101.91999374340124</v>
      </c>
      <c r="J68" s="634">
        <v>90.574252164048687</v>
      </c>
      <c r="K68" s="633">
        <v>88.365008871885877</v>
      </c>
      <c r="L68" s="583"/>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row>
    <row r="69" spans="1:121">
      <c r="A69" s="485" t="s">
        <v>166</v>
      </c>
      <c r="B69" s="634">
        <v>92.83603214</v>
      </c>
      <c r="C69" s="634">
        <v>93.846480880000001</v>
      </c>
      <c r="D69" s="634">
        <v>96.275187220000007</v>
      </c>
      <c r="E69" s="622">
        <f t="shared" si="0"/>
        <v>98.923296078313214</v>
      </c>
      <c r="F69" s="634">
        <v>96.429397859999995</v>
      </c>
      <c r="G69" s="622">
        <v>90.043415920507755</v>
      </c>
      <c r="H69" s="634">
        <v>99.602649006622514</v>
      </c>
      <c r="I69" s="633">
        <v>102.07640871231376</v>
      </c>
      <c r="J69" s="634">
        <v>90.403581027910349</v>
      </c>
      <c r="K69" s="633">
        <v>88.211161140114257</v>
      </c>
      <c r="L69" s="583"/>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row>
    <row r="70" spans="1:121">
      <c r="A70" s="485" t="s">
        <v>167</v>
      </c>
      <c r="B70" s="634">
        <v>93.278316610000005</v>
      </c>
      <c r="C70" s="634">
        <v>94.325279129999998</v>
      </c>
      <c r="D70" s="634">
        <v>96.966154990000007</v>
      </c>
      <c r="E70" s="622">
        <f t="shared" si="0"/>
        <v>98.890050970793254</v>
      </c>
      <c r="F70" s="634">
        <v>96.196991800000006</v>
      </c>
      <c r="G70" s="622">
        <v>90.475569771289329</v>
      </c>
      <c r="H70" s="634">
        <v>99.471179789060585</v>
      </c>
      <c r="I70" s="633">
        <v>101.49474054667031</v>
      </c>
      <c r="J70" s="634">
        <v>90.956473750370463</v>
      </c>
      <c r="K70" s="633">
        <v>89.142452743105054</v>
      </c>
      <c r="L70" s="583"/>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O70" s="47"/>
    </row>
    <row r="71" spans="1:121">
      <c r="A71" s="485" t="s">
        <v>168</v>
      </c>
      <c r="B71" s="634">
        <v>92.965075139999996</v>
      </c>
      <c r="C71" s="634">
        <v>93.575195620000002</v>
      </c>
      <c r="D71" s="634">
        <v>95.847987090000004</v>
      </c>
      <c r="E71" s="622">
        <f t="shared" si="0"/>
        <v>99.347989094804944</v>
      </c>
      <c r="F71" s="634">
        <v>96.993812570000003</v>
      </c>
      <c r="G71" s="622">
        <v>91.504316525122078</v>
      </c>
      <c r="H71" s="634">
        <v>99.043414275202352</v>
      </c>
      <c r="I71" s="633">
        <v>101.0118093301529</v>
      </c>
      <c r="J71" s="634">
        <v>92.388271724800447</v>
      </c>
      <c r="K71" s="633">
        <v>90.587595770213042</v>
      </c>
      <c r="L71" s="583"/>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row>
    <row r="72" spans="1:121">
      <c r="A72" s="485" t="s">
        <v>169</v>
      </c>
      <c r="B72" s="634">
        <v>93.399034259999993</v>
      </c>
      <c r="C72" s="634">
        <v>94.472056609999996</v>
      </c>
      <c r="D72" s="634">
        <v>96.222433699999996</v>
      </c>
      <c r="E72" s="622">
        <f t="shared" ref="E72:E128" si="1">B72/C72*100</f>
        <v>98.864190758088753</v>
      </c>
      <c r="F72" s="634">
        <v>97.066250819999993</v>
      </c>
      <c r="G72" s="622">
        <v>93.504657435352385</v>
      </c>
      <c r="H72" s="634">
        <v>99.402501839587941</v>
      </c>
      <c r="I72" s="633">
        <v>101.32757204864507</v>
      </c>
      <c r="J72" s="634">
        <v>94.067389549203355</v>
      </c>
      <c r="K72" s="633">
        <v>92.278895168155586</v>
      </c>
      <c r="L72" s="583"/>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row>
    <row r="73" spans="1:121">
      <c r="A73" s="485" t="s">
        <v>170</v>
      </c>
      <c r="B73" s="634">
        <v>94.018232530000006</v>
      </c>
      <c r="C73" s="634">
        <v>95.328427250000004</v>
      </c>
      <c r="D73" s="634">
        <v>98.071910299999999</v>
      </c>
      <c r="E73" s="622">
        <f t="shared" si="1"/>
        <v>98.625599144141972</v>
      </c>
      <c r="F73" s="634">
        <v>95.868001410000005</v>
      </c>
      <c r="G73" s="622">
        <v>94.770035996109598</v>
      </c>
      <c r="H73" s="634">
        <v>99.771400539612458</v>
      </c>
      <c r="I73" s="633">
        <v>101.87209165917177</v>
      </c>
      <c r="J73" s="634">
        <v>94.987174115218338</v>
      </c>
      <c r="K73" s="633">
        <v>93.027620796110739</v>
      </c>
      <c r="L73" s="583"/>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row>
    <row r="74" spans="1:121">
      <c r="A74" s="485" t="s">
        <v>171</v>
      </c>
      <c r="B74" s="634">
        <v>94.796653210000002</v>
      </c>
      <c r="C74" s="634">
        <v>95.566307989999999</v>
      </c>
      <c r="D74" s="634">
        <v>98.855972530000003</v>
      </c>
      <c r="E74" s="622">
        <f t="shared" si="1"/>
        <v>99.194637947004779</v>
      </c>
      <c r="F74" s="634">
        <v>95.895165750000004</v>
      </c>
      <c r="G74" s="622">
        <v>95.399717245044258</v>
      </c>
      <c r="H74" s="634">
        <v>99.949963208241357</v>
      </c>
      <c r="I74" s="633">
        <v>102.19176475188677</v>
      </c>
      <c r="J74" s="634">
        <v>95.448088381076957</v>
      </c>
      <c r="K74" s="633">
        <v>93.352752335921394</v>
      </c>
      <c r="L74" s="583"/>
      <c r="R74" s="47"/>
      <c r="S74" s="47"/>
      <c r="T74" s="47"/>
      <c r="U74" s="47"/>
      <c r="V74" s="47"/>
      <c r="W74" s="47"/>
    </row>
    <row r="75" spans="1:121">
      <c r="A75" s="485" t="s">
        <v>172</v>
      </c>
      <c r="B75" s="634">
        <v>96.056903800000001</v>
      </c>
      <c r="C75" s="634">
        <v>95.963113300000003</v>
      </c>
      <c r="D75" s="634">
        <v>99.524183870000002</v>
      </c>
      <c r="E75" s="622">
        <f t="shared" si="1"/>
        <v>100.09773599123113</v>
      </c>
      <c r="F75" s="634">
        <v>96.516927409999994</v>
      </c>
      <c r="G75" s="622">
        <v>96.19082951480452</v>
      </c>
      <c r="H75" s="634">
        <v>100.532744665195</v>
      </c>
      <c r="I75" s="633">
        <v>102.3540452821335</v>
      </c>
      <c r="J75" s="634">
        <v>95.681100471134101</v>
      </c>
      <c r="K75" s="633">
        <v>93.978399778459277</v>
      </c>
      <c r="L75" s="583"/>
      <c r="R75" s="60"/>
      <c r="S75" s="47"/>
      <c r="T75" s="47"/>
      <c r="U75" s="47"/>
      <c r="V75" s="47"/>
    </row>
    <row r="76" spans="1:121">
      <c r="A76" s="485" t="s">
        <v>173</v>
      </c>
      <c r="B76" s="634">
        <v>97.261998919999996</v>
      </c>
      <c r="C76" s="634">
        <v>96.621081290000006</v>
      </c>
      <c r="D76" s="634">
        <v>99.661756800000006</v>
      </c>
      <c r="E76" s="622">
        <f t="shared" si="1"/>
        <v>100.66333104685128</v>
      </c>
      <c r="F76" s="634">
        <v>97.593440310000005</v>
      </c>
      <c r="G76" s="622">
        <v>97.207544142861423</v>
      </c>
      <c r="H76" s="634">
        <v>101.05371596762325</v>
      </c>
      <c r="I76" s="633">
        <v>102.97970515778361</v>
      </c>
      <c r="J76" s="634">
        <v>96.194135862400216</v>
      </c>
      <c r="K76" s="633">
        <v>94.393788654242613</v>
      </c>
      <c r="L76" s="583"/>
      <c r="R76" s="60"/>
      <c r="S76" s="47"/>
      <c r="T76" s="47"/>
      <c r="U76" s="47"/>
      <c r="V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row>
    <row r="77" spans="1:121">
      <c r="A77" s="485" t="s">
        <v>174</v>
      </c>
      <c r="B77" s="634">
        <v>98.101819090000006</v>
      </c>
      <c r="C77" s="634">
        <v>96.841753639999993</v>
      </c>
      <c r="D77" s="634">
        <v>100.12102280000001</v>
      </c>
      <c r="E77" s="622">
        <f t="shared" si="1"/>
        <v>101.30115926512875</v>
      </c>
      <c r="F77" s="634">
        <v>97.984808090000001</v>
      </c>
      <c r="G77" s="622">
        <v>98.139031213339607</v>
      </c>
      <c r="H77" s="634">
        <v>101.43635025754232</v>
      </c>
      <c r="I77" s="633">
        <v>103.24267782426777</v>
      </c>
      <c r="J77" s="634">
        <v>96.750094533413716</v>
      </c>
      <c r="K77" s="633">
        <v>95.056359552405667</v>
      </c>
      <c r="L77" s="583"/>
      <c r="R77" s="60"/>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f>V100</f>
        <v>0</v>
      </c>
      <c r="CR77" s="47">
        <f>S101</f>
        <v>0</v>
      </c>
      <c r="CS77" s="47">
        <f>T101</f>
        <v>0</v>
      </c>
      <c r="CT77" s="47">
        <f>U101</f>
        <v>0</v>
      </c>
      <c r="CU77" s="47">
        <f>V101</f>
        <v>0</v>
      </c>
      <c r="CV77" s="2">
        <f>S102</f>
        <v>0</v>
      </c>
      <c r="CW77" s="2">
        <f>T102</f>
        <v>0</v>
      </c>
      <c r="CX77" s="2">
        <f>U102</f>
        <v>0</v>
      </c>
      <c r="CY77" s="2">
        <f>V102</f>
        <v>0</v>
      </c>
      <c r="CZ77" s="2">
        <f>S106</f>
        <v>0</v>
      </c>
      <c r="DA77" s="2">
        <f>T106</f>
        <v>0</v>
      </c>
      <c r="DB77" s="2">
        <f>U106</f>
        <v>0</v>
      </c>
      <c r="DC77" s="2">
        <f>V106</f>
        <v>0</v>
      </c>
      <c r="DD77" s="2">
        <f>S116</f>
        <v>0</v>
      </c>
      <c r="DE77" s="2">
        <f>T116</f>
        <v>0</v>
      </c>
      <c r="DF77" s="2">
        <f>U116</f>
        <v>0</v>
      </c>
      <c r="DG77" s="2">
        <f>V116</f>
        <v>0</v>
      </c>
      <c r="DH77" s="2">
        <f>S117</f>
        <v>0</v>
      </c>
      <c r="DI77" s="2">
        <f>T117</f>
        <v>0</v>
      </c>
      <c r="DJ77" s="2">
        <f>U117</f>
        <v>0</v>
      </c>
      <c r="DK77" s="2">
        <f>V117</f>
        <v>0</v>
      </c>
      <c r="DL77" s="2">
        <f>S136</f>
        <v>0</v>
      </c>
      <c r="DM77" s="2">
        <f>T136</f>
        <v>0</v>
      </c>
      <c r="DN77" s="2">
        <f>U136</f>
        <v>0</v>
      </c>
      <c r="DO77" s="2">
        <f>V136</f>
        <v>0</v>
      </c>
      <c r="DP77" s="2">
        <f>S137</f>
        <v>0</v>
      </c>
      <c r="DQ77" s="2">
        <f>T137</f>
        <v>0</v>
      </c>
    </row>
    <row r="78" spans="1:121">
      <c r="A78" s="485" t="s">
        <v>175</v>
      </c>
      <c r="B78" s="634">
        <v>98.368230449999999</v>
      </c>
      <c r="C78" s="634">
        <v>97.601959730000004</v>
      </c>
      <c r="D78" s="634">
        <v>100.1996359</v>
      </c>
      <c r="E78" s="622">
        <f t="shared" si="1"/>
        <v>100.785097678489</v>
      </c>
      <c r="F78" s="634">
        <v>98.172946330000002</v>
      </c>
      <c r="G78" s="622">
        <v>99.332217019441899</v>
      </c>
      <c r="H78" s="634">
        <v>101.92494481236203</v>
      </c>
      <c r="I78" s="633">
        <v>103.52129198764321</v>
      </c>
      <c r="J78" s="634">
        <v>97.456284683543004</v>
      </c>
      <c r="K78" s="633">
        <v>95.952779002861561</v>
      </c>
      <c r="L78" s="583"/>
      <c r="R78" s="60"/>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row>
    <row r="79" spans="1:121">
      <c r="A79" s="485" t="s">
        <v>176</v>
      </c>
      <c r="B79" s="634">
        <v>99.087332970000006</v>
      </c>
      <c r="C79" s="634">
        <v>97.876281770000006</v>
      </c>
      <c r="D79" s="634">
        <v>100.52960400000001</v>
      </c>
      <c r="E79" s="622">
        <f t="shared" si="1"/>
        <v>101.23732857245828</v>
      </c>
      <c r="F79" s="634">
        <v>98.566326270000005</v>
      </c>
      <c r="G79" s="622">
        <v>99.890708190869617</v>
      </c>
      <c r="H79" s="634">
        <v>102.49987736080453</v>
      </c>
      <c r="I79" s="633">
        <v>104.38548469088491</v>
      </c>
      <c r="J79" s="634">
        <v>97.455262700691875</v>
      </c>
      <c r="K79" s="633">
        <v>95.693289161940115</v>
      </c>
      <c r="L79" s="583"/>
      <c r="R79" s="204"/>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row>
    <row r="80" spans="1:121">
      <c r="A80" s="485" t="s">
        <v>177</v>
      </c>
      <c r="B80" s="634">
        <v>100.4079424</v>
      </c>
      <c r="C80" s="634">
        <v>97.827693370000006</v>
      </c>
      <c r="D80" s="634">
        <v>100.2823865</v>
      </c>
      <c r="E80" s="622">
        <f t="shared" si="1"/>
        <v>102.6375445859089</v>
      </c>
      <c r="F80" s="634">
        <v>100.1257609</v>
      </c>
      <c r="G80" s="622">
        <v>100.84726219004743</v>
      </c>
      <c r="H80" s="634">
        <v>102.76870247731176</v>
      </c>
      <c r="I80" s="633">
        <v>104.52137019512769</v>
      </c>
      <c r="J80" s="634">
        <v>98.130793365287332</v>
      </c>
      <c r="K80" s="633">
        <v>96.484066503246197</v>
      </c>
      <c r="L80" s="583"/>
      <c r="R80" s="204"/>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row>
    <row r="81" spans="1:248">
      <c r="A81" s="485" t="s">
        <v>178</v>
      </c>
      <c r="B81" s="634">
        <v>101.403863</v>
      </c>
      <c r="C81" s="634">
        <v>97.908674039999994</v>
      </c>
      <c r="D81" s="634">
        <v>100.6092515</v>
      </c>
      <c r="E81" s="622">
        <f t="shared" si="1"/>
        <v>103.56984607775617</v>
      </c>
      <c r="F81" s="634">
        <v>100.7897782</v>
      </c>
      <c r="G81" s="622">
        <v>101.52807997352933</v>
      </c>
      <c r="H81" s="634">
        <v>103.1729212656365</v>
      </c>
      <c r="I81" s="633">
        <v>105.0668673992101</v>
      </c>
      <c r="J81" s="634">
        <v>98.40570675224069</v>
      </c>
      <c r="K81" s="633">
        <v>96.63073467420179</v>
      </c>
      <c r="L81" s="583"/>
      <c r="R81" s="204"/>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row>
    <row r="82" spans="1:248">
      <c r="A82" s="485" t="s">
        <v>179</v>
      </c>
      <c r="B82" s="634">
        <v>102.2270324</v>
      </c>
      <c r="C82" s="634">
        <v>98.384435510000003</v>
      </c>
      <c r="D82" s="634">
        <v>101.07989569999999</v>
      </c>
      <c r="E82" s="622">
        <f t="shared" si="1"/>
        <v>103.90569592647552</v>
      </c>
      <c r="F82" s="634">
        <v>101.13587200000001</v>
      </c>
      <c r="G82" s="622">
        <v>103.04513049843081</v>
      </c>
      <c r="H82" s="634">
        <v>103.99215109148885</v>
      </c>
      <c r="I82" s="633">
        <v>105.9594103155672</v>
      </c>
      <c r="J82" s="634">
        <v>99.090435262496285</v>
      </c>
      <c r="K82" s="633">
        <v>97.248176904378511</v>
      </c>
      <c r="L82" s="583"/>
      <c r="R82" s="60"/>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row>
    <row r="83" spans="1:248">
      <c r="A83" s="485" t="s">
        <v>180</v>
      </c>
      <c r="B83" s="634">
        <v>102.055322</v>
      </c>
      <c r="C83" s="634">
        <v>99.031268659999995</v>
      </c>
      <c r="D83" s="634">
        <v>101.837064</v>
      </c>
      <c r="E83" s="622">
        <f t="shared" si="1"/>
        <v>103.05363485787744</v>
      </c>
      <c r="F83" s="634">
        <v>100.2153026</v>
      </c>
      <c r="G83" s="622">
        <v>103.3760139572659</v>
      </c>
      <c r="H83" s="634">
        <v>104.44051999018886</v>
      </c>
      <c r="I83" s="633">
        <v>106.36608923473976</v>
      </c>
      <c r="J83" s="634">
        <v>98.981083097425625</v>
      </c>
      <c r="K83" s="633">
        <v>97.188689114760152</v>
      </c>
      <c r="L83" s="583"/>
      <c r="R83" s="60"/>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row>
    <row r="84" spans="1:248">
      <c r="A84" s="485" t="s">
        <v>181</v>
      </c>
      <c r="B84" s="634">
        <v>102.322774</v>
      </c>
      <c r="C84" s="634">
        <v>99.346081040000001</v>
      </c>
      <c r="D84" s="634">
        <v>101.8608548</v>
      </c>
      <c r="E84" s="622">
        <f t="shared" si="1"/>
        <v>102.99628624384437</v>
      </c>
      <c r="F84" s="634">
        <v>100.4537452</v>
      </c>
      <c r="G84" s="622">
        <v>103.4161210431853</v>
      </c>
      <c r="H84" s="634">
        <v>104.74662742212413</v>
      </c>
      <c r="I84" s="633">
        <v>106.96437649083018</v>
      </c>
      <c r="J84" s="634">
        <v>98.729675316048187</v>
      </c>
      <c r="K84" s="633">
        <v>96.682017251458987</v>
      </c>
      <c r="L84" s="583"/>
      <c r="R84" s="60"/>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row>
    <row r="85" spans="1:248">
      <c r="A85" s="485" t="s">
        <v>182</v>
      </c>
      <c r="B85" s="634">
        <v>102.587104</v>
      </c>
      <c r="C85" s="634">
        <v>99.855247039999995</v>
      </c>
      <c r="D85" s="634">
        <v>101.85775169999999</v>
      </c>
      <c r="E85" s="622">
        <f t="shared" si="1"/>
        <v>102.73581713628496</v>
      </c>
      <c r="F85" s="634">
        <v>100.7173399</v>
      </c>
      <c r="G85" s="622">
        <v>104.4609106313858</v>
      </c>
      <c r="H85" s="634">
        <v>105.12631837135149</v>
      </c>
      <c r="I85" s="633">
        <v>107.40136081022953</v>
      </c>
      <c r="J85" s="634">
        <v>99.367392615151914</v>
      </c>
      <c r="K85" s="633">
        <v>97.261510374465374</v>
      </c>
      <c r="L85" s="583"/>
      <c r="R85" s="60"/>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row>
    <row r="86" spans="1:248">
      <c r="A86" s="485" t="s">
        <v>183</v>
      </c>
      <c r="B86" s="634">
        <v>103.21879029999999</v>
      </c>
      <c r="C86" s="634">
        <v>100.61747769999999</v>
      </c>
      <c r="D86" s="634">
        <v>102.2156481</v>
      </c>
      <c r="E86" s="622">
        <f t="shared" si="1"/>
        <v>102.58534864862747</v>
      </c>
      <c r="F86" s="634">
        <v>100.98294679999999</v>
      </c>
      <c r="G86" s="622">
        <v>104.54513551181654</v>
      </c>
      <c r="H86" s="634">
        <v>105.41280353200884</v>
      </c>
      <c r="I86" s="633">
        <v>107.47565792046299</v>
      </c>
      <c r="J86" s="634">
        <v>99.17730380484214</v>
      </c>
      <c r="K86" s="633">
        <v>97.272792541461968</v>
      </c>
      <c r="L86" s="583"/>
      <c r="R86" s="60"/>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row>
    <row r="87" spans="1:248">
      <c r="A87" s="485" t="s">
        <v>184</v>
      </c>
      <c r="B87" s="634">
        <v>104.1741248</v>
      </c>
      <c r="C87" s="634">
        <v>100.9292533</v>
      </c>
      <c r="D87" s="634">
        <v>103.23968720000001</v>
      </c>
      <c r="E87" s="622">
        <f t="shared" si="1"/>
        <v>103.21499604317394</v>
      </c>
      <c r="F87" s="634">
        <v>100.90648419999999</v>
      </c>
      <c r="G87" s="622">
        <v>105.53678321117384</v>
      </c>
      <c r="H87" s="634">
        <v>105.53446161393181</v>
      </c>
      <c r="I87" s="633">
        <v>107.64966957337818</v>
      </c>
      <c r="J87" s="634">
        <v>100.00204396570224</v>
      </c>
      <c r="K87" s="633">
        <v>98.036902942594281</v>
      </c>
      <c r="L87" s="583"/>
      <c r="R87" s="60"/>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row>
    <row r="88" spans="1:248">
      <c r="A88" s="485" t="s">
        <v>185</v>
      </c>
      <c r="B88" s="634">
        <v>104.4769596</v>
      </c>
      <c r="C88" s="634">
        <v>101.0821043</v>
      </c>
      <c r="D88" s="634">
        <v>103.7341222</v>
      </c>
      <c r="E88" s="622">
        <f t="shared" si="1"/>
        <v>103.35851268976796</v>
      </c>
      <c r="F88" s="634">
        <v>100.7163338</v>
      </c>
      <c r="G88" s="622">
        <v>106.33591689811799</v>
      </c>
      <c r="H88" s="634">
        <v>105.31861662987492</v>
      </c>
      <c r="I88" s="633">
        <v>107.19215578930903</v>
      </c>
      <c r="J88" s="634">
        <v>100.96679577716685</v>
      </c>
      <c r="K88" s="633">
        <v>99.201017446332784</v>
      </c>
      <c r="L88" s="583"/>
      <c r="R88" s="60"/>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row>
    <row r="89" spans="1:248">
      <c r="A89" s="485" t="s">
        <v>186</v>
      </c>
      <c r="B89" s="634">
        <v>104.396828</v>
      </c>
      <c r="C89" s="634">
        <v>102.27454470000001</v>
      </c>
      <c r="D89" s="634">
        <v>104.5636973</v>
      </c>
      <c r="E89" s="622">
        <f t="shared" si="1"/>
        <v>102.07508457380597</v>
      </c>
      <c r="F89" s="634">
        <v>99.842044369999996</v>
      </c>
      <c r="G89" s="622">
        <v>106.60463437377798</v>
      </c>
      <c r="H89" s="634">
        <v>105.50993377483444</v>
      </c>
      <c r="I89" s="633">
        <v>107.15891760841512</v>
      </c>
      <c r="J89" s="634">
        <v>101.0383345767458</v>
      </c>
      <c r="K89" s="633">
        <v>99.482045969702256</v>
      </c>
      <c r="L89" s="583"/>
      <c r="R89" s="60"/>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row>
    <row r="90" spans="1:248">
      <c r="A90" s="485" t="s">
        <v>187</v>
      </c>
      <c r="B90" s="634">
        <v>104.12937599999999</v>
      </c>
      <c r="C90" s="634">
        <v>102.61972489999999</v>
      </c>
      <c r="D90" s="634">
        <v>104.8729778</v>
      </c>
      <c r="E90" s="622">
        <f t="shared" si="1"/>
        <v>101.47111201230672</v>
      </c>
      <c r="F90" s="634">
        <v>99.291714870000007</v>
      </c>
      <c r="G90" s="622">
        <v>105.38437628468009</v>
      </c>
      <c r="H90" s="634">
        <v>105.24895756683836</v>
      </c>
      <c r="I90" s="633">
        <v>106.84413248347869</v>
      </c>
      <c r="J90" s="634">
        <v>100.12876983924208</v>
      </c>
      <c r="K90" s="633">
        <v>98.632806490322977</v>
      </c>
      <c r="L90" s="583"/>
      <c r="R90" s="60"/>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row>
    <row r="91" spans="1:248" s="36" customFormat="1">
      <c r="A91" s="485" t="s">
        <v>188</v>
      </c>
      <c r="B91" s="634">
        <v>104.258419</v>
      </c>
      <c r="C91" s="634">
        <v>102.46991060000001</v>
      </c>
      <c r="D91" s="634">
        <v>104.5326658</v>
      </c>
      <c r="E91" s="622">
        <f t="shared" si="1"/>
        <v>101.74539861460561</v>
      </c>
      <c r="F91" s="634">
        <v>99.739423509999995</v>
      </c>
      <c r="G91" s="622">
        <v>105.83357564697742</v>
      </c>
      <c r="H91" s="634">
        <v>104.73387294579348</v>
      </c>
      <c r="I91" s="633">
        <v>106.26148672427951</v>
      </c>
      <c r="J91" s="634">
        <v>101.05059837095934</v>
      </c>
      <c r="K91" s="633">
        <v>99.596918942758379</v>
      </c>
      <c r="L91" s="583"/>
      <c r="M91"/>
      <c r="N91"/>
      <c r="O91"/>
      <c r="P91"/>
      <c r="Q91"/>
      <c r="R91" s="60"/>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s="36" customFormat="1">
      <c r="A92" s="485" t="s">
        <v>189</v>
      </c>
      <c r="B92" s="634">
        <v>105.139866</v>
      </c>
      <c r="C92" s="634">
        <v>102.21279699999999</v>
      </c>
      <c r="D92" s="634">
        <v>104.24303860000001</v>
      </c>
      <c r="E92" s="622">
        <f t="shared" si="1"/>
        <v>102.86370110779768</v>
      </c>
      <c r="F92" s="634">
        <v>100.86221639999999</v>
      </c>
      <c r="G92" s="622">
        <v>104.9462063710106</v>
      </c>
      <c r="H92" s="634">
        <v>103.91954868776061</v>
      </c>
      <c r="I92" s="633">
        <v>105.0971727994369</v>
      </c>
      <c r="J92" s="634">
        <v>100.98825741704054</v>
      </c>
      <c r="K92" s="633">
        <v>99.855383132134705</v>
      </c>
      <c r="L92" s="583"/>
      <c r="M92"/>
      <c r="N92"/>
      <c r="O92"/>
      <c r="P92"/>
      <c r="Q92"/>
      <c r="R92" s="60"/>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s="36" customFormat="1">
      <c r="A93" s="485" t="s">
        <v>190</v>
      </c>
      <c r="B93" s="634">
        <v>103.3082879</v>
      </c>
      <c r="C93" s="634">
        <v>101.7137536</v>
      </c>
      <c r="D93" s="634">
        <v>102.8342091</v>
      </c>
      <c r="E93" s="622">
        <f t="shared" si="1"/>
        <v>101.56766832759969</v>
      </c>
      <c r="F93" s="634">
        <v>100.4617939</v>
      </c>
      <c r="G93" s="622">
        <v>101.88703839250799</v>
      </c>
      <c r="H93" s="634">
        <v>102.00343389747364</v>
      </c>
      <c r="I93" s="633">
        <v>102.63559222617604</v>
      </c>
      <c r="J93" s="634">
        <v>99.886559903524812</v>
      </c>
      <c r="K93" s="633">
        <v>99.26973609985744</v>
      </c>
      <c r="L93" s="583"/>
      <c r="M93"/>
      <c r="N93"/>
      <c r="O93"/>
      <c r="P93"/>
      <c r="Q93"/>
      <c r="R93" s="60"/>
      <c r="S93" s="47"/>
      <c r="T93" s="47"/>
      <c r="U93" s="47"/>
      <c r="V93" s="47"/>
      <c r="W93" s="47"/>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s="38" customFormat="1">
      <c r="A94" s="485" t="s">
        <v>191</v>
      </c>
      <c r="B94" s="634">
        <v>100</v>
      </c>
      <c r="C94" s="634">
        <v>100</v>
      </c>
      <c r="D94" s="634">
        <v>100</v>
      </c>
      <c r="E94" s="622">
        <f t="shared" si="1"/>
        <v>100</v>
      </c>
      <c r="F94" s="634">
        <v>100</v>
      </c>
      <c r="G94" s="622">
        <v>100</v>
      </c>
      <c r="H94" s="634">
        <v>100</v>
      </c>
      <c r="I94" s="633">
        <v>100</v>
      </c>
      <c r="J94" s="634">
        <v>100</v>
      </c>
      <c r="K94" s="633">
        <v>100</v>
      </c>
      <c r="L94" s="583"/>
      <c r="M94"/>
      <c r="N94"/>
      <c r="O94"/>
      <c r="P94"/>
      <c r="Q94"/>
      <c r="R94" s="60"/>
      <c r="S94" s="60"/>
      <c r="T94" s="60"/>
      <c r="U94" s="60"/>
      <c r="V94" s="60"/>
      <c r="W94" s="60"/>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c r="ID94" s="61"/>
      <c r="IE94" s="61"/>
      <c r="IF94" s="61"/>
      <c r="IG94" s="61"/>
      <c r="IH94" s="61"/>
      <c r="II94" s="61"/>
      <c r="IJ94" s="61"/>
      <c r="IK94" s="61"/>
      <c r="IL94" s="61"/>
      <c r="IM94" s="61"/>
      <c r="IN94" s="61"/>
    </row>
    <row r="95" spans="1:248" s="38" customFormat="1">
      <c r="A95" s="485" t="s">
        <v>212</v>
      </c>
      <c r="B95" s="634">
        <v>98.384881160000006</v>
      </c>
      <c r="C95" s="634">
        <v>98.71544403</v>
      </c>
      <c r="D95" s="634">
        <v>98.07708221</v>
      </c>
      <c r="E95" s="622">
        <f t="shared" si="1"/>
        <v>99.665135609480188</v>
      </c>
      <c r="F95" s="634">
        <v>100.3149052</v>
      </c>
      <c r="G95" s="622">
        <v>99.714237012824228</v>
      </c>
      <c r="H95" s="634">
        <v>98.247731174883484</v>
      </c>
      <c r="I95" s="633">
        <v>97.808235248113235</v>
      </c>
      <c r="J95" s="634">
        <v>101.49311694549765</v>
      </c>
      <c r="K95" s="633">
        <v>101.94873793577371</v>
      </c>
      <c r="L95" s="583"/>
      <c r="M95"/>
      <c r="N95"/>
      <c r="O95"/>
      <c r="P95"/>
      <c r="Q95"/>
      <c r="R95" s="60"/>
      <c r="S95" s="60"/>
      <c r="T95" s="60"/>
      <c r="U95" s="60"/>
      <c r="V95" s="60"/>
      <c r="W95" s="60"/>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c r="ID95" s="61"/>
      <c r="IE95" s="61"/>
      <c r="IF95" s="61"/>
      <c r="IG95" s="61"/>
      <c r="IH95" s="61"/>
      <c r="II95" s="61"/>
      <c r="IJ95" s="61"/>
      <c r="IK95" s="61"/>
      <c r="IL95" s="61"/>
      <c r="IM95" s="61"/>
      <c r="IN95" s="61"/>
    </row>
    <row r="96" spans="1:248" s="38" customFormat="1">
      <c r="A96" s="485" t="s">
        <v>213</v>
      </c>
      <c r="B96" s="634">
        <v>98.832368979999998</v>
      </c>
      <c r="C96" s="634">
        <v>98.810596320000002</v>
      </c>
      <c r="D96" s="634">
        <v>98.267408660000001</v>
      </c>
      <c r="E96" s="622">
        <f t="shared" si="1"/>
        <v>100.02203474203262</v>
      </c>
      <c r="F96" s="634">
        <v>100.5754817</v>
      </c>
      <c r="G96" s="622">
        <v>100.08121684898678</v>
      </c>
      <c r="H96" s="634">
        <v>97.372577875889135</v>
      </c>
      <c r="I96" s="633">
        <v>96.633167794157899</v>
      </c>
      <c r="J96" s="634">
        <v>102.78183732076975</v>
      </c>
      <c r="K96" s="633">
        <v>103.56721607401103</v>
      </c>
      <c r="L96" s="583"/>
      <c r="M96"/>
      <c r="N96"/>
      <c r="O96"/>
      <c r="P96"/>
      <c r="Q96"/>
      <c r="R96" s="60"/>
      <c r="S96" s="60"/>
      <c r="T96" s="60"/>
      <c r="U96" s="60"/>
      <c r="V96" s="60"/>
      <c r="W96" s="60"/>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row>
    <row r="97" spans="1:248" s="38" customFormat="1">
      <c r="A97" s="485" t="s">
        <v>214</v>
      </c>
      <c r="B97" s="634">
        <v>100.1966865</v>
      </c>
      <c r="C97" s="634">
        <v>99.293443600000003</v>
      </c>
      <c r="D97" s="634">
        <v>98.811494060000001</v>
      </c>
      <c r="E97" s="622">
        <f t="shared" si="1"/>
        <v>100.90967023325193</v>
      </c>
      <c r="F97" s="634">
        <v>101.402485</v>
      </c>
      <c r="G97" s="622">
        <v>101.27540533223707</v>
      </c>
      <c r="H97" s="634">
        <v>96.823154280107929</v>
      </c>
      <c r="I97" s="633">
        <v>96.60286239393109</v>
      </c>
      <c r="J97" s="634">
        <v>104.5989228300749</v>
      </c>
      <c r="K97" s="633">
        <v>104.83594703535421</v>
      </c>
      <c r="L97" s="583"/>
      <c r="M97"/>
      <c r="N97"/>
      <c r="O97"/>
      <c r="P97"/>
      <c r="Q97"/>
      <c r="R97" s="60"/>
      <c r="S97" s="60"/>
      <c r="T97" s="60"/>
      <c r="U97" s="60"/>
      <c r="V97" s="60"/>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c r="ID97" s="61"/>
      <c r="IE97" s="61"/>
      <c r="IF97" s="61"/>
      <c r="IG97" s="61"/>
      <c r="IH97" s="61"/>
      <c r="II97" s="61"/>
      <c r="IJ97" s="61"/>
      <c r="IK97" s="61"/>
      <c r="IL97" s="61"/>
      <c r="IM97" s="61"/>
      <c r="IN97" s="61"/>
    </row>
    <row r="98" spans="1:248" s="38" customFormat="1">
      <c r="A98" s="485" t="s">
        <v>215</v>
      </c>
      <c r="B98" s="634">
        <v>101.63281019999999</v>
      </c>
      <c r="C98" s="634">
        <v>99.938252230000003</v>
      </c>
      <c r="D98" s="634">
        <v>99.904836770000003</v>
      </c>
      <c r="E98" s="622">
        <f t="shared" si="1"/>
        <v>101.69560496825589</v>
      </c>
      <c r="F98" s="634">
        <v>101.7304693</v>
      </c>
      <c r="G98" s="622">
        <v>101.78275996911754</v>
      </c>
      <c r="H98" s="634">
        <v>96.675987245523672</v>
      </c>
      <c r="I98" s="633">
        <v>96.700621749501423</v>
      </c>
      <c r="J98" s="634">
        <v>105.28262935747938</v>
      </c>
      <c r="K98" s="633">
        <v>105.25543851731814</v>
      </c>
      <c r="L98" s="583"/>
      <c r="M98"/>
      <c r="N98"/>
      <c r="O98"/>
      <c r="P98"/>
      <c r="Q98"/>
      <c r="R98" s="60"/>
      <c r="S98" s="47"/>
      <c r="T98" s="47"/>
      <c r="U98" s="47"/>
      <c r="V98" s="47"/>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36"/>
      <c r="CQ98" s="36"/>
      <c r="CR98" s="36"/>
      <c r="CS98" s="36"/>
      <c r="CT98" s="36"/>
      <c r="CU98" s="36"/>
      <c r="CV98" s="36"/>
      <c r="CW98" s="36"/>
      <c r="CX98" s="36"/>
      <c r="CY98" s="2"/>
      <c r="CZ98" s="2"/>
      <c r="DA98" s="2"/>
      <c r="DB98" s="2"/>
      <c r="DC98" s="2"/>
      <c r="DD98" s="2"/>
      <c r="DE98" s="2"/>
      <c r="DF98" s="2"/>
      <c r="DG98" s="2"/>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row>
    <row r="99" spans="1:248" s="38" customFormat="1">
      <c r="A99" s="485" t="s">
        <v>216</v>
      </c>
      <c r="B99" s="634">
        <v>102.1437789</v>
      </c>
      <c r="C99" s="634">
        <v>101.2693721</v>
      </c>
      <c r="D99" s="634">
        <v>100.97128549999999</v>
      </c>
      <c r="E99" s="622">
        <f t="shared" si="1"/>
        <v>100.86344645164438</v>
      </c>
      <c r="F99" s="634">
        <v>101.1630364</v>
      </c>
      <c r="G99" s="622">
        <v>103.02708230976707</v>
      </c>
      <c r="H99" s="634">
        <v>96.913416727986274</v>
      </c>
      <c r="I99" s="633">
        <v>97.520822742736485</v>
      </c>
      <c r="J99" s="634">
        <v>106.30870014001165</v>
      </c>
      <c r="K99" s="633">
        <v>105.64518610447287</v>
      </c>
      <c r="L99" s="583"/>
      <c r="M99"/>
      <c r="N99"/>
      <c r="O99"/>
      <c r="P99"/>
      <c r="Q99"/>
      <c r="R99" s="60"/>
      <c r="S99" s="47"/>
      <c r="T99" s="47"/>
      <c r="U99" s="47"/>
      <c r="V99" s="47"/>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36"/>
      <c r="CQ99" s="36"/>
      <c r="CR99" s="36"/>
      <c r="CS99" s="36"/>
      <c r="CT99" s="36"/>
      <c r="CU99" s="36"/>
      <c r="CV99" s="36"/>
      <c r="CW99" s="36"/>
      <c r="CX99" s="36"/>
      <c r="CY99" s="2"/>
      <c r="CZ99" s="2"/>
      <c r="DA99" s="2"/>
      <c r="DB99" s="2"/>
      <c r="DC99" s="2"/>
      <c r="DD99" s="2"/>
      <c r="DE99" s="2"/>
      <c r="DF99" s="2"/>
      <c r="DG99" s="2"/>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row>
    <row r="100" spans="1:248" s="38" customFormat="1">
      <c r="A100" s="485" t="s">
        <v>217</v>
      </c>
      <c r="B100" s="634">
        <v>102.8836948</v>
      </c>
      <c r="C100" s="634">
        <v>101.4981425</v>
      </c>
      <c r="D100" s="634">
        <v>100.6123547</v>
      </c>
      <c r="E100" s="622">
        <f t="shared" si="1"/>
        <v>101.3651011396588</v>
      </c>
      <c r="F100" s="634">
        <v>102.2586649</v>
      </c>
      <c r="G100" s="622">
        <v>104.06385048078369</v>
      </c>
      <c r="H100" s="634">
        <v>96.946774589158707</v>
      </c>
      <c r="I100" s="633">
        <v>97.974426152582794</v>
      </c>
      <c r="J100" s="634">
        <v>107.34090281965068</v>
      </c>
      <c r="K100" s="633">
        <v>106.21544836357297</v>
      </c>
      <c r="L100" s="583"/>
      <c r="M100"/>
      <c r="N100"/>
      <c r="O100"/>
      <c r="P100"/>
      <c r="Q100"/>
      <c r="R100" s="60"/>
      <c r="S100" s="47"/>
      <c r="T100" s="47"/>
      <c r="U100" s="47"/>
      <c r="V100" s="47"/>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36"/>
      <c r="CQ100" s="36"/>
      <c r="CR100" s="36"/>
      <c r="CS100" s="36"/>
      <c r="CT100" s="36"/>
      <c r="CU100" s="36"/>
      <c r="CV100" s="36"/>
      <c r="CW100" s="36"/>
      <c r="CX100" s="36"/>
      <c r="CY100" s="36"/>
      <c r="CZ100" s="36"/>
      <c r="DA100" s="36"/>
      <c r="DB100" s="36"/>
      <c r="DC100" s="36"/>
      <c r="DD100" s="36"/>
      <c r="DE100" s="36"/>
      <c r="DF100" s="36"/>
      <c r="DG100" s="36"/>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row>
    <row r="101" spans="1:248" s="38" customFormat="1">
      <c r="A101" s="485" t="s">
        <v>218</v>
      </c>
      <c r="B101" s="634">
        <v>104.1595554</v>
      </c>
      <c r="C101" s="634">
        <v>102.00730849999999</v>
      </c>
      <c r="D101" s="634">
        <v>101.8525798</v>
      </c>
      <c r="E101" s="622">
        <f t="shared" si="1"/>
        <v>102.10989480229253</v>
      </c>
      <c r="F101" s="634">
        <v>102.2657075</v>
      </c>
      <c r="G101" s="622">
        <v>104.9321688909388</v>
      </c>
      <c r="H101" s="634">
        <v>97.35393671817512</v>
      </c>
      <c r="I101" s="633">
        <v>98.470066085324376</v>
      </c>
      <c r="J101" s="634">
        <v>107.78444337704012</v>
      </c>
      <c r="K101" s="633">
        <v>106.56109293428651</v>
      </c>
      <c r="L101" s="583"/>
      <c r="M101"/>
      <c r="N101"/>
      <c r="O101"/>
      <c r="P101"/>
      <c r="Q101"/>
      <c r="R101" s="158"/>
      <c r="S101" s="52"/>
      <c r="T101" s="52"/>
      <c r="U101" s="52"/>
      <c r="V101" s="52"/>
      <c r="W101" s="5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c r="ID101" s="61"/>
      <c r="IE101" s="61"/>
      <c r="IF101" s="61"/>
      <c r="IG101" s="61"/>
      <c r="IH101" s="61"/>
      <c r="II101" s="61"/>
      <c r="IJ101" s="61"/>
      <c r="IK101" s="61"/>
      <c r="IL101" s="61"/>
      <c r="IM101" s="61"/>
      <c r="IN101" s="61"/>
    </row>
    <row r="102" spans="1:248" s="38" customFormat="1">
      <c r="A102" s="485" t="s">
        <v>219</v>
      </c>
      <c r="B102" s="634">
        <v>105.0763851</v>
      </c>
      <c r="C102" s="634">
        <v>102.5923939</v>
      </c>
      <c r="D102" s="634">
        <v>101.81844510000001</v>
      </c>
      <c r="E102" s="622">
        <f t="shared" si="1"/>
        <v>102.42122354842525</v>
      </c>
      <c r="F102" s="634">
        <v>103.2003622</v>
      </c>
      <c r="G102" s="622">
        <v>104.35061614510744</v>
      </c>
      <c r="H102" s="634">
        <v>97.929850380181506</v>
      </c>
      <c r="I102" s="633">
        <v>98.752590622922625</v>
      </c>
      <c r="J102" s="634">
        <v>106.55704197283569</v>
      </c>
      <c r="K102" s="633">
        <v>105.66775043846606</v>
      </c>
      <c r="L102" s="583"/>
      <c r="M102"/>
      <c r="N102"/>
      <c r="O102"/>
      <c r="P102"/>
      <c r="Q102"/>
      <c r="R102" s="60"/>
      <c r="S102" s="52"/>
      <c r="T102" s="52"/>
      <c r="U102" s="52"/>
      <c r="V102" s="5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row>
    <row r="103" spans="1:248" s="38" customFormat="1">
      <c r="A103" s="485" t="s">
        <v>221</v>
      </c>
      <c r="B103" s="634">
        <v>105.19814340000001</v>
      </c>
      <c r="C103" s="634">
        <v>102.8353359</v>
      </c>
      <c r="D103" s="634">
        <v>101.92705530000001</v>
      </c>
      <c r="E103" s="622">
        <f t="shared" si="1"/>
        <v>102.29766109024787</v>
      </c>
      <c r="F103" s="634">
        <v>103.2104231</v>
      </c>
      <c r="G103" s="622">
        <v>105.33424242728083</v>
      </c>
      <c r="H103" s="634">
        <v>98.305616875153291</v>
      </c>
      <c r="I103" s="633">
        <v>99.41833183435655</v>
      </c>
      <c r="J103" s="634">
        <v>107.15081400934092</v>
      </c>
      <c r="K103" s="633">
        <v>105.94980461338066</v>
      </c>
      <c r="L103" s="583"/>
      <c r="M103"/>
      <c r="N103"/>
      <c r="O103"/>
      <c r="P103"/>
      <c r="Q103"/>
      <c r="R103" s="60"/>
      <c r="S103" s="52"/>
      <c r="T103" s="52"/>
      <c r="U103" s="52"/>
      <c r="V103" s="5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row>
    <row r="104" spans="1:248" s="38" customFormat="1">
      <c r="A104" s="485" t="s">
        <v>318</v>
      </c>
      <c r="B104" s="634">
        <v>107.0172335</v>
      </c>
      <c r="C104" s="634">
        <v>103.3151464</v>
      </c>
      <c r="D104" s="634">
        <v>102.9800571</v>
      </c>
      <c r="E104" s="622">
        <f t="shared" si="1"/>
        <v>103.58329560475752</v>
      </c>
      <c r="F104" s="634">
        <v>103.9217264</v>
      </c>
      <c r="G104" s="622">
        <v>105.62602147734449</v>
      </c>
      <c r="H104" s="634">
        <v>98.704930095658582</v>
      </c>
      <c r="I104" s="633">
        <v>99.917882141320931</v>
      </c>
      <c r="J104" s="634">
        <v>107.01182434158754</v>
      </c>
      <c r="K104" s="633">
        <v>105.71287910645238</v>
      </c>
      <c r="L104" s="583"/>
      <c r="M104"/>
      <c r="N104"/>
      <c r="O104"/>
      <c r="P104"/>
      <c r="Q104"/>
      <c r="R104" s="60"/>
      <c r="S104" s="52"/>
      <c r="T104" s="52"/>
      <c r="U104" s="52"/>
      <c r="V104" s="5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c r="ID104" s="61"/>
      <c r="IE104" s="61"/>
      <c r="IF104" s="61"/>
      <c r="IG104" s="61"/>
      <c r="IH104" s="61"/>
      <c r="II104" s="61"/>
      <c r="IJ104" s="61"/>
      <c r="IK104" s="61"/>
      <c r="IL104" s="61"/>
      <c r="IM104" s="61"/>
      <c r="IN104" s="61"/>
    </row>
    <row r="105" spans="1:248" s="38" customFormat="1">
      <c r="A105" s="485" t="s">
        <v>319</v>
      </c>
      <c r="B105" s="634">
        <v>108.02460139999999</v>
      </c>
      <c r="C105" s="634">
        <v>103.3961271</v>
      </c>
      <c r="D105" s="634">
        <v>103.21589640000001</v>
      </c>
      <c r="E105" s="622">
        <f t="shared" si="1"/>
        <v>104.47644842202217</v>
      </c>
      <c r="F105" s="634">
        <v>104.66019420000001</v>
      </c>
      <c r="G105" s="622">
        <v>107.1962138910892</v>
      </c>
      <c r="H105" s="634">
        <v>99.230806965906311</v>
      </c>
      <c r="I105" s="633">
        <v>100.65596527587689</v>
      </c>
      <c r="J105" s="634">
        <v>108.0266533127574</v>
      </c>
      <c r="K105" s="633">
        <v>106.49647688694243</v>
      </c>
      <c r="L105" s="583"/>
      <c r="M105"/>
      <c r="N105"/>
      <c r="O105"/>
      <c r="P105"/>
      <c r="Q105"/>
      <c r="R105" s="60"/>
      <c r="S105" s="52"/>
      <c r="T105" s="52"/>
      <c r="U105" s="52"/>
      <c r="V105" s="5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c r="ID105" s="61"/>
      <c r="IE105" s="61"/>
      <c r="IF105" s="61"/>
      <c r="IG105" s="61"/>
      <c r="IH105" s="61"/>
      <c r="II105" s="61"/>
      <c r="IJ105" s="61"/>
      <c r="IK105" s="61"/>
      <c r="IL105" s="61"/>
      <c r="IM105" s="61"/>
      <c r="IN105" s="61"/>
    </row>
    <row r="106" spans="1:248" s="38" customFormat="1">
      <c r="A106" s="485" t="s">
        <v>322</v>
      </c>
      <c r="B106" s="634">
        <v>107.9246972</v>
      </c>
      <c r="C106" s="634">
        <v>103.29287669999999</v>
      </c>
      <c r="D106" s="634">
        <v>103.60275559999999</v>
      </c>
      <c r="E106" s="622">
        <f t="shared" si="1"/>
        <v>104.48416255600326</v>
      </c>
      <c r="F106" s="634">
        <v>104.1732482</v>
      </c>
      <c r="G106" s="622">
        <v>108.09561529283185</v>
      </c>
      <c r="H106" s="634">
        <v>99.856757419671325</v>
      </c>
      <c r="I106" s="633">
        <v>101.49571814022602</v>
      </c>
      <c r="J106" s="634">
        <v>108.25046755715437</v>
      </c>
      <c r="K106" s="633">
        <v>106.5026307962133</v>
      </c>
      <c r="L106" s="583"/>
      <c r="M106"/>
      <c r="N106"/>
      <c r="O106"/>
      <c r="P106"/>
      <c r="Q106"/>
      <c r="R106" s="60"/>
      <c r="S106" s="52"/>
      <c r="T106" s="52"/>
      <c r="U106" s="52"/>
      <c r="V106" s="52"/>
      <c r="W106" s="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36"/>
      <c r="CW106" s="36"/>
      <c r="CX106" s="36"/>
      <c r="CY106" s="36"/>
      <c r="CZ106" s="36"/>
      <c r="DA106" s="36"/>
      <c r="DB106" s="36"/>
      <c r="DC106" s="36"/>
      <c r="DD106" s="36"/>
      <c r="DE106" s="36"/>
      <c r="DF106" s="36"/>
      <c r="DG106" s="36"/>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row>
    <row r="107" spans="1:248" s="38" customFormat="1">
      <c r="A107" s="485" t="s">
        <v>341</v>
      </c>
      <c r="B107" s="634">
        <v>108.1484411</v>
      </c>
      <c r="C107" s="634">
        <v>104.6007147</v>
      </c>
      <c r="D107" s="634">
        <v>104.81091480000001</v>
      </c>
      <c r="E107" s="622">
        <f t="shared" si="1"/>
        <v>103.39168466503796</v>
      </c>
      <c r="F107" s="634">
        <v>103.18527090000001</v>
      </c>
      <c r="G107" s="622">
        <v>108.78244913920167</v>
      </c>
      <c r="H107" s="634">
        <v>100.23350502820701</v>
      </c>
      <c r="I107" s="633">
        <v>101.59249990224065</v>
      </c>
      <c r="J107" s="634">
        <v>108.52946887551225</v>
      </c>
      <c r="K107" s="633">
        <v>107.07597000994882</v>
      </c>
      <c r="L107" s="583"/>
      <c r="M107"/>
      <c r="N107"/>
      <c r="O107"/>
      <c r="P107"/>
      <c r="Q107"/>
      <c r="R107" s="60"/>
      <c r="S107" s="52"/>
      <c r="T107" s="52"/>
      <c r="U107" s="52"/>
      <c r="V107" s="52"/>
      <c r="W107" s="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36"/>
      <c r="CW107" s="36"/>
      <c r="CX107" s="36"/>
      <c r="CY107" s="36"/>
      <c r="CZ107" s="36"/>
      <c r="DA107" s="36"/>
      <c r="DB107" s="36"/>
      <c r="DC107" s="36"/>
      <c r="DD107" s="36"/>
      <c r="DE107" s="36"/>
      <c r="DF107" s="36"/>
      <c r="DG107" s="36"/>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c r="ID107" s="61"/>
      <c r="IE107" s="61"/>
      <c r="IF107" s="61"/>
      <c r="IG107" s="61"/>
      <c r="IH107" s="61"/>
      <c r="II107" s="61"/>
      <c r="IJ107" s="61"/>
      <c r="IK107" s="61"/>
      <c r="IL107" s="61"/>
      <c r="IM107" s="61"/>
      <c r="IN107" s="61"/>
    </row>
    <row r="108" spans="1:248" s="38" customFormat="1">
      <c r="A108" s="485" t="s">
        <v>342</v>
      </c>
      <c r="B108" s="634">
        <v>108.2816468</v>
      </c>
      <c r="C108" s="634">
        <v>104.519734</v>
      </c>
      <c r="D108" s="634">
        <v>105.09640450000001</v>
      </c>
      <c r="E108" s="622">
        <f t="shared" si="1"/>
        <v>103.59923686755653</v>
      </c>
      <c r="F108" s="634">
        <v>103.0313396</v>
      </c>
      <c r="G108" s="622">
        <v>108.93786409713937</v>
      </c>
      <c r="H108" s="634">
        <v>100.67108167770419</v>
      </c>
      <c r="I108" s="633">
        <v>102.00993235052593</v>
      </c>
      <c r="J108" s="634">
        <v>108.21265419166266</v>
      </c>
      <c r="K108" s="633">
        <v>106.79083888039878</v>
      </c>
      <c r="L108" s="583"/>
      <c r="M108"/>
      <c r="N108"/>
      <c r="O108"/>
      <c r="P108"/>
      <c r="Q108"/>
      <c r="R108" s="60"/>
      <c r="S108" s="52"/>
      <c r="T108" s="52"/>
      <c r="U108" s="52"/>
      <c r="V108" s="52"/>
      <c r="W108" s="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36"/>
      <c r="CW108" s="36"/>
      <c r="CX108" s="36"/>
      <c r="CY108" s="36"/>
      <c r="CZ108" s="36"/>
      <c r="DA108" s="36"/>
      <c r="DB108" s="36"/>
      <c r="DC108" s="36"/>
      <c r="DD108" s="36"/>
      <c r="DE108" s="36"/>
      <c r="DF108" s="36"/>
      <c r="DG108" s="36"/>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c r="ID108" s="61"/>
      <c r="IE108" s="61"/>
      <c r="IF108" s="61"/>
      <c r="IG108" s="61"/>
      <c r="IH108" s="61"/>
      <c r="II108" s="61"/>
      <c r="IJ108" s="61"/>
      <c r="IK108" s="61"/>
      <c r="IL108" s="61"/>
      <c r="IM108" s="61"/>
      <c r="IN108" s="61"/>
    </row>
    <row r="109" spans="1:248" s="38" customFormat="1">
      <c r="A109" s="485" t="s">
        <v>343</v>
      </c>
      <c r="B109" s="634">
        <v>108.32015149999999</v>
      </c>
      <c r="C109" s="634">
        <v>105.1685916</v>
      </c>
      <c r="D109" s="634">
        <v>105.32396869999999</v>
      </c>
      <c r="E109" s="622">
        <f t="shared" si="1"/>
        <v>102.99667405643949</v>
      </c>
      <c r="F109" s="634">
        <v>102.8462196</v>
      </c>
      <c r="G109" s="622">
        <v>108.97997653735472</v>
      </c>
      <c r="H109" s="634">
        <v>101.03998037772872</v>
      </c>
      <c r="I109" s="633">
        <v>102.42247683103271</v>
      </c>
      <c r="J109" s="634">
        <v>107.85904812517246</v>
      </c>
      <c r="K109" s="633">
        <v>106.40211694478919</v>
      </c>
      <c r="L109" s="583"/>
      <c r="M109"/>
      <c r="N109"/>
      <c r="O109"/>
      <c r="P109"/>
      <c r="Q109"/>
      <c r="R109" s="60"/>
      <c r="S109" s="52"/>
      <c r="T109" s="52"/>
      <c r="U109" s="52"/>
      <c r="V109" s="52"/>
      <c r="W109" s="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36"/>
      <c r="CW109" s="36"/>
      <c r="CX109" s="36"/>
      <c r="CY109" s="36"/>
      <c r="CZ109" s="36"/>
      <c r="DA109" s="36"/>
      <c r="DB109" s="36"/>
      <c r="DC109" s="36"/>
      <c r="DD109" s="36"/>
      <c r="DE109" s="36"/>
      <c r="DF109" s="36"/>
      <c r="DG109" s="36"/>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c r="ID109" s="61"/>
      <c r="IE109" s="61"/>
      <c r="IF109" s="61"/>
      <c r="IG109" s="61"/>
      <c r="IH109" s="61"/>
      <c r="II109" s="61"/>
      <c r="IJ109" s="61"/>
      <c r="IK109" s="61"/>
      <c r="IL109" s="61"/>
      <c r="IM109" s="61"/>
      <c r="IN109" s="61"/>
    </row>
    <row r="110" spans="1:248" s="38" customFormat="1">
      <c r="A110" s="485" t="s">
        <v>344</v>
      </c>
      <c r="B110" s="634">
        <v>109.6553303</v>
      </c>
      <c r="C110" s="634">
        <v>105.67775760000001</v>
      </c>
      <c r="D110" s="634">
        <v>105.7346187</v>
      </c>
      <c r="E110" s="622">
        <f t="shared" si="1"/>
        <v>103.76386932343462</v>
      </c>
      <c r="F110" s="634">
        <v>103.7094421</v>
      </c>
      <c r="G110" s="622">
        <v>109.97764029959993</v>
      </c>
      <c r="H110" s="634">
        <v>101.35393671817513</v>
      </c>
      <c r="I110" s="633">
        <v>102.77538810464162</v>
      </c>
      <c r="J110" s="634">
        <v>108.5090292184897</v>
      </c>
      <c r="K110" s="633">
        <v>107.00725135642418</v>
      </c>
      <c r="L110" s="583"/>
      <c r="M110"/>
      <c r="N110"/>
      <c r="O110"/>
      <c r="P110"/>
      <c r="Q110"/>
      <c r="R110" s="60"/>
      <c r="S110" s="52"/>
      <c r="T110" s="52"/>
      <c r="U110" s="52"/>
      <c r="V110" s="52"/>
      <c r="W110" s="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36"/>
      <c r="CW110" s="36"/>
      <c r="CX110" s="36"/>
      <c r="CY110" s="36"/>
      <c r="CZ110" s="36"/>
      <c r="DA110" s="36"/>
      <c r="DB110" s="36"/>
      <c r="DC110" s="36"/>
      <c r="DD110" s="36"/>
      <c r="DE110" s="36"/>
      <c r="DF110" s="36"/>
      <c r="DG110" s="36"/>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c r="ID110" s="61"/>
      <c r="IE110" s="61"/>
      <c r="IF110" s="61"/>
      <c r="IG110" s="61"/>
      <c r="IH110" s="61"/>
      <c r="II110" s="61"/>
      <c r="IJ110" s="61"/>
      <c r="IK110" s="61"/>
      <c r="IL110" s="61"/>
      <c r="IM110" s="61"/>
      <c r="IN110" s="61"/>
    </row>
    <row r="111" spans="1:248" s="38" customFormat="1">
      <c r="A111" s="485" t="s">
        <v>388</v>
      </c>
      <c r="B111" s="634">
        <v>110.5575906</v>
      </c>
      <c r="C111" s="634">
        <v>105.365982</v>
      </c>
      <c r="D111" s="634">
        <v>105.7946129</v>
      </c>
      <c r="E111" s="622">
        <f t="shared" si="1"/>
        <v>104.92721512337823</v>
      </c>
      <c r="F111" s="634">
        <v>104.5032446</v>
      </c>
      <c r="G111" s="622">
        <v>110.27343005825554</v>
      </c>
      <c r="H111" s="634">
        <v>101.78660779985282</v>
      </c>
      <c r="I111" s="633">
        <v>103.06866617135259</v>
      </c>
      <c r="J111" s="634">
        <v>108.33835808235138</v>
      </c>
      <c r="K111" s="633">
        <v>106.98981528015672</v>
      </c>
      <c r="L111" s="583"/>
      <c r="M111"/>
      <c r="N111"/>
      <c r="O111"/>
      <c r="P111"/>
      <c r="Q111"/>
      <c r="R111" s="60"/>
      <c r="S111" s="52"/>
      <c r="T111" s="52"/>
      <c r="U111" s="52"/>
      <c r="V111" s="52"/>
      <c r="W111" s="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36"/>
      <c r="CW111" s="36"/>
      <c r="CX111" s="36"/>
      <c r="CY111" s="36"/>
      <c r="CZ111" s="36"/>
      <c r="DA111" s="36"/>
      <c r="DB111" s="36"/>
      <c r="DC111" s="36"/>
      <c r="DD111" s="36"/>
      <c r="DE111" s="36"/>
      <c r="DF111" s="36"/>
      <c r="DG111" s="36"/>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61"/>
      <c r="HV111" s="61"/>
      <c r="HW111" s="61"/>
      <c r="HX111" s="61"/>
      <c r="HY111" s="61"/>
      <c r="HZ111" s="61"/>
      <c r="IA111" s="61"/>
      <c r="IB111" s="61"/>
      <c r="IC111" s="61"/>
      <c r="ID111" s="61"/>
      <c r="IE111" s="61"/>
      <c r="IF111" s="61"/>
      <c r="IG111" s="61"/>
      <c r="IH111" s="61"/>
      <c r="II111" s="61"/>
      <c r="IJ111" s="61"/>
      <c r="IK111" s="61"/>
      <c r="IL111" s="61"/>
      <c r="IM111" s="61"/>
      <c r="IN111" s="61"/>
    </row>
    <row r="112" spans="1:248" s="38" customFormat="1">
      <c r="A112" s="485" t="s">
        <v>389</v>
      </c>
      <c r="B112" s="634">
        <v>111.6398868</v>
      </c>
      <c r="C112" s="634">
        <v>106.0735507</v>
      </c>
      <c r="D112" s="634">
        <v>105.99424879999999</v>
      </c>
      <c r="E112" s="622">
        <f t="shared" si="1"/>
        <v>105.24761928234388</v>
      </c>
      <c r="F112" s="634">
        <v>105.3272297</v>
      </c>
      <c r="G112" s="622">
        <v>111.39342043255492</v>
      </c>
      <c r="H112" s="634">
        <v>102.43806720627913</v>
      </c>
      <c r="I112" s="633">
        <v>103.73049700856372</v>
      </c>
      <c r="J112" s="634">
        <v>108.74306329139796</v>
      </c>
      <c r="K112" s="633">
        <v>107.38674242812746</v>
      </c>
      <c r="L112" s="583"/>
      <c r="M112"/>
      <c r="N112"/>
      <c r="O112"/>
      <c r="P112"/>
      <c r="Q112"/>
      <c r="R112" s="60"/>
      <c r="S112" s="52"/>
      <c r="T112" s="52"/>
      <c r="U112" s="52"/>
      <c r="V112" s="52"/>
      <c r="W112" s="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36"/>
      <c r="CW112" s="36"/>
      <c r="CX112" s="36"/>
      <c r="CY112" s="36"/>
      <c r="CZ112" s="36"/>
      <c r="DA112" s="36"/>
      <c r="DB112" s="36"/>
      <c r="DC112" s="36"/>
      <c r="DD112" s="36"/>
      <c r="DE112" s="36"/>
      <c r="DF112" s="36"/>
      <c r="DG112" s="36"/>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c r="IL112" s="61"/>
      <c r="IM112" s="61"/>
      <c r="IN112" s="61"/>
    </row>
    <row r="113" spans="1:248" s="38" customFormat="1">
      <c r="A113" s="485" t="s">
        <v>390</v>
      </c>
      <c r="B113" s="634">
        <v>112.9615369</v>
      </c>
      <c r="C113" s="634">
        <v>106.12618809999999</v>
      </c>
      <c r="D113" s="634">
        <v>106.2704291</v>
      </c>
      <c r="E113" s="622">
        <f t="shared" si="1"/>
        <v>106.44077481946231</v>
      </c>
      <c r="F113" s="634">
        <v>106.2970974</v>
      </c>
      <c r="G113" s="622">
        <v>112.85432103716924</v>
      </c>
      <c r="H113" s="634">
        <v>102.80500367917587</v>
      </c>
      <c r="I113" s="633">
        <v>104.10491534039808</v>
      </c>
      <c r="J113" s="634">
        <v>109.775265971037</v>
      </c>
      <c r="K113" s="633">
        <v>108.40418876091039</v>
      </c>
      <c r="L113" s="583"/>
      <c r="M113"/>
      <c r="N113"/>
      <c r="O113"/>
      <c r="P113"/>
      <c r="Q113"/>
      <c r="R113" s="60"/>
      <c r="S113" s="52"/>
      <c r="T113" s="52"/>
      <c r="U113" s="52"/>
      <c r="V113" s="52"/>
      <c r="W113" s="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36"/>
      <c r="CW113" s="36"/>
      <c r="CX113" s="36"/>
      <c r="CY113" s="36"/>
      <c r="CZ113" s="36"/>
      <c r="DA113" s="36"/>
      <c r="DB113" s="36"/>
      <c r="DC113" s="36"/>
      <c r="DD113" s="36"/>
      <c r="DE113" s="36"/>
      <c r="DF113" s="36"/>
      <c r="DG113" s="36"/>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row>
    <row r="114" spans="1:248" s="38" customFormat="1">
      <c r="A114" s="485" t="s">
        <v>391</v>
      </c>
      <c r="B114" s="634">
        <v>113.023977</v>
      </c>
      <c r="C114" s="634">
        <v>106.4764296</v>
      </c>
      <c r="D114" s="634">
        <v>106.5331623</v>
      </c>
      <c r="E114" s="622">
        <f t="shared" si="1"/>
        <v>106.14929278207129</v>
      </c>
      <c r="F114" s="634">
        <v>106.09386790000001</v>
      </c>
      <c r="G114" s="622">
        <v>112.38206010046822</v>
      </c>
      <c r="H114" s="634">
        <v>103.30242825607063</v>
      </c>
      <c r="I114" s="633">
        <v>104.4988855433465</v>
      </c>
      <c r="J114" s="634">
        <v>108.79007450254986</v>
      </c>
      <c r="K114" s="633">
        <v>107.54264146298938</v>
      </c>
      <c r="L114" s="583"/>
      <c r="M114"/>
      <c r="N114"/>
      <c r="O114"/>
      <c r="P114"/>
      <c r="Q114"/>
      <c r="R114" s="60"/>
      <c r="S114" s="52"/>
      <c r="T114" s="52"/>
      <c r="U114" s="52"/>
      <c r="V114" s="52"/>
      <c r="W114" s="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36"/>
      <c r="CW114" s="36"/>
      <c r="CX114" s="36"/>
      <c r="CY114" s="36"/>
      <c r="CZ114" s="36"/>
      <c r="DA114" s="36"/>
      <c r="DB114" s="36"/>
      <c r="DC114" s="36"/>
      <c r="DD114" s="36"/>
      <c r="DE114" s="36"/>
      <c r="DF114" s="36"/>
      <c r="DG114" s="36"/>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row>
    <row r="115" spans="1:248" s="38" customFormat="1">
      <c r="A115" s="621" t="s">
        <v>397</v>
      </c>
      <c r="B115" s="634">
        <v>114.7660575</v>
      </c>
      <c r="C115" s="634">
        <v>106.4248044</v>
      </c>
      <c r="D115" s="634">
        <v>106.0004551</v>
      </c>
      <c r="E115" s="622">
        <f t="shared" si="1"/>
        <v>107.83769643461049</v>
      </c>
      <c r="F115" s="634">
        <v>108.2710398</v>
      </c>
      <c r="G115" s="622">
        <v>113.97731944291259</v>
      </c>
      <c r="H115" s="634">
        <v>103.85675741967133</v>
      </c>
      <c r="I115" s="633">
        <v>105.37578696281233</v>
      </c>
      <c r="J115" s="634">
        <v>109.7456284683543</v>
      </c>
      <c r="K115" s="633">
        <v>108.16213499625637</v>
      </c>
      <c r="L115" s="583"/>
      <c r="M115"/>
      <c r="N115"/>
      <c r="O115"/>
      <c r="P115"/>
      <c r="Q115"/>
      <c r="R115" s="60"/>
      <c r="S115" s="52"/>
      <c r="T115" s="52"/>
      <c r="U115" s="52"/>
      <c r="V115" s="52"/>
      <c r="W115" s="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36"/>
      <c r="CW115" s="36"/>
      <c r="CX115" s="36"/>
      <c r="CY115" s="36"/>
      <c r="CZ115" s="36"/>
      <c r="DA115" s="36"/>
      <c r="DB115" s="36"/>
      <c r="DC115" s="36"/>
      <c r="DD115" s="36"/>
      <c r="DE115" s="36"/>
      <c r="DF115" s="36"/>
      <c r="DG115" s="36"/>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c r="HD115" s="61"/>
      <c r="HE115" s="61"/>
      <c r="HF115" s="61"/>
      <c r="HG115" s="61"/>
      <c r="HH115" s="61"/>
      <c r="HI115" s="61"/>
      <c r="HJ115" s="61"/>
      <c r="HK115" s="61"/>
      <c r="HL115" s="61"/>
      <c r="HM115" s="61"/>
      <c r="HN115" s="61"/>
      <c r="HO115" s="61"/>
      <c r="HP115" s="61"/>
      <c r="HQ115" s="61"/>
      <c r="HR115" s="61"/>
      <c r="HS115" s="61"/>
      <c r="HT115" s="61"/>
      <c r="HU115" s="61"/>
      <c r="HV115" s="61"/>
      <c r="HW115" s="61"/>
      <c r="HX115" s="61"/>
      <c r="HY115" s="61"/>
      <c r="HZ115" s="61"/>
      <c r="IA115" s="61"/>
      <c r="IB115" s="61"/>
      <c r="IC115" s="61"/>
      <c r="ID115" s="61"/>
      <c r="IE115" s="61"/>
      <c r="IF115" s="61"/>
      <c r="IG115" s="61"/>
      <c r="IH115" s="61"/>
      <c r="II115" s="61"/>
      <c r="IJ115" s="61"/>
      <c r="IK115" s="61"/>
      <c r="IL115" s="61"/>
      <c r="IM115" s="61"/>
      <c r="IN115" s="61"/>
    </row>
    <row r="116" spans="1:248" s="38" customFormat="1">
      <c r="A116" s="621" t="s">
        <v>398</v>
      </c>
      <c r="B116" s="634">
        <v>115.7390834</v>
      </c>
      <c r="C116" s="634">
        <v>106.4420128</v>
      </c>
      <c r="D116" s="634">
        <v>106.2166412</v>
      </c>
      <c r="E116" s="622">
        <f t="shared" si="1"/>
        <v>108.73439946825208</v>
      </c>
      <c r="F116" s="634">
        <v>108.9662458</v>
      </c>
      <c r="G116" s="622">
        <v>115.85834177253267</v>
      </c>
      <c r="H116" s="634">
        <v>104.48565121412803</v>
      </c>
      <c r="I116" s="633">
        <v>106.18621202049037</v>
      </c>
      <c r="J116" s="634">
        <v>110.8841173645106</v>
      </c>
      <c r="K116" s="633">
        <v>109.10778572087921</v>
      </c>
      <c r="L116" s="583"/>
      <c r="M116"/>
      <c r="N116"/>
      <c r="O116"/>
      <c r="P116"/>
      <c r="Q116"/>
      <c r="R116" s="60"/>
      <c r="S116" s="52"/>
      <c r="T116" s="52"/>
      <c r="U116" s="52"/>
      <c r="V116" s="52"/>
      <c r="W116" s="52"/>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2"/>
      <c r="CW116" s="2"/>
      <c r="CX116" s="2"/>
      <c r="CY116" s="2"/>
      <c r="CZ116" s="2"/>
      <c r="DA116" s="2"/>
      <c r="DB116" s="2"/>
      <c r="DC116" s="2"/>
      <c r="DD116" s="2"/>
      <c r="DE116" s="2"/>
      <c r="DF116" s="2"/>
      <c r="DG116" s="2"/>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c r="HD116" s="61"/>
      <c r="HE116" s="61"/>
      <c r="HF116" s="61"/>
      <c r="HG116" s="61"/>
      <c r="HH116" s="61"/>
      <c r="HI116" s="61"/>
      <c r="HJ116" s="61"/>
      <c r="HK116" s="61"/>
      <c r="HL116" s="61"/>
      <c r="HM116" s="61"/>
      <c r="HN116" s="61"/>
      <c r="HO116" s="61"/>
      <c r="HP116" s="61"/>
      <c r="HQ116" s="61"/>
      <c r="HR116" s="61"/>
      <c r="HS116" s="61"/>
      <c r="HT116" s="61"/>
      <c r="HU116" s="61"/>
      <c r="HV116" s="61"/>
      <c r="HW116" s="61"/>
      <c r="HX116" s="61"/>
      <c r="HY116" s="61"/>
      <c r="HZ116" s="61"/>
      <c r="IA116" s="61"/>
      <c r="IB116" s="61"/>
      <c r="IC116" s="61"/>
      <c r="ID116" s="61"/>
      <c r="IE116" s="61"/>
      <c r="IF116" s="61"/>
      <c r="IG116" s="61"/>
      <c r="IH116" s="61"/>
      <c r="II116" s="61"/>
      <c r="IJ116" s="61"/>
      <c r="IK116" s="61"/>
      <c r="IL116" s="61"/>
      <c r="IM116" s="61"/>
      <c r="IN116" s="61"/>
    </row>
    <row r="117" spans="1:248" s="38" customFormat="1">
      <c r="A117" s="621" t="s">
        <v>399</v>
      </c>
      <c r="B117" s="634">
        <v>116.250052</v>
      </c>
      <c r="C117" s="634">
        <v>106.61612119999999</v>
      </c>
      <c r="D117" s="634">
        <v>106.48040880000001</v>
      </c>
      <c r="E117" s="622">
        <f t="shared" si="1"/>
        <v>109.03609200144115</v>
      </c>
      <c r="F117" s="634">
        <v>109.17651789999999</v>
      </c>
      <c r="G117" s="622">
        <v>116.57826396478596</v>
      </c>
      <c r="H117" s="634">
        <v>105.50993377483444</v>
      </c>
      <c r="I117" s="633">
        <v>107.43068861690064</v>
      </c>
      <c r="J117" s="634">
        <v>110.49065396682644</v>
      </c>
      <c r="K117" s="633">
        <v>108.51393347624079</v>
      </c>
      <c r="L117" s="583"/>
      <c r="M117"/>
      <c r="N117"/>
      <c r="O117"/>
      <c r="P117"/>
      <c r="Q117"/>
      <c r="R117" s="204"/>
      <c r="S117" s="52"/>
      <c r="T117" s="52"/>
      <c r="U117" s="52"/>
      <c r="V117" s="52"/>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2"/>
      <c r="CQ117" s="2"/>
      <c r="CR117" s="2"/>
      <c r="CS117" s="2"/>
      <c r="CT117" s="2"/>
      <c r="CU117" s="2"/>
      <c r="CV117" s="2"/>
      <c r="CW117" s="2"/>
      <c r="CX117" s="2"/>
      <c r="CY117" s="36"/>
      <c r="CZ117" s="36"/>
      <c r="DA117" s="36"/>
      <c r="DB117" s="36"/>
      <c r="DC117" s="36"/>
      <c r="DD117" s="36"/>
      <c r="DE117" s="36"/>
      <c r="DF117" s="36"/>
      <c r="DG117" s="36"/>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61"/>
      <c r="HD117" s="61"/>
      <c r="HE117" s="61"/>
      <c r="HF117" s="61"/>
      <c r="HG117" s="61"/>
      <c r="HH117" s="61"/>
      <c r="HI117" s="61"/>
      <c r="HJ117" s="61"/>
      <c r="HK117" s="61"/>
      <c r="HL117" s="61"/>
      <c r="HM117" s="61"/>
      <c r="HN117" s="61"/>
      <c r="HO117" s="61"/>
      <c r="HP117" s="61"/>
      <c r="HQ117" s="61"/>
      <c r="HR117" s="61"/>
      <c r="HS117" s="61"/>
      <c r="HT117" s="61"/>
      <c r="HU117" s="61"/>
      <c r="HV117" s="61"/>
      <c r="HW117" s="61"/>
      <c r="HX117" s="61"/>
      <c r="HY117" s="61"/>
      <c r="HZ117" s="61"/>
      <c r="IA117" s="61"/>
      <c r="IB117" s="61"/>
      <c r="IC117" s="61"/>
      <c r="ID117" s="61"/>
      <c r="IE117" s="61"/>
      <c r="IF117" s="61"/>
      <c r="IG117" s="61"/>
      <c r="IH117" s="61"/>
      <c r="II117" s="61"/>
      <c r="IJ117" s="61"/>
      <c r="IK117" s="61"/>
      <c r="IL117" s="61"/>
      <c r="IM117" s="61"/>
      <c r="IN117" s="61"/>
    </row>
    <row r="118" spans="1:248" s="38" customFormat="1">
      <c r="A118" s="621" t="s">
        <v>420</v>
      </c>
      <c r="B118" s="634">
        <v>115.6547892</v>
      </c>
      <c r="C118" s="634">
        <v>106.6788813</v>
      </c>
      <c r="D118" s="634">
        <v>106.5662626</v>
      </c>
      <c r="E118" s="622">
        <f t="shared" si="1"/>
        <v>108.41395015641207</v>
      </c>
      <c r="F118" s="634">
        <v>108.528598</v>
      </c>
      <c r="G118" s="622">
        <v>117.72131591348899</v>
      </c>
      <c r="H118" s="634">
        <v>105.99656610252637</v>
      </c>
      <c r="I118" s="633">
        <v>107.76600320650687</v>
      </c>
      <c r="J118" s="634">
        <v>111.06194238060685</v>
      </c>
      <c r="K118" s="633">
        <v>109.23701781556734</v>
      </c>
      <c r="L118" s="583"/>
      <c r="M118" s="556"/>
      <c r="N118" s="556"/>
      <c r="O118" s="556"/>
      <c r="P118" s="556"/>
      <c r="Q118" s="556"/>
      <c r="R118" s="204"/>
      <c r="S118" s="52"/>
      <c r="T118" s="52"/>
      <c r="U118" s="52"/>
      <c r="V118" s="52"/>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2"/>
      <c r="CQ118" s="2"/>
      <c r="CR118" s="2"/>
      <c r="CS118" s="2"/>
      <c r="CT118" s="2"/>
      <c r="CU118" s="2"/>
      <c r="CV118" s="2"/>
      <c r="CW118" s="2"/>
      <c r="CX118" s="2"/>
      <c r="CY118" s="36"/>
      <c r="CZ118" s="36"/>
      <c r="DA118" s="36"/>
      <c r="DB118" s="36"/>
      <c r="DC118" s="36"/>
      <c r="DD118" s="36"/>
      <c r="DE118" s="36"/>
      <c r="DF118" s="36"/>
      <c r="DG118" s="36"/>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c r="GM118" s="61"/>
      <c r="GN118" s="61"/>
      <c r="GO118" s="61"/>
      <c r="GP118" s="61"/>
      <c r="GQ118" s="61"/>
      <c r="GR118" s="61"/>
      <c r="GS118" s="61"/>
      <c r="GT118" s="61"/>
      <c r="GU118" s="61"/>
      <c r="GV118" s="61"/>
      <c r="GW118" s="61"/>
      <c r="GX118" s="61"/>
      <c r="GY118" s="61"/>
      <c r="GZ118" s="61"/>
      <c r="HA118" s="61"/>
      <c r="HB118" s="61"/>
      <c r="HC118" s="61"/>
      <c r="HD118" s="61"/>
      <c r="HE118" s="61"/>
      <c r="HF118" s="61"/>
      <c r="HG118" s="61"/>
      <c r="HH118" s="61"/>
      <c r="HI118" s="61"/>
      <c r="HJ118" s="61"/>
      <c r="HK118" s="61"/>
      <c r="HL118" s="61"/>
      <c r="HM118" s="61"/>
      <c r="HN118" s="61"/>
      <c r="HO118" s="61"/>
      <c r="HP118" s="61"/>
      <c r="HQ118" s="61"/>
      <c r="HR118" s="61"/>
      <c r="HS118" s="61"/>
      <c r="HT118" s="61"/>
      <c r="HU118" s="61"/>
      <c r="HV118" s="61"/>
      <c r="HW118" s="61"/>
      <c r="HX118" s="61"/>
      <c r="HY118" s="61"/>
      <c r="HZ118" s="61"/>
      <c r="IA118" s="61"/>
      <c r="IB118" s="61"/>
      <c r="IC118" s="61"/>
      <c r="ID118" s="61"/>
      <c r="IE118" s="61"/>
      <c r="IF118" s="61"/>
      <c r="IG118" s="61"/>
      <c r="IH118" s="61"/>
      <c r="II118" s="61"/>
      <c r="IJ118" s="61"/>
      <c r="IK118" s="61"/>
      <c r="IL118" s="61"/>
      <c r="IM118" s="61"/>
      <c r="IN118" s="61"/>
    </row>
    <row r="119" spans="1:248" s="38" customFormat="1">
      <c r="A119" s="621" t="s">
        <v>421</v>
      </c>
      <c r="B119" s="634">
        <v>115.2104233</v>
      </c>
      <c r="C119" s="634">
        <v>107.3874622</v>
      </c>
      <c r="D119" s="634">
        <v>107.4268691</v>
      </c>
      <c r="E119" s="622">
        <f t="shared" si="1"/>
        <v>107.28479930499746</v>
      </c>
      <c r="F119" s="634">
        <v>107.24583730000001</v>
      </c>
      <c r="G119" s="622">
        <v>118.67586455837085</v>
      </c>
      <c r="H119" s="634">
        <v>106.67549668874172</v>
      </c>
      <c r="I119" s="633">
        <v>108.20689790012904</v>
      </c>
      <c r="J119" s="634">
        <v>111.24998722521435</v>
      </c>
      <c r="K119" s="633">
        <v>109.67394537379872</v>
      </c>
      <c r="L119" s="583"/>
      <c r="M119" s="556"/>
      <c r="N119" s="556"/>
      <c r="O119" s="556"/>
      <c r="P119" s="556"/>
      <c r="Q119" s="556"/>
      <c r="R119" s="204"/>
      <c r="S119" s="52"/>
      <c r="T119" s="52"/>
      <c r="U119" s="52"/>
      <c r="V119" s="52"/>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2"/>
      <c r="CQ119" s="2"/>
      <c r="CR119" s="2"/>
      <c r="CS119" s="2"/>
      <c r="CT119" s="2"/>
      <c r="CU119" s="2"/>
      <c r="CV119" s="2"/>
      <c r="CW119" s="2"/>
      <c r="CX119" s="2"/>
      <c r="CY119" s="36"/>
      <c r="CZ119" s="36"/>
      <c r="DA119" s="36"/>
      <c r="DB119" s="36"/>
      <c r="DC119" s="36"/>
      <c r="DD119" s="36"/>
      <c r="DE119" s="36"/>
      <c r="DF119" s="36"/>
      <c r="DG119" s="36"/>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row>
    <row r="120" spans="1:248" s="38" customFormat="1">
      <c r="A120" s="621" t="s">
        <v>422</v>
      </c>
      <c r="B120" s="634">
        <v>115.985722</v>
      </c>
      <c r="C120" s="634">
        <v>107.9087753</v>
      </c>
      <c r="D120" s="634">
        <v>108.22127519999999</v>
      </c>
      <c r="E120" s="622">
        <f t="shared" si="1"/>
        <v>107.48497671069389</v>
      </c>
      <c r="F120" s="634">
        <v>107.1754112</v>
      </c>
      <c r="G120" s="622">
        <v>119.13910140073997</v>
      </c>
      <c r="H120" s="634">
        <v>106.75398577385333</v>
      </c>
      <c r="I120" s="633">
        <v>108.2264497712431</v>
      </c>
      <c r="J120" s="634">
        <v>111.6015493260023</v>
      </c>
      <c r="K120" s="633">
        <v>110.08215468876602</v>
      </c>
      <c r="L120" s="583"/>
      <c r="M120" s="556"/>
      <c r="N120" s="556"/>
      <c r="O120" s="556"/>
      <c r="P120" s="556"/>
      <c r="Q120" s="556"/>
      <c r="R120" s="204"/>
      <c r="S120" s="52"/>
      <c r="T120" s="52"/>
      <c r="U120" s="52"/>
      <c r="V120" s="52"/>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2"/>
      <c r="CQ120" s="2"/>
      <c r="CR120" s="2"/>
      <c r="CS120" s="2"/>
      <c r="CT120" s="2"/>
      <c r="CU120" s="2"/>
      <c r="CV120" s="2"/>
      <c r="CW120" s="2"/>
      <c r="CX120" s="2"/>
      <c r="CY120" s="36"/>
      <c r="CZ120" s="36"/>
      <c r="DA120" s="36"/>
      <c r="DB120" s="36"/>
      <c r="DC120" s="36"/>
      <c r="DD120" s="36"/>
      <c r="DE120" s="36"/>
      <c r="DF120" s="36"/>
      <c r="DG120" s="36"/>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c r="FS120" s="61"/>
      <c r="FT120" s="61"/>
      <c r="FU120" s="61"/>
      <c r="FV120" s="61"/>
      <c r="FW120" s="61"/>
      <c r="FX120" s="61"/>
      <c r="FY120" s="61"/>
      <c r="FZ120" s="61"/>
      <c r="GA120" s="61"/>
      <c r="GB120" s="61"/>
      <c r="GC120" s="61"/>
      <c r="GD120" s="61"/>
      <c r="GE120" s="61"/>
      <c r="GF120" s="61"/>
      <c r="GG120" s="61"/>
      <c r="GH120" s="61"/>
      <c r="GI120" s="61"/>
      <c r="GJ120" s="61"/>
      <c r="GK120" s="61"/>
      <c r="GL120" s="61"/>
      <c r="GM120" s="61"/>
      <c r="GN120" s="61"/>
      <c r="GO120" s="61"/>
      <c r="GP120" s="61"/>
      <c r="GQ120" s="61"/>
      <c r="GR120" s="61"/>
      <c r="GS120" s="61"/>
      <c r="GT120" s="61"/>
      <c r="GU120" s="61"/>
      <c r="GV120" s="61"/>
      <c r="GW120" s="61"/>
      <c r="GX120" s="61"/>
      <c r="GY120" s="61"/>
      <c r="GZ120" s="61"/>
      <c r="HA120" s="61"/>
      <c r="HB120" s="61"/>
      <c r="HC120" s="61"/>
      <c r="HD120" s="61"/>
      <c r="HE120" s="61"/>
      <c r="HF120" s="61"/>
      <c r="HG120" s="61"/>
      <c r="HH120" s="61"/>
      <c r="HI120" s="61"/>
      <c r="HJ120" s="61"/>
      <c r="HK120" s="61"/>
      <c r="HL120" s="61"/>
      <c r="HM120" s="61"/>
      <c r="HN120" s="61"/>
      <c r="HO120" s="61"/>
      <c r="HP120" s="61"/>
      <c r="HQ120" s="61"/>
      <c r="HR120" s="61"/>
      <c r="HS120" s="61"/>
      <c r="HT120" s="61"/>
      <c r="HU120" s="61"/>
      <c r="HV120" s="61"/>
      <c r="HW120" s="61"/>
      <c r="HX120" s="61"/>
      <c r="HY120" s="61"/>
      <c r="HZ120" s="61"/>
      <c r="IA120" s="61"/>
      <c r="IB120" s="61"/>
      <c r="IC120" s="61"/>
      <c r="ID120" s="61"/>
      <c r="IE120" s="61"/>
      <c r="IF120" s="61"/>
      <c r="IG120" s="61"/>
      <c r="IH120" s="61"/>
      <c r="II120" s="61"/>
      <c r="IJ120" s="61"/>
      <c r="IK120" s="61"/>
      <c r="IL120" s="61"/>
      <c r="IM120" s="61"/>
      <c r="IN120" s="61"/>
    </row>
    <row r="121" spans="1:248" s="38" customFormat="1">
      <c r="A121" s="621" t="s">
        <v>423</v>
      </c>
      <c r="B121" s="622">
        <v>115.97323400000001</v>
      </c>
      <c r="C121" s="634">
        <v>108.3076051</v>
      </c>
      <c r="D121" s="634">
        <v>108.0764616</v>
      </c>
      <c r="E121" s="622">
        <f t="shared" si="1"/>
        <v>107.07764601841427</v>
      </c>
      <c r="F121" s="634">
        <v>107.3072086</v>
      </c>
      <c r="G121" s="622">
        <v>119.21029147824692</v>
      </c>
      <c r="H121" s="634">
        <v>107.57321559970568</v>
      </c>
      <c r="I121" s="633">
        <v>109.08477691315058</v>
      </c>
      <c r="J121" s="634">
        <v>110.81871046203844</v>
      </c>
      <c r="K121" s="633">
        <v>109.2821464835537</v>
      </c>
      <c r="L121" s="583"/>
      <c r="M121" s="556"/>
      <c r="N121" s="556"/>
      <c r="O121" s="556"/>
      <c r="P121" s="556"/>
      <c r="Q121" s="556"/>
      <c r="R121" s="204"/>
      <c r="S121" s="52"/>
      <c r="T121" s="52"/>
      <c r="U121" s="52"/>
      <c r="V121" s="52"/>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2"/>
      <c r="CQ121" s="2"/>
      <c r="CR121" s="2"/>
      <c r="CS121" s="2"/>
      <c r="CT121" s="2"/>
      <c r="CU121" s="2"/>
      <c r="CV121" s="2"/>
      <c r="CW121" s="2"/>
      <c r="CX121" s="2"/>
      <c r="CY121" s="36"/>
      <c r="CZ121" s="36"/>
      <c r="DA121" s="36"/>
      <c r="DB121" s="36"/>
      <c r="DC121" s="36"/>
      <c r="DD121" s="36"/>
      <c r="DE121" s="36"/>
      <c r="DF121" s="36"/>
      <c r="DG121" s="36"/>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61"/>
      <c r="HD121" s="61"/>
      <c r="HE121" s="61"/>
      <c r="HF121" s="61"/>
      <c r="HG121" s="61"/>
      <c r="HH121" s="61"/>
      <c r="HI121" s="61"/>
      <c r="HJ121" s="61"/>
      <c r="HK121" s="61"/>
      <c r="HL121" s="61"/>
      <c r="HM121" s="61"/>
      <c r="HN121" s="61"/>
      <c r="HO121" s="61"/>
      <c r="HP121" s="61"/>
      <c r="HQ121" s="61"/>
      <c r="HR121" s="61"/>
      <c r="HS121" s="61"/>
      <c r="HT121" s="61"/>
      <c r="HU121" s="61"/>
      <c r="HV121" s="61"/>
      <c r="HW121" s="61"/>
      <c r="HX121" s="61"/>
      <c r="HY121" s="61"/>
      <c r="HZ121" s="61"/>
      <c r="IA121" s="61"/>
      <c r="IB121" s="61"/>
      <c r="IC121" s="61"/>
      <c r="ID121" s="61"/>
      <c r="IE121" s="61"/>
      <c r="IF121" s="61"/>
      <c r="IG121" s="61"/>
      <c r="IH121" s="61"/>
      <c r="II121" s="61"/>
      <c r="IJ121" s="61"/>
      <c r="IK121" s="61"/>
      <c r="IL121" s="61"/>
      <c r="IM121" s="61"/>
      <c r="IN121" s="61"/>
    </row>
    <row r="122" spans="1:248" s="38" customFormat="1">
      <c r="A122" s="621" t="s">
        <v>467</v>
      </c>
      <c r="B122" s="634">
        <v>116.63197769999999</v>
      </c>
      <c r="C122" s="634">
        <v>108.2559799</v>
      </c>
      <c r="D122" s="633">
        <v>108.29575079999999</v>
      </c>
      <c r="E122" s="622">
        <f t="shared" si="1"/>
        <v>107.73721489356727</v>
      </c>
      <c r="F122" s="633">
        <v>107.69857639999999</v>
      </c>
      <c r="G122" s="634">
        <v>119.33863415318902</v>
      </c>
      <c r="H122" s="634">
        <v>108.05690458670591</v>
      </c>
      <c r="I122" s="633">
        <v>109.47385914832051</v>
      </c>
      <c r="J122" s="634">
        <v>110.4415987899723</v>
      </c>
      <c r="K122" s="633">
        <v>109.01034882409051</v>
      </c>
      <c r="L122" s="583"/>
      <c r="M122" s="693"/>
      <c r="N122" s="693"/>
      <c r="O122" s="693"/>
      <c r="P122" s="693"/>
      <c r="Q122" s="693"/>
      <c r="R122" s="204"/>
      <c r="S122" s="52"/>
      <c r="T122" s="52"/>
      <c r="U122" s="52"/>
      <c r="V122" s="52"/>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2"/>
      <c r="CQ122" s="2"/>
      <c r="CR122" s="2"/>
      <c r="CS122" s="2"/>
      <c r="CT122" s="2"/>
      <c r="CU122" s="2"/>
      <c r="CV122" s="2"/>
      <c r="CW122" s="2"/>
      <c r="CX122" s="2"/>
      <c r="CY122" s="36"/>
      <c r="CZ122" s="36"/>
      <c r="DA122" s="36"/>
      <c r="DB122" s="36"/>
      <c r="DC122" s="36"/>
      <c r="DD122" s="36"/>
      <c r="DE122" s="36"/>
      <c r="DF122" s="36"/>
      <c r="DG122" s="36"/>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61"/>
      <c r="HD122" s="61"/>
      <c r="HE122" s="61"/>
      <c r="HF122" s="61"/>
      <c r="HG122" s="61"/>
      <c r="HH122" s="61"/>
      <c r="HI122" s="61"/>
      <c r="HJ122" s="61"/>
      <c r="HK122" s="61"/>
      <c r="HL122" s="61"/>
      <c r="HM122" s="61"/>
      <c r="HN122" s="61"/>
      <c r="HO122" s="61"/>
      <c r="HP122" s="61"/>
      <c r="HQ122" s="61"/>
      <c r="HR122" s="61"/>
      <c r="HS122" s="61"/>
      <c r="HT122" s="61"/>
      <c r="HU122" s="61"/>
      <c r="HV122" s="61"/>
      <c r="HW122" s="61"/>
      <c r="HX122" s="61"/>
      <c r="HY122" s="61"/>
      <c r="HZ122" s="61"/>
      <c r="IA122" s="61"/>
      <c r="IB122" s="61"/>
      <c r="IC122" s="61"/>
      <c r="ID122" s="61"/>
      <c r="IE122" s="61"/>
      <c r="IF122" s="61"/>
      <c r="IG122" s="61"/>
      <c r="IH122" s="61"/>
      <c r="II122" s="61"/>
      <c r="IJ122" s="61"/>
      <c r="IK122" s="61"/>
      <c r="IL122" s="61"/>
      <c r="IM122" s="61"/>
      <c r="IN122" s="61"/>
    </row>
    <row r="123" spans="1:248" s="38" customFormat="1">
      <c r="A123" s="621" t="s">
        <v>468</v>
      </c>
      <c r="B123" s="634">
        <v>115.9461766</v>
      </c>
      <c r="C123" s="634">
        <v>108.083896</v>
      </c>
      <c r="D123" s="633">
        <v>107.9285448</v>
      </c>
      <c r="E123" s="622">
        <f t="shared" si="1"/>
        <v>107.27423870804952</v>
      </c>
      <c r="F123" s="633">
        <v>107.4299512</v>
      </c>
      <c r="G123" s="634">
        <v>120.11069555713756</v>
      </c>
      <c r="H123" s="634">
        <v>108.5916114790287</v>
      </c>
      <c r="I123" s="633">
        <v>109.98611817150901</v>
      </c>
      <c r="J123" s="634">
        <v>110.60818199470613</v>
      </c>
      <c r="K123" s="633">
        <v>109.20419696612274</v>
      </c>
      <c r="L123" s="583"/>
      <c r="M123" s="693"/>
      <c r="N123" s="693"/>
      <c r="O123" s="693"/>
      <c r="P123" s="693"/>
      <c r="Q123" s="693"/>
      <c r="R123" s="204"/>
      <c r="S123" s="52"/>
      <c r="T123" s="52"/>
      <c r="U123" s="52"/>
      <c r="V123" s="52"/>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2"/>
      <c r="CQ123" s="2"/>
      <c r="CR123" s="2"/>
      <c r="CS123" s="2"/>
      <c r="CT123" s="2"/>
      <c r="CU123" s="2"/>
      <c r="CV123" s="2"/>
      <c r="CW123" s="2"/>
      <c r="CX123" s="2"/>
      <c r="CY123" s="36"/>
      <c r="CZ123" s="36"/>
      <c r="DA123" s="36"/>
      <c r="DB123" s="36"/>
      <c r="DC123" s="36"/>
      <c r="DD123" s="36"/>
      <c r="DE123" s="36"/>
      <c r="DF123" s="36"/>
      <c r="DG123" s="36"/>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c r="FS123" s="61"/>
      <c r="FT123" s="61"/>
      <c r="FU123" s="61"/>
      <c r="FV123" s="61"/>
      <c r="FW123" s="61"/>
      <c r="FX123" s="61"/>
      <c r="FY123" s="61"/>
      <c r="FZ123" s="61"/>
      <c r="GA123" s="61"/>
      <c r="GB123" s="61"/>
      <c r="GC123" s="61"/>
      <c r="GD123" s="61"/>
      <c r="GE123" s="61"/>
      <c r="GF123" s="61"/>
      <c r="GG123" s="61"/>
      <c r="GH123" s="61"/>
      <c r="GI123" s="61"/>
      <c r="GJ123" s="61"/>
      <c r="GK123" s="61"/>
      <c r="GL123" s="61"/>
      <c r="GM123" s="61"/>
      <c r="GN123" s="61"/>
      <c r="GO123" s="61"/>
      <c r="GP123" s="61"/>
      <c r="GQ123" s="61"/>
      <c r="GR123" s="61"/>
      <c r="GS123" s="61"/>
      <c r="GT123" s="61"/>
      <c r="GU123" s="61"/>
      <c r="GV123" s="61"/>
      <c r="GW123" s="61"/>
      <c r="GX123" s="61"/>
      <c r="GY123" s="61"/>
      <c r="GZ123" s="61"/>
      <c r="HA123" s="61"/>
      <c r="HB123" s="61"/>
      <c r="HC123" s="61"/>
      <c r="HD123" s="61"/>
      <c r="HE123" s="61"/>
      <c r="HF123" s="61"/>
      <c r="HG123" s="61"/>
      <c r="HH123" s="61"/>
      <c r="HI123" s="61"/>
      <c r="HJ123" s="61"/>
      <c r="HK123" s="61"/>
      <c r="HL123" s="61"/>
      <c r="HM123" s="61"/>
      <c r="HN123" s="61"/>
      <c r="HO123" s="61"/>
      <c r="HP123" s="61"/>
      <c r="HQ123" s="61"/>
      <c r="HR123" s="61"/>
      <c r="HS123" s="61"/>
      <c r="HT123" s="61"/>
      <c r="HU123" s="61"/>
      <c r="HV123" s="61"/>
      <c r="HW123" s="61"/>
      <c r="HX123" s="61"/>
      <c r="HY123" s="61"/>
      <c r="HZ123" s="61"/>
      <c r="IA123" s="61"/>
      <c r="IB123" s="61"/>
      <c r="IC123" s="61"/>
      <c r="ID123" s="61"/>
      <c r="IE123" s="61"/>
      <c r="IF123" s="61"/>
      <c r="IG123" s="61"/>
      <c r="IH123" s="61"/>
      <c r="II123" s="61"/>
      <c r="IJ123" s="61"/>
      <c r="IK123" s="61"/>
      <c r="IL123" s="61"/>
      <c r="IM123" s="61"/>
      <c r="IN123" s="61"/>
    </row>
    <row r="124" spans="1:248" s="38" customFormat="1">
      <c r="A124" s="621" t="s">
        <v>469</v>
      </c>
      <c r="B124" s="634">
        <v>117.4603505</v>
      </c>
      <c r="C124" s="634">
        <v>108.3815</v>
      </c>
      <c r="D124" s="633">
        <v>107.9264761</v>
      </c>
      <c r="E124" s="622">
        <f t="shared" si="1"/>
        <v>108.37675295138007</v>
      </c>
      <c r="F124" s="633">
        <v>108.8344484</v>
      </c>
      <c r="G124" s="634">
        <v>121.09933522505088</v>
      </c>
      <c r="H124" s="634">
        <v>108.79077753249939</v>
      </c>
      <c r="I124" s="633">
        <v>110.18261447620536</v>
      </c>
      <c r="J124" s="634">
        <v>111.31437214483542</v>
      </c>
      <c r="K124" s="633">
        <v>109.90779392609156</v>
      </c>
      <c r="L124" s="583"/>
      <c r="M124" s="693"/>
      <c r="N124" s="693"/>
      <c r="O124" s="693"/>
      <c r="P124" s="693"/>
      <c r="Q124" s="693"/>
      <c r="R124" s="204"/>
      <c r="S124" s="52"/>
      <c r="T124" s="52"/>
      <c r="U124" s="52"/>
      <c r="V124" s="52"/>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2"/>
      <c r="CQ124" s="2"/>
      <c r="CR124" s="2"/>
      <c r="CS124" s="2"/>
      <c r="CT124" s="2"/>
      <c r="CU124" s="2"/>
      <c r="CV124" s="2"/>
      <c r="CW124" s="2"/>
      <c r="CX124" s="2"/>
      <c r="CY124" s="36"/>
      <c r="CZ124" s="36"/>
      <c r="DA124" s="36"/>
      <c r="DB124" s="36"/>
      <c r="DC124" s="36"/>
      <c r="DD124" s="36"/>
      <c r="DE124" s="36"/>
      <c r="DF124" s="36"/>
      <c r="DG124" s="36"/>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c r="FS124" s="61"/>
      <c r="FT124" s="61"/>
      <c r="FU124" s="61"/>
      <c r="FV124" s="61"/>
      <c r="FW124" s="61"/>
      <c r="FX124" s="61"/>
      <c r="FY124" s="61"/>
      <c r="FZ124" s="61"/>
      <c r="GA124" s="61"/>
      <c r="GB124" s="61"/>
      <c r="GC124" s="61"/>
      <c r="GD124" s="61"/>
      <c r="GE124" s="61"/>
      <c r="GF124" s="61"/>
      <c r="GG124" s="61"/>
      <c r="GH124" s="61"/>
      <c r="GI124" s="61"/>
      <c r="GJ124" s="61"/>
      <c r="GK124" s="61"/>
      <c r="GL124" s="61"/>
      <c r="GM124" s="61"/>
      <c r="GN124" s="61"/>
      <c r="GO124" s="61"/>
      <c r="GP124" s="61"/>
      <c r="GQ124" s="61"/>
      <c r="GR124" s="61"/>
      <c r="GS124" s="61"/>
      <c r="GT124" s="61"/>
      <c r="GU124" s="61"/>
      <c r="GV124" s="61"/>
      <c r="GW124" s="61"/>
      <c r="GX124" s="61"/>
      <c r="GY124" s="61"/>
      <c r="GZ124" s="61"/>
      <c r="HA124" s="61"/>
      <c r="HB124" s="61"/>
      <c r="HC124" s="61"/>
      <c r="HD124" s="61"/>
      <c r="HE124" s="61"/>
      <c r="HF124" s="61"/>
      <c r="HG124" s="61"/>
      <c r="HH124" s="61"/>
      <c r="HI124" s="61"/>
      <c r="HJ124" s="61"/>
      <c r="HK124" s="61"/>
      <c r="HL124" s="61"/>
      <c r="HM124" s="61"/>
      <c r="HN124" s="61"/>
      <c r="HO124" s="61"/>
      <c r="HP124" s="61"/>
      <c r="HQ124" s="61"/>
      <c r="HR124" s="61"/>
      <c r="HS124" s="61"/>
      <c r="HT124" s="61"/>
      <c r="HU124" s="61"/>
      <c r="HV124" s="61"/>
      <c r="HW124" s="61"/>
      <c r="HX124" s="61"/>
      <c r="HY124" s="61"/>
      <c r="HZ124" s="61"/>
      <c r="IA124" s="61"/>
      <c r="IB124" s="61"/>
      <c r="IC124" s="61"/>
      <c r="ID124" s="61"/>
      <c r="IE124" s="61"/>
      <c r="IF124" s="61"/>
      <c r="IG124" s="61"/>
      <c r="IH124" s="61"/>
      <c r="II124" s="61"/>
      <c r="IJ124" s="61"/>
      <c r="IK124" s="61"/>
      <c r="IL124" s="61"/>
      <c r="IM124" s="61"/>
      <c r="IN124" s="61"/>
    </row>
    <row r="125" spans="1:248" s="38" customFormat="1">
      <c r="A125" s="621" t="s">
        <v>470</v>
      </c>
      <c r="B125" s="634">
        <v>118.179453</v>
      </c>
      <c r="C125" s="634">
        <v>109.2915203</v>
      </c>
      <c r="D125" s="633">
        <v>108.4053953</v>
      </c>
      <c r="E125" s="622">
        <f t="shared" si="1"/>
        <v>108.13231683080539</v>
      </c>
      <c r="F125" s="633">
        <v>109.0175562</v>
      </c>
      <c r="G125" s="634">
        <v>121.75007269409322</v>
      </c>
      <c r="H125" s="634">
        <v>109.22246750061319</v>
      </c>
      <c r="I125" s="633">
        <v>110.27646345755289</v>
      </c>
      <c r="J125" s="634">
        <v>111.46971353820683</v>
      </c>
      <c r="K125" s="633">
        <v>110.40420927394128</v>
      </c>
      <c r="L125" s="583"/>
      <c r="M125" s="693"/>
      <c r="N125" s="693"/>
      <c r="O125" s="693"/>
      <c r="P125" s="693"/>
      <c r="Q125" s="693"/>
      <c r="R125" s="204"/>
      <c r="S125" s="52"/>
      <c r="T125" s="52"/>
      <c r="U125" s="52"/>
      <c r="V125" s="52"/>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2"/>
      <c r="CQ125" s="2"/>
      <c r="CR125" s="2"/>
      <c r="CS125" s="2"/>
      <c r="CT125" s="2"/>
      <c r="CU125" s="2"/>
      <c r="CV125" s="2"/>
      <c r="CW125" s="2"/>
      <c r="CX125" s="2"/>
      <c r="CY125" s="36"/>
      <c r="CZ125" s="36"/>
      <c r="DA125" s="36"/>
      <c r="DB125" s="36"/>
      <c r="DC125" s="36"/>
      <c r="DD125" s="36"/>
      <c r="DE125" s="36"/>
      <c r="DF125" s="36"/>
      <c r="DG125" s="36"/>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61"/>
      <c r="HD125" s="61"/>
      <c r="HE125" s="61"/>
      <c r="HF125" s="61"/>
      <c r="HG125" s="61"/>
      <c r="HH125" s="61"/>
      <c r="HI125" s="61"/>
      <c r="HJ125" s="61"/>
      <c r="HK125" s="61"/>
      <c r="HL125" s="61"/>
      <c r="HM125" s="61"/>
      <c r="HN125" s="61"/>
      <c r="HO125" s="61"/>
      <c r="HP125" s="61"/>
      <c r="HQ125" s="61"/>
      <c r="HR125" s="61"/>
      <c r="HS125" s="61"/>
      <c r="HT125" s="61"/>
      <c r="HU125" s="61"/>
      <c r="HV125" s="61"/>
      <c r="HW125" s="61"/>
      <c r="HX125" s="61"/>
      <c r="HY125" s="61"/>
      <c r="HZ125" s="61"/>
      <c r="IA125" s="61"/>
      <c r="IB125" s="61"/>
      <c r="IC125" s="61"/>
      <c r="ID125" s="61"/>
      <c r="IE125" s="61"/>
      <c r="IF125" s="61"/>
      <c r="IG125" s="61"/>
      <c r="IH125" s="61"/>
      <c r="II125" s="61"/>
      <c r="IJ125" s="61"/>
      <c r="IK125" s="61"/>
      <c r="IL125" s="61"/>
      <c r="IM125" s="61"/>
      <c r="IN125" s="61"/>
    </row>
    <row r="126" spans="1:248" s="38" customFormat="1">
      <c r="A126" s="621" t="s">
        <v>471</v>
      </c>
      <c r="B126" s="634">
        <v>119.6488782</v>
      </c>
      <c r="C126" s="634">
        <v>109.94645149999999</v>
      </c>
      <c r="D126" s="633">
        <v>108.1623154</v>
      </c>
      <c r="E126" s="622">
        <f t="shared" si="1"/>
        <v>108.82468380527952</v>
      </c>
      <c r="F126" s="633">
        <v>110.6212586</v>
      </c>
      <c r="G126" s="634">
        <v>122.16417835621107</v>
      </c>
      <c r="H126" s="634">
        <v>109.74638214373313</v>
      </c>
      <c r="I126" s="633">
        <v>110.84737809408361</v>
      </c>
      <c r="J126" s="634">
        <v>111.31539412768655</v>
      </c>
      <c r="K126" s="633">
        <v>110.20830982881876</v>
      </c>
      <c r="L126" s="583"/>
      <c r="M126" s="693"/>
      <c r="N126" s="693"/>
      <c r="O126" s="693"/>
      <c r="P126" s="693"/>
      <c r="Q126" s="693"/>
      <c r="R126" s="204"/>
      <c r="S126" s="52"/>
      <c r="T126" s="52"/>
      <c r="U126" s="52"/>
      <c r="V126" s="52"/>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2"/>
      <c r="CQ126" s="2"/>
      <c r="CR126" s="2"/>
      <c r="CS126" s="2"/>
      <c r="CT126" s="2"/>
      <c r="CU126" s="2"/>
      <c r="CV126" s="2"/>
      <c r="CW126" s="2"/>
      <c r="CX126" s="2"/>
      <c r="CY126" s="36"/>
      <c r="CZ126" s="36"/>
      <c r="DA126" s="36"/>
      <c r="DB126" s="36"/>
      <c r="DC126" s="36"/>
      <c r="DD126" s="36"/>
      <c r="DE126" s="36"/>
      <c r="DF126" s="36"/>
      <c r="DG126" s="36"/>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c r="FW126" s="61"/>
      <c r="FX126" s="61"/>
      <c r="FY126" s="61"/>
      <c r="FZ126" s="61"/>
      <c r="GA126" s="61"/>
      <c r="GB126" s="61"/>
      <c r="GC126" s="61"/>
      <c r="GD126" s="61"/>
      <c r="GE126" s="61"/>
      <c r="GF126" s="61"/>
      <c r="GG126" s="61"/>
      <c r="GH126" s="61"/>
      <c r="GI126" s="61"/>
      <c r="GJ126" s="61"/>
      <c r="GK126" s="61"/>
      <c r="GL126" s="61"/>
      <c r="GM126" s="61"/>
      <c r="GN126" s="61"/>
      <c r="GO126" s="61"/>
      <c r="GP126" s="61"/>
      <c r="GQ126" s="61"/>
      <c r="GR126" s="61"/>
      <c r="GS126" s="61"/>
      <c r="GT126" s="61"/>
      <c r="GU126" s="61"/>
      <c r="GV126" s="61"/>
      <c r="GW126" s="61"/>
      <c r="GX126" s="61"/>
      <c r="GY126" s="61"/>
      <c r="GZ126" s="61"/>
      <c r="HA126" s="61"/>
      <c r="HB126" s="61"/>
      <c r="HC126" s="61"/>
      <c r="HD126" s="61"/>
      <c r="HE126" s="61"/>
      <c r="HF126" s="61"/>
      <c r="HG126" s="61"/>
      <c r="HH126" s="61"/>
      <c r="HI126" s="61"/>
      <c r="HJ126" s="61"/>
      <c r="HK126" s="61"/>
      <c r="HL126" s="61"/>
      <c r="HM126" s="61"/>
      <c r="HN126" s="61"/>
      <c r="HO126" s="61"/>
      <c r="HP126" s="61"/>
      <c r="HQ126" s="61"/>
      <c r="HR126" s="61"/>
      <c r="HS126" s="61"/>
      <c r="HT126" s="61"/>
      <c r="HU126" s="61"/>
      <c r="HV126" s="61"/>
      <c r="HW126" s="61"/>
      <c r="HX126" s="61"/>
      <c r="HY126" s="61"/>
      <c r="HZ126" s="61"/>
      <c r="IA126" s="61"/>
      <c r="IB126" s="61"/>
      <c r="IC126" s="61"/>
      <c r="ID126" s="61"/>
      <c r="IE126" s="61"/>
      <c r="IF126" s="61"/>
      <c r="IG126" s="61"/>
      <c r="IH126" s="61"/>
      <c r="II126" s="61"/>
      <c r="IJ126" s="61"/>
      <c r="IK126" s="61"/>
      <c r="IL126" s="61"/>
      <c r="IM126" s="61"/>
      <c r="IN126" s="61"/>
    </row>
    <row r="127" spans="1:248" s="38" customFormat="1">
      <c r="A127" s="621" t="s">
        <v>472</v>
      </c>
      <c r="B127" s="634">
        <v>121.0912459</v>
      </c>
      <c r="C127" s="634">
        <v>110.3392078</v>
      </c>
      <c r="D127" s="633">
        <v>109.2970334</v>
      </c>
      <c r="E127" s="622">
        <f t="shared" si="1"/>
        <v>109.7445308103798</v>
      </c>
      <c r="F127" s="633">
        <v>110.79128729999999</v>
      </c>
      <c r="G127" s="634">
        <v>123.29319282484232</v>
      </c>
      <c r="H127" s="634">
        <v>109.99852832965415</v>
      </c>
      <c r="I127" s="633">
        <v>111.43882219528409</v>
      </c>
      <c r="J127" s="634">
        <v>112.08596919743685</v>
      </c>
      <c r="K127" s="633">
        <v>110.63703217468898</v>
      </c>
      <c r="L127" s="583"/>
      <c r="M127" s="693"/>
      <c r="N127" s="693"/>
      <c r="O127" s="693"/>
      <c r="P127" s="693"/>
      <c r="Q127" s="693"/>
      <c r="R127" s="204"/>
      <c r="S127" s="52"/>
      <c r="T127" s="52"/>
      <c r="U127" s="52"/>
      <c r="V127" s="52"/>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2"/>
      <c r="CQ127" s="2"/>
      <c r="CR127" s="2"/>
      <c r="CS127" s="2"/>
      <c r="CT127" s="2"/>
      <c r="CU127" s="2"/>
      <c r="CV127" s="2"/>
      <c r="CW127" s="2"/>
      <c r="CX127" s="2"/>
      <c r="CY127" s="36"/>
      <c r="CZ127" s="36"/>
      <c r="DA127" s="36"/>
      <c r="DB127" s="36"/>
      <c r="DC127" s="36"/>
      <c r="DD127" s="36"/>
      <c r="DE127" s="36"/>
      <c r="DF127" s="36"/>
      <c r="DG127" s="36"/>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c r="FS127" s="61"/>
      <c r="FT127" s="61"/>
      <c r="FU127" s="61"/>
      <c r="FV127" s="61"/>
      <c r="FW127" s="61"/>
      <c r="FX127" s="61"/>
      <c r="FY127" s="61"/>
      <c r="FZ127" s="61"/>
      <c r="GA127" s="61"/>
      <c r="GB127" s="61"/>
      <c r="GC127" s="61"/>
      <c r="GD127" s="61"/>
      <c r="GE127" s="61"/>
      <c r="GF127" s="61"/>
      <c r="GG127" s="61"/>
      <c r="GH127" s="61"/>
      <c r="GI127" s="61"/>
      <c r="GJ127" s="61"/>
      <c r="GK127" s="61"/>
      <c r="GL127" s="61"/>
      <c r="GM127" s="61"/>
      <c r="GN127" s="61"/>
      <c r="GO127" s="61"/>
      <c r="GP127" s="61"/>
      <c r="GQ127" s="61"/>
      <c r="GR127" s="61"/>
      <c r="GS127" s="61"/>
      <c r="GT127" s="61"/>
      <c r="GU127" s="61"/>
      <c r="GV127" s="61"/>
      <c r="GW127" s="61"/>
      <c r="GX127" s="61"/>
      <c r="GY127" s="61"/>
      <c r="GZ127" s="61"/>
      <c r="HA127" s="61"/>
      <c r="HB127" s="61"/>
      <c r="HC127" s="61"/>
      <c r="HD127" s="61"/>
      <c r="HE127" s="61"/>
      <c r="HF127" s="61"/>
      <c r="HG127" s="61"/>
      <c r="HH127" s="61"/>
      <c r="HI127" s="61"/>
      <c r="HJ127" s="61"/>
      <c r="HK127" s="61"/>
      <c r="HL127" s="61"/>
      <c r="HM127" s="61"/>
      <c r="HN127" s="61"/>
      <c r="HO127" s="61"/>
      <c r="HP127" s="61"/>
      <c r="HQ127" s="61"/>
      <c r="HR127" s="61"/>
      <c r="HS127" s="61"/>
      <c r="HT127" s="61"/>
      <c r="HU127" s="61"/>
      <c r="HV127" s="61"/>
      <c r="HW127" s="61"/>
      <c r="HX127" s="61"/>
      <c r="HY127" s="61"/>
      <c r="HZ127" s="61"/>
      <c r="IA127" s="61"/>
      <c r="IB127" s="61"/>
      <c r="IC127" s="61"/>
      <c r="ID127" s="61"/>
      <c r="IE127" s="61"/>
      <c r="IF127" s="61"/>
      <c r="IG127" s="61"/>
      <c r="IH127" s="61"/>
      <c r="II127" s="61"/>
      <c r="IJ127" s="61"/>
      <c r="IK127" s="61"/>
      <c r="IL127" s="61"/>
      <c r="IM127" s="61"/>
      <c r="IN127" s="61"/>
    </row>
    <row r="128" spans="1:248" s="38" customFormat="1">
      <c r="A128" s="621" t="s">
        <v>473</v>
      </c>
      <c r="B128" s="634">
        <v>121.3815926</v>
      </c>
      <c r="C128" s="634">
        <v>111.0670216</v>
      </c>
      <c r="D128" s="633">
        <v>110.144193</v>
      </c>
      <c r="E128" s="622">
        <f t="shared" si="1"/>
        <v>109.28679895383095</v>
      </c>
      <c r="F128" s="633">
        <v>110.2037326</v>
      </c>
      <c r="G128" s="634">
        <v>124.4813652452047</v>
      </c>
      <c r="H128" s="634">
        <v>110.34289919058131</v>
      </c>
      <c r="I128" s="633">
        <v>111.62847534509052</v>
      </c>
      <c r="J128" s="634">
        <v>112.81362098743983</v>
      </c>
      <c r="K128" s="633">
        <v>111.51396424578715</v>
      </c>
      <c r="L128" s="583"/>
      <c r="M128" s="693"/>
      <c r="N128" s="693"/>
      <c r="O128" s="693"/>
      <c r="P128" s="693"/>
      <c r="Q128" s="693"/>
      <c r="R128" s="204"/>
      <c r="S128" s="52"/>
      <c r="T128" s="52"/>
      <c r="U128" s="52"/>
      <c r="V128" s="52"/>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2"/>
      <c r="CQ128" s="2"/>
      <c r="CR128" s="2"/>
      <c r="CS128" s="2"/>
      <c r="CT128" s="2"/>
      <c r="CU128" s="2"/>
      <c r="CV128" s="2"/>
      <c r="CW128" s="2"/>
      <c r="CX128" s="2"/>
      <c r="CY128" s="36"/>
      <c r="CZ128" s="36"/>
      <c r="DA128" s="36"/>
      <c r="DB128" s="36"/>
      <c r="DC128" s="36"/>
      <c r="DD128" s="36"/>
      <c r="DE128" s="36"/>
      <c r="DF128" s="36"/>
      <c r="DG128" s="36"/>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c r="FS128" s="61"/>
      <c r="FT128" s="61"/>
      <c r="FU128" s="61"/>
      <c r="FV128" s="61"/>
      <c r="FW128" s="61"/>
      <c r="FX128" s="61"/>
      <c r="FY128" s="61"/>
      <c r="FZ128" s="61"/>
      <c r="GA128" s="61"/>
      <c r="GB128" s="61"/>
      <c r="GC128" s="61"/>
      <c r="GD128" s="61"/>
      <c r="GE128" s="61"/>
      <c r="GF128" s="61"/>
      <c r="GG128" s="61"/>
      <c r="GH128" s="61"/>
      <c r="GI128" s="61"/>
      <c r="GJ128" s="61"/>
      <c r="GK128" s="61"/>
      <c r="GL128" s="61"/>
      <c r="GM128" s="61"/>
      <c r="GN128" s="61"/>
      <c r="GO128" s="61"/>
      <c r="GP128" s="61"/>
      <c r="GQ128" s="61"/>
      <c r="GR128" s="61"/>
      <c r="GS128" s="61"/>
      <c r="GT128" s="61"/>
      <c r="GU128" s="61"/>
      <c r="GV128" s="61"/>
      <c r="GW128" s="61"/>
      <c r="GX128" s="61"/>
      <c r="GY128" s="61"/>
      <c r="GZ128" s="61"/>
      <c r="HA128" s="61"/>
      <c r="HB128" s="61"/>
      <c r="HC128" s="61"/>
      <c r="HD128" s="61"/>
      <c r="HE128" s="61"/>
      <c r="HF128" s="61"/>
      <c r="HG128" s="61"/>
      <c r="HH128" s="61"/>
      <c r="HI128" s="61"/>
      <c r="HJ128" s="61"/>
      <c r="HK128" s="61"/>
      <c r="HL128" s="61"/>
      <c r="HM128" s="61"/>
      <c r="HN128" s="61"/>
      <c r="HO128" s="61"/>
      <c r="HP128" s="61"/>
      <c r="HQ128" s="61"/>
      <c r="HR128" s="61"/>
      <c r="HS128" s="61"/>
      <c r="HT128" s="61"/>
      <c r="HU128" s="61"/>
      <c r="HV128" s="61"/>
      <c r="HW128" s="61"/>
      <c r="HX128" s="61"/>
      <c r="HY128" s="61"/>
      <c r="HZ128" s="61"/>
      <c r="IA128" s="61"/>
      <c r="IB128" s="61"/>
      <c r="IC128" s="61"/>
      <c r="ID128" s="61"/>
      <c r="IE128" s="61"/>
      <c r="IF128" s="61"/>
      <c r="IG128" s="61"/>
      <c r="IH128" s="61"/>
      <c r="II128" s="61"/>
      <c r="IJ128" s="61"/>
      <c r="IK128" s="61"/>
      <c r="IL128" s="61"/>
      <c r="IM128" s="61"/>
      <c r="IN128" s="61"/>
    </row>
    <row r="129" spans="1:248" s="38" customFormat="1">
      <c r="A129" s="620" t="s">
        <v>474</v>
      </c>
      <c r="B129" s="636">
        <v>121.8852766</v>
      </c>
      <c r="C129" s="636">
        <v>111.440545</v>
      </c>
      <c r="D129" s="635">
        <v>110.3831354</v>
      </c>
      <c r="E129" s="626">
        <f>B129/C129*100</f>
        <v>109.37246995696226</v>
      </c>
      <c r="F129" s="635">
        <v>110.4210473</v>
      </c>
      <c r="G129" s="636">
        <v>125.44794601586236</v>
      </c>
      <c r="H129" s="636">
        <v>111.23375030659798</v>
      </c>
      <c r="I129" s="635">
        <v>112.73022328236813</v>
      </c>
      <c r="J129" s="636">
        <v>112.77887357050147</v>
      </c>
      <c r="K129" s="635">
        <v>111.2801156934943</v>
      </c>
      <c r="L129" s="583"/>
      <c r="M129" s="693"/>
      <c r="N129" s="693"/>
      <c r="O129" s="693"/>
      <c r="P129" s="693"/>
      <c r="Q129" s="693"/>
      <c r="R129" s="204"/>
      <c r="S129" s="52"/>
      <c r="T129" s="52"/>
      <c r="U129" s="52"/>
      <c r="V129" s="52"/>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2"/>
      <c r="CQ129" s="2"/>
      <c r="CR129" s="2"/>
      <c r="CS129" s="2"/>
      <c r="CT129" s="2"/>
      <c r="CU129" s="2"/>
      <c r="CV129" s="2"/>
      <c r="CW129" s="2"/>
      <c r="CX129" s="2"/>
      <c r="CY129" s="36"/>
      <c r="CZ129" s="36"/>
      <c r="DA129" s="36"/>
      <c r="DB129" s="36"/>
      <c r="DC129" s="36"/>
      <c r="DD129" s="36"/>
      <c r="DE129" s="36"/>
      <c r="DF129" s="36"/>
      <c r="DG129" s="36"/>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M129" s="61"/>
      <c r="GN129" s="61"/>
      <c r="GO129" s="61"/>
      <c r="GP129" s="61"/>
      <c r="GQ129" s="61"/>
      <c r="GR129" s="61"/>
      <c r="GS129" s="61"/>
      <c r="GT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row>
    <row r="130" spans="1:248" s="38" customFormat="1">
      <c r="A130" s="582"/>
      <c r="B130" s="230"/>
      <c r="C130" s="230"/>
      <c r="D130" s="230"/>
      <c r="E130" s="230"/>
      <c r="F130" s="230"/>
      <c r="G130" s="584"/>
      <c r="H130" s="584"/>
      <c r="I130" s="584"/>
      <c r="J130" s="230"/>
      <c r="K130" s="584"/>
      <c r="L130" s="583"/>
      <c r="M130"/>
      <c r="N130"/>
      <c r="O130"/>
      <c r="P130"/>
      <c r="Q130"/>
      <c r="R130" s="158"/>
      <c r="S130" s="52"/>
      <c r="T130" s="52"/>
      <c r="U130" s="52"/>
      <c r="V130" s="52"/>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c r="FO130" s="61"/>
      <c r="FP130" s="61"/>
      <c r="FQ130" s="61"/>
      <c r="FR130" s="61"/>
      <c r="FS130" s="61"/>
      <c r="FT130" s="61"/>
      <c r="FU130" s="61"/>
      <c r="FV130" s="61"/>
      <c r="FW130" s="61"/>
      <c r="FX130" s="61"/>
      <c r="FY130" s="61"/>
      <c r="FZ130" s="61"/>
      <c r="GA130" s="61"/>
      <c r="GB130" s="61"/>
      <c r="GC130" s="61"/>
      <c r="GD130" s="61"/>
      <c r="GE130" s="61"/>
      <c r="GF130" s="61"/>
      <c r="GG130" s="61"/>
      <c r="GH130" s="61"/>
      <c r="GI130" s="61"/>
      <c r="GJ130" s="61"/>
      <c r="GK130" s="61"/>
      <c r="GL130" s="61"/>
      <c r="GM130" s="61"/>
      <c r="GN130" s="61"/>
      <c r="GO130" s="61"/>
      <c r="GP130" s="61"/>
      <c r="GQ130" s="61"/>
      <c r="GR130" s="61"/>
      <c r="GS130" s="61"/>
      <c r="GT130" s="61"/>
      <c r="GU130" s="61"/>
      <c r="GV130" s="61"/>
      <c r="GW130" s="61"/>
      <c r="GX130" s="61"/>
      <c r="GY130" s="61"/>
      <c r="GZ130" s="61"/>
      <c r="HA130" s="61"/>
      <c r="HB130" s="61"/>
      <c r="HC130" s="61"/>
      <c r="HD130" s="61"/>
      <c r="HE130" s="61"/>
      <c r="HF130" s="61"/>
      <c r="HG130" s="61"/>
      <c r="HH130" s="61"/>
      <c r="HI130" s="61"/>
      <c r="HJ130" s="61"/>
      <c r="HK130" s="61"/>
      <c r="HL130" s="61"/>
      <c r="HM130" s="61"/>
      <c r="HN130" s="61"/>
      <c r="HO130" s="61"/>
      <c r="HP130" s="61"/>
      <c r="HQ130" s="61"/>
      <c r="HR130" s="61"/>
      <c r="HS130" s="61"/>
      <c r="HT130" s="61"/>
      <c r="HU130" s="61"/>
      <c r="HV130" s="61"/>
      <c r="HW130" s="61"/>
      <c r="HX130" s="61"/>
      <c r="HY130" s="61"/>
      <c r="HZ130" s="61"/>
      <c r="IA130" s="61"/>
      <c r="IB130" s="61"/>
      <c r="IC130" s="61"/>
      <c r="ID130" s="61"/>
      <c r="IE130" s="61"/>
      <c r="IF130" s="61"/>
      <c r="IG130" s="61"/>
      <c r="IH130" s="61"/>
      <c r="II130" s="61"/>
      <c r="IJ130" s="61"/>
      <c r="IK130" s="61"/>
      <c r="IL130" s="61"/>
      <c r="IM130" s="61"/>
      <c r="IN130" s="61"/>
    </row>
    <row r="131" spans="1:248" s="38" customFormat="1">
      <c r="A131" s="176" t="s">
        <v>329</v>
      </c>
      <c r="B131" s="30"/>
      <c r="C131" s="73"/>
      <c r="D131" s="73"/>
      <c r="E131" s="176"/>
      <c r="F131" s="28"/>
      <c r="G131" s="27"/>
      <c r="H131" s="27"/>
      <c r="I131" s="74"/>
      <c r="J131" s="27"/>
      <c r="K131" s="28"/>
      <c r="L131"/>
      <c r="M131"/>
      <c r="N131"/>
      <c r="O131"/>
      <c r="P131"/>
      <c r="Q131"/>
      <c r="R131" s="204"/>
      <c r="S131" s="52"/>
      <c r="T131" s="52"/>
      <c r="U131" s="52"/>
      <c r="V131" s="52"/>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2"/>
      <c r="CQ131" s="2"/>
      <c r="CR131" s="2"/>
      <c r="CS131" s="2"/>
      <c r="CT131" s="2"/>
      <c r="CU131" s="2"/>
      <c r="CV131" s="2"/>
      <c r="CW131" s="2"/>
      <c r="CX131" s="2"/>
      <c r="CY131" s="36"/>
      <c r="CZ131" s="36"/>
      <c r="DA131" s="36"/>
      <c r="DB131" s="36"/>
      <c r="DC131" s="36"/>
      <c r="DD131" s="36"/>
      <c r="DE131" s="36"/>
      <c r="DF131" s="36"/>
      <c r="DG131" s="36"/>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c r="FW131" s="61"/>
      <c r="FX131" s="61"/>
      <c r="FY131" s="61"/>
      <c r="FZ131" s="61"/>
      <c r="GA131" s="61"/>
      <c r="GB131" s="61"/>
      <c r="GC131" s="61"/>
      <c r="GD131" s="61"/>
      <c r="GE131" s="61"/>
      <c r="GF131" s="61"/>
      <c r="GG131" s="61"/>
      <c r="GH131" s="61"/>
      <c r="GI131" s="61"/>
      <c r="GJ131" s="61"/>
      <c r="GK131" s="61"/>
      <c r="GL131" s="61"/>
      <c r="GM131" s="61"/>
      <c r="GN131" s="61"/>
      <c r="GO131" s="61"/>
      <c r="GP131" s="61"/>
      <c r="GQ131" s="61"/>
      <c r="GR131" s="61"/>
      <c r="GS131" s="61"/>
      <c r="GT131" s="61"/>
      <c r="GU131" s="61"/>
      <c r="GV131" s="61"/>
      <c r="GW131" s="61"/>
      <c r="GX131" s="61"/>
      <c r="GY131" s="61"/>
      <c r="GZ131" s="61"/>
      <c r="HA131" s="61"/>
      <c r="HB131" s="61"/>
      <c r="HC131" s="61"/>
      <c r="HD131" s="61"/>
      <c r="HE131" s="61"/>
      <c r="HF131" s="61"/>
      <c r="HG131" s="61"/>
      <c r="HH131" s="61"/>
      <c r="HI131" s="61"/>
      <c r="HJ131" s="61"/>
      <c r="HK131" s="61"/>
      <c r="HL131" s="61"/>
      <c r="HM131" s="61"/>
      <c r="HN131" s="61"/>
      <c r="HO131" s="61"/>
      <c r="HP131" s="61"/>
      <c r="HQ131" s="61"/>
      <c r="HR131" s="61"/>
      <c r="HS131" s="61"/>
      <c r="HT131" s="61"/>
      <c r="HU131" s="61"/>
      <c r="HV131" s="61"/>
      <c r="HW131" s="61"/>
      <c r="HX131" s="61"/>
      <c r="HY131" s="61"/>
      <c r="HZ131" s="61"/>
      <c r="IA131" s="61"/>
      <c r="IB131" s="61"/>
      <c r="IC131" s="61"/>
      <c r="ID131" s="61"/>
      <c r="IE131" s="61"/>
      <c r="IF131" s="61"/>
      <c r="IG131" s="61"/>
      <c r="IH131" s="61"/>
      <c r="II131" s="61"/>
      <c r="IJ131" s="61"/>
      <c r="IK131" s="61"/>
      <c r="IL131" s="61"/>
      <c r="IM131" s="61"/>
      <c r="IN131" s="61"/>
    </row>
    <row r="132" spans="1:248" s="38" customFormat="1">
      <c r="A132" s="315" t="s">
        <v>40</v>
      </c>
      <c r="B132" s="360">
        <f>(POWER((SUM(B58:B61)/4)/(SUM(B14:B17)/4),1/11)-1)*100</f>
        <v>2.9436741125083543</v>
      </c>
      <c r="C132" s="360">
        <f t="shared" ref="C132:K132" si="2">(POWER((SUM(C58:C61)/4)/(SUM(C14:C17)/4),1/11)-1)*100</f>
        <v>1.3635485572378814</v>
      </c>
      <c r="D132" s="360">
        <f t="shared" si="2"/>
        <v>1.2221976454170225</v>
      </c>
      <c r="E132" s="395">
        <f t="shared" si="2"/>
        <v>1.5586665054027948</v>
      </c>
      <c r="F132" s="359">
        <f t="shared" si="2"/>
        <v>1.700407560109185</v>
      </c>
      <c r="G132" s="395">
        <f t="shared" si="2"/>
        <v>3.7363977483702238</v>
      </c>
      <c r="H132" s="360">
        <f t="shared" si="2"/>
        <v>1.5596971265654513</v>
      </c>
      <c r="I132" s="384">
        <f t="shared" si="2"/>
        <v>1.4829921016596748</v>
      </c>
      <c r="J132" s="360">
        <f t="shared" si="2"/>
        <v>2.1432484529184892</v>
      </c>
      <c r="K132" s="359">
        <f t="shared" si="2"/>
        <v>2.2207179469441396</v>
      </c>
      <c r="L132"/>
      <c r="M132"/>
      <c r="N132"/>
      <c r="O132"/>
      <c r="P132"/>
      <c r="Q132"/>
      <c r="R132" s="204"/>
      <c r="S132" s="52"/>
      <c r="T132" s="52"/>
      <c r="U132" s="52"/>
      <c r="V132" s="52"/>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2"/>
      <c r="CQ132" s="2"/>
      <c r="CR132" s="2"/>
      <c r="CS132" s="2"/>
      <c r="CT132" s="2"/>
      <c r="CU132" s="2"/>
      <c r="CV132" s="2"/>
      <c r="CW132" s="2"/>
      <c r="CX132" s="2"/>
      <c r="CY132" s="36"/>
      <c r="CZ132" s="36"/>
      <c r="DA132" s="36"/>
      <c r="DB132" s="36"/>
      <c r="DC132" s="36"/>
      <c r="DD132" s="36"/>
      <c r="DE132" s="36"/>
      <c r="DF132" s="36"/>
      <c r="DG132" s="36"/>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Q132" s="61"/>
      <c r="HR132" s="61"/>
      <c r="HS132" s="61"/>
      <c r="HT132" s="61"/>
      <c r="HU132" s="61"/>
      <c r="HV132" s="61"/>
      <c r="HW132" s="61"/>
      <c r="HX132" s="61"/>
      <c r="HY132" s="61"/>
      <c r="HZ132" s="61"/>
      <c r="IA132" s="61"/>
      <c r="IB132" s="61"/>
      <c r="IC132" s="61"/>
      <c r="ID132" s="61"/>
      <c r="IE132" s="61"/>
      <c r="IF132" s="61"/>
      <c r="IG132" s="61"/>
      <c r="IH132" s="61"/>
      <c r="II132" s="61"/>
      <c r="IJ132" s="61"/>
      <c r="IK132" s="61"/>
      <c r="IL132" s="61"/>
      <c r="IM132" s="61"/>
      <c r="IN132" s="61"/>
    </row>
    <row r="133" spans="1:248" s="38" customFormat="1">
      <c r="A133" s="433" t="s">
        <v>41</v>
      </c>
      <c r="B133" s="401">
        <f>(POWER((SUM(B90:B93)/4)/(SUM(B58:B61)/4),1/8)-1)*100</f>
        <v>2.1481382091912637</v>
      </c>
      <c r="C133" s="401">
        <f t="shared" ref="C133:K133" si="3">(POWER((SUM(C90:C93)/4)/(SUM(C58:C61)/4),1/8)-1)*100</f>
        <v>1.5838309559147445</v>
      </c>
      <c r="D133" s="401">
        <f t="shared" si="3"/>
        <v>1.2739015201151727</v>
      </c>
      <c r="E133" s="434">
        <f t="shared" si="3"/>
        <v>0.55566604149708265</v>
      </c>
      <c r="F133" s="401">
        <f t="shared" si="3"/>
        <v>0.86380275866559941</v>
      </c>
      <c r="G133" s="434">
        <f t="shared" si="3"/>
        <v>2.2386835805205063</v>
      </c>
      <c r="H133" s="401">
        <f t="shared" si="3"/>
        <v>0.17046864942795725</v>
      </c>
      <c r="I133" s="355">
        <f t="shared" si="3"/>
        <v>-0.18098607959667889</v>
      </c>
      <c r="J133" s="401">
        <f t="shared" si="3"/>
        <v>2.0644413435053188</v>
      </c>
      <c r="K133" s="401">
        <f t="shared" si="3"/>
        <v>2.4241438929320847</v>
      </c>
      <c r="L133" s="588"/>
      <c r="M133"/>
      <c r="N133"/>
      <c r="O133"/>
      <c r="P133"/>
      <c r="Q133"/>
      <c r="R133" s="204"/>
      <c r="S133" s="52"/>
      <c r="T133" s="52"/>
      <c r="U133" s="52"/>
      <c r="V133" s="52"/>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2"/>
      <c r="CQ133" s="2"/>
      <c r="CR133" s="2"/>
      <c r="CS133" s="2"/>
      <c r="CT133" s="2"/>
      <c r="CU133" s="2"/>
      <c r="CV133" s="2"/>
      <c r="CW133" s="2"/>
      <c r="CX133" s="2"/>
      <c r="CY133" s="36"/>
      <c r="CZ133" s="36"/>
      <c r="DA133" s="36"/>
      <c r="DB133" s="36"/>
      <c r="DC133" s="36"/>
      <c r="DD133" s="36"/>
      <c r="DE133" s="36"/>
      <c r="DF133" s="36"/>
      <c r="DG133" s="36"/>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Q133" s="61"/>
      <c r="HR133" s="61"/>
      <c r="HS133" s="61"/>
      <c r="HT133" s="61"/>
      <c r="HU133" s="61"/>
      <c r="HV133" s="61"/>
      <c r="HW133" s="61"/>
      <c r="HX133" s="61"/>
      <c r="HY133" s="61"/>
      <c r="HZ133" s="61"/>
      <c r="IA133" s="61"/>
      <c r="IB133" s="61"/>
      <c r="IC133" s="61"/>
      <c r="ID133" s="61"/>
      <c r="IE133" s="61"/>
      <c r="IF133" s="61"/>
      <c r="IG133" s="61"/>
      <c r="IH133" s="61"/>
      <c r="II133" s="61"/>
      <c r="IJ133" s="61"/>
      <c r="IK133" s="61"/>
      <c r="IL133" s="61"/>
      <c r="IM133" s="61"/>
      <c r="IN133" s="61"/>
    </row>
    <row r="134" spans="1:248" s="38" customFormat="1">
      <c r="A134" s="33"/>
      <c r="B134" s="34"/>
      <c r="C134" s="34"/>
      <c r="D134" s="34"/>
      <c r="E134" s="34"/>
      <c r="F134" s="34"/>
      <c r="G134" s="34"/>
      <c r="H134" s="34"/>
      <c r="I134" s="37"/>
      <c r="J134" s="34"/>
      <c r="K134" s="34"/>
      <c r="L134"/>
      <c r="M134"/>
      <c r="N134"/>
      <c r="O134"/>
      <c r="P134"/>
      <c r="Q134"/>
      <c r="R134" s="204"/>
      <c r="S134" s="52"/>
      <c r="T134" s="52"/>
      <c r="U134" s="52"/>
      <c r="V134" s="52"/>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2"/>
      <c r="CQ134" s="2"/>
      <c r="CR134" s="2"/>
      <c r="CS134" s="2"/>
      <c r="CT134" s="2"/>
      <c r="CU134" s="2"/>
      <c r="CV134" s="2"/>
      <c r="CW134" s="2"/>
      <c r="CX134" s="2"/>
      <c r="CY134" s="36"/>
      <c r="CZ134" s="36"/>
      <c r="DA134" s="36"/>
      <c r="DB134" s="36"/>
      <c r="DC134" s="36"/>
      <c r="DD134" s="36"/>
      <c r="DE134" s="36"/>
      <c r="DF134" s="36"/>
      <c r="DG134" s="36"/>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c r="GM134" s="61"/>
      <c r="GN134" s="61"/>
      <c r="GO134" s="61"/>
      <c r="GP134" s="61"/>
      <c r="GQ134" s="61"/>
      <c r="GR134" s="61"/>
      <c r="GS134" s="61"/>
      <c r="GT134" s="61"/>
      <c r="GU134" s="61"/>
      <c r="GV134" s="61"/>
      <c r="GW134" s="61"/>
      <c r="GX134" s="61"/>
      <c r="GY134" s="61"/>
      <c r="GZ134" s="61"/>
      <c r="HA134" s="61"/>
      <c r="HB134" s="61"/>
      <c r="HC134" s="61"/>
      <c r="HD134" s="61"/>
      <c r="HE134" s="61"/>
      <c r="HF134" s="61"/>
      <c r="HG134" s="61"/>
      <c r="HH134" s="61"/>
      <c r="HI134" s="61"/>
      <c r="HJ134" s="61"/>
      <c r="HK134" s="61"/>
      <c r="HL134" s="61"/>
      <c r="HM134" s="61"/>
      <c r="HN134" s="61"/>
      <c r="HO134" s="61"/>
      <c r="HP134" s="61"/>
      <c r="HQ134" s="61"/>
      <c r="HR134" s="61"/>
      <c r="HS134" s="61"/>
      <c r="HT134" s="61"/>
      <c r="HU134" s="61"/>
      <c r="HV134" s="61"/>
      <c r="HW134" s="61"/>
      <c r="HX134" s="61"/>
      <c r="HY134" s="61"/>
      <c r="HZ134" s="61"/>
      <c r="IA134" s="61"/>
      <c r="IB134" s="61"/>
      <c r="IC134" s="61"/>
      <c r="ID134" s="61"/>
      <c r="IE134" s="61"/>
      <c r="IF134" s="61"/>
      <c r="IG134" s="61"/>
      <c r="IH134" s="61"/>
      <c r="II134" s="61"/>
      <c r="IJ134" s="61"/>
      <c r="IK134" s="61"/>
      <c r="IL134" s="61"/>
      <c r="IM134" s="61"/>
      <c r="IN134" s="61"/>
    </row>
    <row r="135" spans="1:248" s="38" customFormat="1">
      <c r="A135" s="140" t="s">
        <v>328</v>
      </c>
      <c r="B135" s="34"/>
      <c r="C135" s="34"/>
      <c r="D135" s="34"/>
      <c r="E135" s="34"/>
      <c r="F135" s="34"/>
      <c r="G135" s="34"/>
      <c r="H135" s="34"/>
      <c r="I135" s="37"/>
      <c r="J135" s="34"/>
      <c r="K135" s="34"/>
      <c r="L135"/>
      <c r="M135"/>
      <c r="N135"/>
      <c r="O135"/>
      <c r="P135"/>
      <c r="Q135"/>
      <c r="R135" s="204"/>
      <c r="S135" s="52"/>
      <c r="T135" s="52"/>
      <c r="U135" s="52"/>
      <c r="V135" s="52"/>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2"/>
      <c r="CQ135" s="2"/>
      <c r="CR135" s="2"/>
      <c r="CS135" s="2"/>
      <c r="CT135" s="2"/>
      <c r="CU135" s="2"/>
      <c r="CV135" s="2"/>
      <c r="CW135" s="2"/>
      <c r="CX135" s="2"/>
      <c r="CY135" s="36"/>
      <c r="CZ135" s="36"/>
      <c r="DA135" s="36"/>
      <c r="DB135" s="36"/>
      <c r="DC135" s="36"/>
      <c r="DD135" s="36"/>
      <c r="DE135" s="36"/>
      <c r="DF135" s="36"/>
      <c r="DG135" s="36"/>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c r="FW135" s="61"/>
      <c r="FX135" s="61"/>
      <c r="FY135" s="61"/>
      <c r="FZ135" s="61"/>
      <c r="GA135" s="61"/>
      <c r="GB135" s="61"/>
      <c r="GC135" s="61"/>
      <c r="GD135" s="61"/>
      <c r="GE135" s="61"/>
      <c r="GF135" s="61"/>
      <c r="GG135" s="61"/>
      <c r="GH135" s="61"/>
      <c r="GI135" s="61"/>
      <c r="GJ135" s="61"/>
      <c r="GK135" s="61"/>
      <c r="GL135" s="61"/>
      <c r="GM135" s="61"/>
      <c r="GN135" s="61"/>
      <c r="GO135" s="61"/>
      <c r="GP135" s="61"/>
      <c r="GQ135" s="61"/>
      <c r="GR135" s="61"/>
      <c r="GS135" s="61"/>
      <c r="GT135" s="61"/>
      <c r="GU135" s="61"/>
      <c r="GV135" s="61"/>
      <c r="GW135" s="61"/>
      <c r="GX135" s="61"/>
      <c r="GY135" s="61"/>
      <c r="GZ135" s="61"/>
      <c r="HA135" s="61"/>
      <c r="HB135" s="61"/>
      <c r="HC135" s="61"/>
      <c r="HD135" s="61"/>
      <c r="HE135" s="61"/>
      <c r="HF135" s="61"/>
      <c r="HG135" s="61"/>
      <c r="HH135" s="61"/>
      <c r="HI135" s="61"/>
      <c r="HJ135" s="61"/>
      <c r="HK135" s="61"/>
      <c r="HL135" s="61"/>
      <c r="HM135" s="61"/>
      <c r="HN135" s="61"/>
      <c r="HO135" s="61"/>
      <c r="HP135" s="61"/>
      <c r="HQ135" s="61"/>
      <c r="HR135" s="61"/>
      <c r="HS135" s="61"/>
      <c r="HT135" s="61"/>
      <c r="HU135" s="61"/>
      <c r="HV135" s="61"/>
      <c r="HW135" s="61"/>
      <c r="HX135" s="61"/>
      <c r="HY135" s="61"/>
      <c r="HZ135" s="61"/>
      <c r="IA135" s="61"/>
      <c r="IB135" s="61"/>
      <c r="IC135" s="61"/>
      <c r="ID135" s="61"/>
      <c r="IE135" s="61"/>
      <c r="IF135" s="61"/>
      <c r="IG135" s="61"/>
      <c r="IH135" s="61"/>
      <c r="II135" s="61"/>
      <c r="IJ135" s="61"/>
      <c r="IK135" s="61"/>
      <c r="IL135" s="61"/>
      <c r="IM135" s="61"/>
      <c r="IN135" s="61"/>
    </row>
    <row r="136" spans="1:248" s="38" customFormat="1">
      <c r="A136" s="506" t="s">
        <v>475</v>
      </c>
      <c r="B136" s="406">
        <f>(((SUM(B126:B129)/4)/(SUM(B6:B9)/4))^(1/30)-1)*100</f>
        <v>2.3997759054639634</v>
      </c>
      <c r="C136" s="383">
        <f t="shared" ref="C136:K136" si="4">(((SUM(C126:C129)/4)/(SUM(C6:C9)/4))^(1/30)-1)*100</f>
        <v>1.3918729983791511</v>
      </c>
      <c r="D136" s="384">
        <f t="shared" si="4"/>
        <v>1.1430980955679848</v>
      </c>
      <c r="E136" s="406">
        <f t="shared" si="4"/>
        <v>0.99426845132635222</v>
      </c>
      <c r="F136" s="384">
        <f t="shared" si="4"/>
        <v>1.2427066148176458</v>
      </c>
      <c r="G136" s="406">
        <f t="shared" si="4"/>
        <v>2.8054574177338143</v>
      </c>
      <c r="H136" s="383">
        <f t="shared" si="4"/>
        <v>0.98692739722170408</v>
      </c>
      <c r="I136" s="384">
        <f t="shared" si="4"/>
        <v>0.8709064494447194</v>
      </c>
      <c r="J136" s="383">
        <f t="shared" si="4"/>
        <v>1.8008281960746775</v>
      </c>
      <c r="K136" s="384">
        <f t="shared" si="4"/>
        <v>1.9179375931434928</v>
      </c>
      <c r="L136"/>
      <c r="M136"/>
      <c r="N136"/>
      <c r="O136"/>
      <c r="P136"/>
      <c r="Q136"/>
      <c r="R136" s="204"/>
      <c r="S136" s="52"/>
      <c r="T136" s="52"/>
      <c r="U136" s="52"/>
      <c r="V136" s="52"/>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1"/>
      <c r="CQ136" s="61"/>
      <c r="CR136" s="61"/>
      <c r="CS136" s="61"/>
      <c r="CT136" s="61"/>
      <c r="CU136" s="61"/>
      <c r="CV136" s="61"/>
      <c r="CW136" s="61"/>
      <c r="CX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1"/>
      <c r="GY136" s="61"/>
      <c r="GZ136" s="61"/>
      <c r="HA136" s="61"/>
      <c r="HB136" s="61"/>
      <c r="HC136" s="61"/>
      <c r="HD136" s="61"/>
      <c r="HE136" s="61"/>
      <c r="HF136" s="61"/>
      <c r="HG136" s="61"/>
      <c r="HH136" s="61"/>
      <c r="HI136" s="61"/>
      <c r="HJ136" s="61"/>
      <c r="HK136" s="61"/>
      <c r="HL136" s="61"/>
      <c r="HM136" s="61"/>
      <c r="HN136" s="61"/>
      <c r="HO136" s="61"/>
      <c r="HP136" s="61"/>
      <c r="HQ136" s="61"/>
      <c r="HR136" s="61"/>
      <c r="HS136" s="61"/>
      <c r="HT136" s="61"/>
      <c r="HU136" s="61"/>
      <c r="HV136" s="61"/>
      <c r="HW136" s="61"/>
      <c r="HX136" s="61"/>
      <c r="HY136" s="61"/>
      <c r="HZ136" s="61"/>
      <c r="IA136" s="61"/>
      <c r="IB136" s="61"/>
      <c r="IC136" s="61"/>
      <c r="ID136" s="61"/>
      <c r="IE136" s="61"/>
      <c r="IF136" s="61"/>
      <c r="IG136" s="61"/>
      <c r="IH136" s="61"/>
      <c r="II136" s="61"/>
      <c r="IJ136" s="61"/>
      <c r="IK136" s="61"/>
      <c r="IL136" s="61"/>
      <c r="IM136" s="61"/>
      <c r="IN136" s="61"/>
    </row>
    <row r="137" spans="1:248" s="38" customFormat="1">
      <c r="A137" s="331" t="s">
        <v>457</v>
      </c>
      <c r="B137" s="387">
        <f>(((SUM(B126:B129)/4)/(SUM(B58:B61)/4))^(1/17)-1)*100</f>
        <v>1.8968115958880594</v>
      </c>
      <c r="C137" s="37">
        <f t="shared" ref="C137:K137" si="5">(((SUM(C126:C129)/4)/(SUM(C58:C61)/4))^(1/17)-1)*100</f>
        <v>1.2135498395814848</v>
      </c>
      <c r="D137" s="175">
        <f t="shared" si="5"/>
        <v>0.89582139067578836</v>
      </c>
      <c r="E137" s="387">
        <f t="shared" si="5"/>
        <v>0.67510613312604661</v>
      </c>
      <c r="F137" s="175">
        <f t="shared" si="5"/>
        <v>0.99224197072058651</v>
      </c>
      <c r="G137" s="387">
        <f t="shared" si="5"/>
        <v>2.0612753697712538</v>
      </c>
      <c r="H137" s="37">
        <f t="shared" si="5"/>
        <v>0.42998549139088293</v>
      </c>
      <c r="I137" s="175">
        <f t="shared" si="5"/>
        <v>0.26519213266547048</v>
      </c>
      <c r="J137" s="37">
        <f t="shared" si="5"/>
        <v>1.6242019014675479</v>
      </c>
      <c r="K137" s="175">
        <f t="shared" si="5"/>
        <v>1.7911500547297177</v>
      </c>
      <c r="L137"/>
      <c r="M137"/>
      <c r="N137"/>
      <c r="O137"/>
      <c r="P137"/>
      <c r="Q137"/>
      <c r="R137" s="204"/>
      <c r="S137" s="52"/>
      <c r="T137" s="52"/>
      <c r="U137" s="52"/>
      <c r="V137" s="52"/>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1"/>
      <c r="CQ137" s="61"/>
      <c r="CR137" s="61"/>
      <c r="CS137" s="61"/>
      <c r="CT137" s="61"/>
      <c r="CU137" s="61"/>
      <c r="CV137" s="61"/>
      <c r="CW137" s="61"/>
      <c r="CX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c r="GM137" s="61"/>
      <c r="GN137" s="61"/>
      <c r="GO137" s="61"/>
      <c r="GP137" s="61"/>
      <c r="GQ137" s="61"/>
      <c r="GR137" s="61"/>
      <c r="GS137" s="61"/>
      <c r="GT137" s="61"/>
      <c r="GU137" s="61"/>
      <c r="GV137" s="61"/>
      <c r="GW137" s="61"/>
      <c r="GX137" s="61"/>
      <c r="GY137" s="61"/>
      <c r="GZ137" s="61"/>
      <c r="HA137" s="61"/>
      <c r="HB137" s="61"/>
      <c r="HC137" s="61"/>
      <c r="HD137" s="61"/>
      <c r="HE137" s="61"/>
      <c r="HF137" s="61"/>
      <c r="HG137" s="61"/>
      <c r="HH137" s="61"/>
      <c r="HI137" s="61"/>
      <c r="HJ137" s="61"/>
      <c r="HK137" s="61"/>
      <c r="HL137" s="61"/>
      <c r="HM137" s="61"/>
      <c r="HN137" s="61"/>
      <c r="HO137" s="61"/>
      <c r="HP137" s="61"/>
      <c r="HQ137" s="61"/>
      <c r="HR137" s="61"/>
      <c r="HS137" s="61"/>
      <c r="HT137" s="61"/>
      <c r="HU137" s="61"/>
      <c r="HV137" s="61"/>
      <c r="HW137" s="61"/>
      <c r="HX137" s="61"/>
      <c r="HY137" s="61"/>
      <c r="HZ137" s="61"/>
      <c r="IA137" s="61"/>
      <c r="IB137" s="61"/>
      <c r="IC137" s="61"/>
      <c r="ID137" s="61"/>
      <c r="IE137" s="61"/>
      <c r="IF137" s="61"/>
      <c r="IG137" s="61"/>
      <c r="IH137" s="61"/>
      <c r="II137" s="61"/>
      <c r="IJ137" s="61"/>
      <c r="IK137" s="61"/>
      <c r="IL137" s="61"/>
      <c r="IM137" s="61"/>
      <c r="IN137" s="61"/>
    </row>
    <row r="138" spans="1:248" s="38" customFormat="1">
      <c r="A138" s="431" t="s">
        <v>458</v>
      </c>
      <c r="B138" s="396">
        <f>((((SUM(B126:B129)/4)/(SUM(B90:B93)/4))^(1/9))-1)*100</f>
        <v>1.6739293323290161</v>
      </c>
      <c r="C138" s="361">
        <f t="shared" ref="C138:K138" si="6">((((SUM(C126:C129)/4)/(SUM(C90:C93)/4))^(1/9))-1)*100</f>
        <v>0.88554430748954971</v>
      </c>
      <c r="D138" s="355">
        <f t="shared" si="6"/>
        <v>0.56093526223643941</v>
      </c>
      <c r="E138" s="396">
        <f t="shared" si="6"/>
        <v>0.7813941998269236</v>
      </c>
      <c r="F138" s="355">
        <f t="shared" si="6"/>
        <v>1.1065474569402545</v>
      </c>
      <c r="G138" s="396">
        <f t="shared" si="6"/>
        <v>1.9038376368804233</v>
      </c>
      <c r="H138" s="361">
        <f t="shared" si="6"/>
        <v>0.66123151132164715</v>
      </c>
      <c r="I138" s="355">
        <f t="shared" si="6"/>
        <v>0.66346898827287504</v>
      </c>
      <c r="J138" s="37">
        <f t="shared" si="6"/>
        <v>1.2344723511610756</v>
      </c>
      <c r="K138" s="355">
        <f t="shared" si="6"/>
        <v>1.2317737495581405</v>
      </c>
      <c r="L138"/>
      <c r="M138"/>
      <c r="N138"/>
      <c r="O138"/>
      <c r="P138"/>
      <c r="Q138"/>
      <c r="R138" s="204"/>
      <c r="S138" s="158"/>
      <c r="T138" s="158"/>
      <c r="U138" s="158"/>
      <c r="V138" s="158"/>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1"/>
      <c r="CQ138" s="61"/>
      <c r="CR138" s="61"/>
      <c r="CS138" s="61"/>
      <c r="CT138" s="61"/>
      <c r="CU138" s="61"/>
      <c r="CV138" s="61"/>
      <c r="CW138" s="61"/>
      <c r="CX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c r="ID138" s="61"/>
      <c r="IE138" s="61"/>
      <c r="IF138" s="61"/>
      <c r="IG138" s="61"/>
      <c r="IH138" s="61"/>
      <c r="II138" s="61"/>
      <c r="IJ138" s="61"/>
      <c r="IK138" s="61"/>
      <c r="IL138" s="61"/>
      <c r="IM138" s="61"/>
      <c r="IN138" s="61"/>
    </row>
    <row r="139" spans="1:248" s="38" customFormat="1">
      <c r="A139" s="436"/>
      <c r="B139" s="360"/>
      <c r="C139" s="360"/>
      <c r="D139" s="360"/>
      <c r="E139" s="360"/>
      <c r="F139" s="360"/>
      <c r="G139" s="360"/>
      <c r="H139" s="360"/>
      <c r="I139" s="383"/>
      <c r="J139" s="360"/>
      <c r="K139" s="360"/>
      <c r="L139"/>
      <c r="M139"/>
      <c r="N139"/>
      <c r="O139"/>
      <c r="P139"/>
      <c r="Q139"/>
      <c r="U139" s="52"/>
      <c r="V139" s="52"/>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2"/>
      <c r="CQ139" s="2"/>
      <c r="CR139" s="2"/>
      <c r="CS139" s="2"/>
      <c r="CT139" s="2"/>
      <c r="CU139" s="2"/>
      <c r="CV139" s="2"/>
      <c r="CW139" s="2"/>
      <c r="CX139" s="2"/>
      <c r="CY139" s="36"/>
      <c r="CZ139" s="36"/>
      <c r="DA139" s="36"/>
      <c r="DB139" s="36"/>
      <c r="DC139" s="36"/>
      <c r="DD139" s="36"/>
      <c r="DE139" s="36"/>
      <c r="DF139" s="36"/>
      <c r="DG139" s="36"/>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c r="ID139" s="61"/>
      <c r="IE139" s="61"/>
      <c r="IF139" s="61"/>
      <c r="IG139" s="61"/>
      <c r="IH139" s="61"/>
      <c r="II139" s="61"/>
      <c r="IJ139" s="61"/>
      <c r="IK139" s="61"/>
      <c r="IL139" s="61"/>
      <c r="IM139" s="61"/>
      <c r="IN139" s="61"/>
    </row>
    <row r="140" spans="1:248" s="38" customFormat="1">
      <c r="A140" s="30" t="s">
        <v>517</v>
      </c>
      <c r="B140" s="34"/>
      <c r="C140" s="34"/>
      <c r="D140" s="34"/>
      <c r="E140" s="34"/>
      <c r="F140" s="34"/>
      <c r="G140" s="34"/>
      <c r="H140" s="34"/>
      <c r="I140" s="37"/>
      <c r="J140" s="34"/>
      <c r="K140" s="34"/>
      <c r="L140"/>
      <c r="M140"/>
      <c r="N140"/>
      <c r="O140"/>
      <c r="P140"/>
      <c r="Q140"/>
      <c r="R140" s="158"/>
      <c r="S140" s="52"/>
      <c r="T140" s="52"/>
      <c r="U140" s="52"/>
      <c r="V140" s="52"/>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row>
    <row r="141" spans="1:248" s="38" customFormat="1">
      <c r="A141" s="30" t="s">
        <v>516</v>
      </c>
      <c r="B141" s="34"/>
      <c r="C141" s="34"/>
      <c r="D141" s="34"/>
      <c r="E141" s="34"/>
      <c r="F141" s="34"/>
      <c r="G141" s="34"/>
      <c r="H141" s="34"/>
      <c r="I141" s="37"/>
      <c r="J141" s="34"/>
      <c r="K141" s="34"/>
      <c r="L141"/>
      <c r="M141"/>
      <c r="N141"/>
      <c r="O141"/>
      <c r="P141"/>
      <c r="Q141"/>
      <c r="R141" s="158"/>
      <c r="S141" s="52"/>
      <c r="T141" s="52"/>
      <c r="U141" s="52"/>
      <c r="V141" s="52"/>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c r="ID141" s="61"/>
      <c r="IE141" s="61"/>
      <c r="IF141" s="61"/>
      <c r="IG141" s="61"/>
      <c r="IH141" s="61"/>
      <c r="II141" s="61"/>
      <c r="IJ141" s="61"/>
      <c r="IK141" s="61"/>
      <c r="IL141" s="61"/>
      <c r="IM141" s="61"/>
      <c r="IN141" s="61"/>
    </row>
    <row r="142" spans="1:248" s="36" customFormat="1">
      <c r="A142" s="30" t="s">
        <v>411</v>
      </c>
      <c r="B142" s="34"/>
      <c r="C142" s="34"/>
      <c r="D142" s="34"/>
      <c r="E142" s="34"/>
      <c r="F142" s="34"/>
      <c r="G142" s="34"/>
      <c r="H142" s="34"/>
      <c r="I142" s="37"/>
      <c r="J142" s="34"/>
      <c r="K142" s="34"/>
      <c r="L142"/>
      <c r="M142"/>
      <c r="N142"/>
      <c r="O142"/>
      <c r="P142"/>
      <c r="Q142"/>
      <c r="R142" s="158"/>
      <c r="S142" s="52"/>
      <c r="T142" s="52"/>
      <c r="U142" s="52"/>
      <c r="V142" s="5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s="36" customFormat="1">
      <c r="A143" s="30" t="s">
        <v>220</v>
      </c>
      <c r="B143" s="34"/>
      <c r="C143" s="34"/>
      <c r="D143" s="34"/>
      <c r="E143" s="34"/>
      <c r="F143" s="34"/>
      <c r="G143" s="34"/>
      <c r="H143" s="34"/>
      <c r="I143" s="37"/>
      <c r="J143" s="34"/>
      <c r="K143" s="34"/>
      <c r="L143"/>
      <c r="M143"/>
      <c r="N143"/>
      <c r="O143"/>
      <c r="P143"/>
      <c r="Q143"/>
      <c r="R143" s="158"/>
      <c r="S143" s="52"/>
      <c r="T143" s="52"/>
      <c r="U143" s="52"/>
      <c r="V143" s="5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872" spans="1:11">
      <c r="A872"/>
      <c r="B872" t="s">
        <v>200</v>
      </c>
      <c r="C872"/>
      <c r="D872"/>
      <c r="E872"/>
      <c r="F872"/>
      <c r="G872" t="s">
        <v>201</v>
      </c>
      <c r="H872"/>
      <c r="I872" s="470"/>
      <c r="J872"/>
      <c r="K872"/>
    </row>
    <row r="873" spans="1:11">
      <c r="A873" s="507">
        <v>1987</v>
      </c>
      <c r="B873" t="s">
        <v>392</v>
      </c>
      <c r="C873" s="508">
        <v>52.832999999999998</v>
      </c>
      <c r="D873" s="508">
        <f>100*C873/C$945</f>
        <v>53.320347980542159</v>
      </c>
      <c r="E873"/>
      <c r="F873" s="507">
        <v>1987</v>
      </c>
      <c r="G873" t="s">
        <v>392</v>
      </c>
      <c r="H873" s="470">
        <v>82.897999999999996</v>
      </c>
      <c r="I873" s="508">
        <f>100*H873/H$945</f>
        <v>79.734148968913502</v>
      </c>
      <c r="J873"/>
      <c r="K873" s="507">
        <v>1987</v>
      </c>
    </row>
    <row r="874" spans="1:11">
      <c r="A874" s="509"/>
      <c r="B874" t="s">
        <v>393</v>
      </c>
      <c r="C874" s="508">
        <v>53.497999999999998</v>
      </c>
      <c r="D874" s="508">
        <f t="shared" ref="D874:D937" si="7">100*C874/C$945</f>
        <v>53.991482146821959</v>
      </c>
      <c r="E874"/>
      <c r="F874" s="509"/>
      <c r="G874" t="s">
        <v>393</v>
      </c>
      <c r="H874" s="470">
        <v>83.536000000000001</v>
      </c>
      <c r="I874" s="508">
        <f t="shared" ref="I874:I937" si="8">100*H874/H$945</f>
        <v>80.347799322868582</v>
      </c>
      <c r="J874"/>
      <c r="K874" s="509"/>
    </row>
    <row r="875" spans="1:11">
      <c r="A875" s="509"/>
      <c r="B875" t="s">
        <v>394</v>
      </c>
      <c r="C875" s="508">
        <v>53.917000000000002</v>
      </c>
      <c r="D875" s="508">
        <f t="shared" si="7"/>
        <v>54.414347132793736</v>
      </c>
      <c r="E875"/>
      <c r="F875" s="509"/>
      <c r="G875" t="s">
        <v>394</v>
      </c>
      <c r="H875" s="470">
        <v>84.113</v>
      </c>
      <c r="I875" s="508">
        <f t="shared" si="8"/>
        <v>80.902777777777771</v>
      </c>
      <c r="J875"/>
      <c r="K875" s="509"/>
    </row>
    <row r="876" spans="1:11">
      <c r="A876" s="509"/>
      <c r="B876" t="s">
        <v>395</v>
      </c>
      <c r="C876" s="508">
        <v>54.901000000000003</v>
      </c>
      <c r="D876" s="508">
        <f t="shared" si="7"/>
        <v>55.407423854025801</v>
      </c>
      <c r="E876"/>
      <c r="F876" s="509"/>
      <c r="G876" t="s">
        <v>395</v>
      </c>
      <c r="H876" s="470">
        <v>84.801000000000002</v>
      </c>
      <c r="I876" s="508">
        <f t="shared" si="8"/>
        <v>81.564519852262237</v>
      </c>
      <c r="J876"/>
      <c r="K876" s="509"/>
    </row>
    <row r="877" spans="1:11">
      <c r="A877" s="510">
        <v>1988</v>
      </c>
      <c r="B877" t="s">
        <v>392</v>
      </c>
      <c r="C877" s="511">
        <v>55.127000000000002</v>
      </c>
      <c r="D877" s="508">
        <f t="shared" si="7"/>
        <v>55.635508548129906</v>
      </c>
      <c r="E877"/>
      <c r="F877" s="510">
        <v>1988</v>
      </c>
      <c r="G877" t="s">
        <v>392</v>
      </c>
      <c r="H877" s="470">
        <v>85.367000000000004</v>
      </c>
      <c r="I877" s="508">
        <f t="shared" si="8"/>
        <v>82.108918128654977</v>
      </c>
      <c r="J877"/>
      <c r="K877" s="510">
        <v>1988</v>
      </c>
    </row>
    <row r="878" spans="1:11">
      <c r="A878" s="509"/>
      <c r="B878" t="s">
        <v>393</v>
      </c>
      <c r="C878" s="511">
        <v>55.970999999999997</v>
      </c>
      <c r="D878" s="508">
        <f t="shared" si="7"/>
        <v>56.487293865934639</v>
      </c>
      <c r="E878"/>
      <c r="F878" s="509"/>
      <c r="G878" t="s">
        <v>393</v>
      </c>
      <c r="H878" s="470">
        <v>86.292000000000002</v>
      </c>
      <c r="I878" s="508">
        <f t="shared" si="8"/>
        <v>82.998614958448755</v>
      </c>
      <c r="J878"/>
      <c r="K878" s="509"/>
    </row>
    <row r="879" spans="1:11">
      <c r="A879" s="509"/>
      <c r="B879" t="s">
        <v>394</v>
      </c>
      <c r="C879" s="511">
        <v>56.247</v>
      </c>
      <c r="D879" s="508">
        <f t="shared" si="7"/>
        <v>56.765839775548514</v>
      </c>
      <c r="E879"/>
      <c r="F879" s="509"/>
      <c r="G879" t="s">
        <v>394</v>
      </c>
      <c r="H879" s="470">
        <v>86.623999999999995</v>
      </c>
      <c r="I879" s="508">
        <f t="shared" si="8"/>
        <v>83.317943982763921</v>
      </c>
      <c r="J879"/>
      <c r="K879" s="509"/>
    </row>
    <row r="880" spans="1:11">
      <c r="A880" s="509"/>
      <c r="B880" t="s">
        <v>395</v>
      </c>
      <c r="C880" s="511">
        <v>57.023000000000003</v>
      </c>
      <c r="D880" s="508">
        <f t="shared" si="7"/>
        <v>57.548997840259979</v>
      </c>
      <c r="E880"/>
      <c r="F880" s="509"/>
      <c r="G880" t="s">
        <v>395</v>
      </c>
      <c r="H880" s="470">
        <v>87.305999999999997</v>
      </c>
      <c r="I880" s="508">
        <f t="shared" si="8"/>
        <v>83.973915050784854</v>
      </c>
      <c r="J880"/>
      <c r="K880" s="509"/>
    </row>
    <row r="881" spans="1:11">
      <c r="A881" s="510">
        <v>1989</v>
      </c>
      <c r="B881" t="s">
        <v>392</v>
      </c>
      <c r="C881" s="511">
        <v>57.670999999999999</v>
      </c>
      <c r="D881" s="508">
        <f t="shared" si="7"/>
        <v>58.202975193266461</v>
      </c>
      <c r="E881"/>
      <c r="F881" s="510">
        <v>1989</v>
      </c>
      <c r="G881" t="s">
        <v>392</v>
      </c>
      <c r="H881" s="470">
        <v>87.986000000000004</v>
      </c>
      <c r="I881" s="508">
        <f t="shared" si="8"/>
        <v>84.627962449984608</v>
      </c>
      <c r="J881"/>
      <c r="K881" s="510">
        <v>1989</v>
      </c>
    </row>
    <row r="882" spans="1:11">
      <c r="A882" s="507"/>
      <c r="B882" t="s">
        <v>393</v>
      </c>
      <c r="C882" s="511">
        <v>58.128</v>
      </c>
      <c r="D882" s="508">
        <f t="shared" si="7"/>
        <v>58.66419070302566</v>
      </c>
      <c r="E882"/>
      <c r="F882" s="507"/>
      <c r="G882" t="s">
        <v>393</v>
      </c>
      <c r="H882" s="470">
        <v>88.126999999999995</v>
      </c>
      <c r="I882" s="508">
        <f t="shared" si="8"/>
        <v>84.763581101877492</v>
      </c>
      <c r="J882"/>
      <c r="K882" s="507"/>
    </row>
    <row r="883" spans="1:11">
      <c r="A883" s="509"/>
      <c r="B883" t="s">
        <v>394</v>
      </c>
      <c r="C883" s="511">
        <v>58.57</v>
      </c>
      <c r="D883" s="508">
        <f t="shared" si="7"/>
        <v>59.110267848131926</v>
      </c>
      <c r="E883"/>
      <c r="F883" s="509"/>
      <c r="G883" t="s">
        <v>394</v>
      </c>
      <c r="H883" s="470">
        <v>88.302000000000007</v>
      </c>
      <c r="I883" s="508">
        <f t="shared" si="8"/>
        <v>84.931902123730382</v>
      </c>
      <c r="J883"/>
      <c r="K883" s="509"/>
    </row>
    <row r="884" spans="1:11">
      <c r="A884" s="509"/>
      <c r="B884" t="s">
        <v>395</v>
      </c>
      <c r="C884" s="511">
        <v>58.621000000000002</v>
      </c>
      <c r="D884" s="508">
        <f t="shared" si="7"/>
        <v>59.161738287951884</v>
      </c>
      <c r="E884"/>
      <c r="F884" s="509"/>
      <c r="G884" t="s">
        <v>395</v>
      </c>
      <c r="H884" s="470">
        <v>88.635000000000005</v>
      </c>
      <c r="I884" s="508">
        <f t="shared" si="8"/>
        <v>85.252192982456137</v>
      </c>
      <c r="J884"/>
      <c r="K884" s="509"/>
    </row>
    <row r="885" spans="1:11">
      <c r="A885" s="510">
        <v>1990</v>
      </c>
      <c r="B885" t="s">
        <v>392</v>
      </c>
      <c r="C885" s="511">
        <v>59.295000000000002</v>
      </c>
      <c r="D885" s="508">
        <f t="shared" si="7"/>
        <v>59.841955473023432</v>
      </c>
      <c r="E885"/>
      <c r="F885" s="510">
        <v>1990</v>
      </c>
      <c r="G885" t="s">
        <v>392</v>
      </c>
      <c r="H885" s="470">
        <v>89.016000000000005</v>
      </c>
      <c r="I885" s="508">
        <f t="shared" si="8"/>
        <v>85.618651892890114</v>
      </c>
      <c r="J885"/>
      <c r="K885" s="510">
        <v>1990</v>
      </c>
    </row>
    <row r="886" spans="1:11">
      <c r="A886" s="510"/>
      <c r="B886" t="s">
        <v>393</v>
      </c>
      <c r="C886" s="511">
        <v>59.481999999999999</v>
      </c>
      <c r="D886" s="508">
        <f t="shared" si="7"/>
        <v>60.030680419029935</v>
      </c>
      <c r="E886"/>
      <c r="F886" s="510"/>
      <c r="G886" t="s">
        <v>393</v>
      </c>
      <c r="H886" s="470">
        <v>89.094999999999999</v>
      </c>
      <c r="I886" s="508">
        <f t="shared" si="8"/>
        <v>85.694636811326561</v>
      </c>
      <c r="J886"/>
      <c r="K886" s="510"/>
    </row>
    <row r="887" spans="1:11">
      <c r="A887" s="509"/>
      <c r="B887" t="s">
        <v>394</v>
      </c>
      <c r="C887" s="511">
        <v>59.38</v>
      </c>
      <c r="D887" s="508">
        <f t="shared" si="7"/>
        <v>59.927739539390025</v>
      </c>
      <c r="E887"/>
      <c r="F887" s="509"/>
      <c r="G887" t="s">
        <v>394</v>
      </c>
      <c r="H887" s="470">
        <v>88.765000000000001</v>
      </c>
      <c r="I887" s="508">
        <f t="shared" si="8"/>
        <v>85.377231455832558</v>
      </c>
      <c r="J887"/>
      <c r="K887" s="509"/>
    </row>
    <row r="888" spans="1:11">
      <c r="A888" s="509"/>
      <c r="B888" t="s">
        <v>395</v>
      </c>
      <c r="C888" s="511">
        <v>58.643999999999998</v>
      </c>
      <c r="D888" s="508">
        <f t="shared" si="7"/>
        <v>59.184950447086365</v>
      </c>
      <c r="E888"/>
      <c r="F888" s="509"/>
      <c r="G888" t="s">
        <v>395</v>
      </c>
      <c r="H888" s="470">
        <v>88.484999999999999</v>
      </c>
      <c r="I888" s="508">
        <f t="shared" si="8"/>
        <v>85.107917820867954</v>
      </c>
      <c r="J888"/>
      <c r="K888" s="509"/>
    </row>
    <row r="889" spans="1:11">
      <c r="A889" s="510">
        <v>1991</v>
      </c>
      <c r="B889" t="s">
        <v>392</v>
      </c>
      <c r="C889" s="511">
        <v>58.182000000000002</v>
      </c>
      <c r="D889" s="508">
        <f t="shared" si="7"/>
        <v>58.71868881577619</v>
      </c>
      <c r="E889"/>
      <c r="F889" s="510">
        <v>1991</v>
      </c>
      <c r="G889" t="s">
        <v>392</v>
      </c>
      <c r="H889" s="470">
        <v>87.858000000000004</v>
      </c>
      <c r="I889" s="508">
        <f t="shared" si="8"/>
        <v>84.504847645429365</v>
      </c>
      <c r="J889"/>
      <c r="K889" s="510">
        <v>1991</v>
      </c>
    </row>
    <row r="890" spans="1:11">
      <c r="A890" s="510"/>
      <c r="B890" t="s">
        <v>393</v>
      </c>
      <c r="C890" s="511">
        <v>58.759</v>
      </c>
      <c r="D890" s="508">
        <f t="shared" si="7"/>
        <v>59.301011242758811</v>
      </c>
      <c r="E890"/>
      <c r="F890" s="510"/>
      <c r="G890" t="s">
        <v>393</v>
      </c>
      <c r="H890" s="470">
        <v>87.504000000000005</v>
      </c>
      <c r="I890" s="508">
        <f t="shared" si="8"/>
        <v>84.164358264081244</v>
      </c>
      <c r="J890"/>
      <c r="K890" s="510"/>
    </row>
    <row r="891" spans="1:11">
      <c r="A891" s="507"/>
      <c r="B891" t="s">
        <v>394</v>
      </c>
      <c r="C891" s="511">
        <v>59.091000000000001</v>
      </c>
      <c r="D891" s="508">
        <f t="shared" si="7"/>
        <v>59.63607371374362</v>
      </c>
      <c r="E891"/>
      <c r="F891" s="507"/>
      <c r="G891" t="s">
        <v>394</v>
      </c>
      <c r="H891" s="470">
        <v>87.317999999999998</v>
      </c>
      <c r="I891" s="508">
        <f t="shared" si="8"/>
        <v>83.985457063711905</v>
      </c>
      <c r="J891"/>
      <c r="K891" s="507"/>
    </row>
    <row r="892" spans="1:11">
      <c r="A892" s="509"/>
      <c r="B892" t="s">
        <v>395</v>
      </c>
      <c r="C892" s="511">
        <v>59.37</v>
      </c>
      <c r="D892" s="508">
        <f t="shared" si="7"/>
        <v>59.917647296288074</v>
      </c>
      <c r="E892"/>
      <c r="F892" s="509"/>
      <c r="G892" t="s">
        <v>395</v>
      </c>
      <c r="H892" s="470">
        <v>87.162999999999997</v>
      </c>
      <c r="I892" s="508">
        <f t="shared" si="8"/>
        <v>83.836372730070778</v>
      </c>
      <c r="J892"/>
      <c r="K892" s="509"/>
    </row>
    <row r="893" spans="1:11">
      <c r="A893" s="510">
        <v>1992</v>
      </c>
      <c r="B893" t="s">
        <v>392</v>
      </c>
      <c r="C893" s="511">
        <v>60.249000000000002</v>
      </c>
      <c r="D893" s="508">
        <f t="shared" si="7"/>
        <v>60.804755464949643</v>
      </c>
      <c r="E893"/>
      <c r="F893" s="510">
        <v>1992</v>
      </c>
      <c r="G893" t="s">
        <v>392</v>
      </c>
      <c r="H893" s="470">
        <v>86.664000000000001</v>
      </c>
      <c r="I893" s="508">
        <f t="shared" si="8"/>
        <v>83.356417359187432</v>
      </c>
      <c r="J893"/>
      <c r="K893" s="510">
        <v>1992</v>
      </c>
    </row>
    <row r="894" spans="1:11">
      <c r="A894" s="509"/>
      <c r="B894" t="s">
        <v>393</v>
      </c>
      <c r="C894" s="511">
        <v>61.031999999999996</v>
      </c>
      <c r="D894" s="508">
        <f t="shared" si="7"/>
        <v>61.594978099832467</v>
      </c>
      <c r="E894"/>
      <c r="F894" s="509"/>
      <c r="G894" t="s">
        <v>393</v>
      </c>
      <c r="H894" s="470">
        <v>86.850999999999999</v>
      </c>
      <c r="I894" s="508">
        <f t="shared" si="8"/>
        <v>83.536280393967374</v>
      </c>
      <c r="J894"/>
      <c r="K894" s="509"/>
    </row>
    <row r="895" spans="1:11">
      <c r="A895" s="510"/>
      <c r="B895" t="s">
        <v>394</v>
      </c>
      <c r="C895" s="511">
        <v>61.683</v>
      </c>
      <c r="D895" s="508">
        <f t="shared" si="7"/>
        <v>62.251983125769534</v>
      </c>
      <c r="E895"/>
      <c r="F895" s="510"/>
      <c r="G895" t="s">
        <v>394</v>
      </c>
      <c r="H895" s="470">
        <v>87.028000000000006</v>
      </c>
      <c r="I895" s="508">
        <f t="shared" si="8"/>
        <v>83.706525084641441</v>
      </c>
      <c r="J895"/>
      <c r="K895" s="510"/>
    </row>
    <row r="896" spans="1:11">
      <c r="A896" s="509"/>
      <c r="B896" t="s">
        <v>395</v>
      </c>
      <c r="C896" s="511">
        <v>62.41</v>
      </c>
      <c r="D896" s="508">
        <f t="shared" si="7"/>
        <v>62.985689199281431</v>
      </c>
      <c r="E896"/>
      <c r="F896" s="509"/>
      <c r="G896" t="s">
        <v>395</v>
      </c>
      <c r="H896" s="470">
        <v>87.418999999999997</v>
      </c>
      <c r="I896" s="508">
        <f t="shared" si="8"/>
        <v>84.082602339181278</v>
      </c>
      <c r="J896"/>
      <c r="K896" s="509"/>
    </row>
    <row r="897" spans="1:11">
      <c r="A897" s="510">
        <v>1993</v>
      </c>
      <c r="B897" t="s">
        <v>392</v>
      </c>
      <c r="C897" s="511">
        <v>62.375</v>
      </c>
      <c r="D897" s="508">
        <f t="shared" si="7"/>
        <v>62.950366348424602</v>
      </c>
      <c r="E897"/>
      <c r="F897" s="510">
        <v>1993</v>
      </c>
      <c r="G897" t="s">
        <v>392</v>
      </c>
      <c r="H897" s="470">
        <v>88.009</v>
      </c>
      <c r="I897" s="508">
        <f t="shared" si="8"/>
        <v>84.650084641428123</v>
      </c>
      <c r="J897"/>
      <c r="K897" s="510">
        <v>1993</v>
      </c>
    </row>
    <row r="898" spans="1:11">
      <c r="A898" s="509"/>
      <c r="B898" t="s">
        <v>393</v>
      </c>
      <c r="C898" s="511">
        <v>62.774000000000001</v>
      </c>
      <c r="D898" s="508">
        <f t="shared" si="7"/>
        <v>63.353046848192477</v>
      </c>
      <c r="E898"/>
      <c r="F898" s="509"/>
      <c r="G898" t="s">
        <v>393</v>
      </c>
      <c r="H898" s="470">
        <v>88.605000000000004</v>
      </c>
      <c r="I898" s="508">
        <f t="shared" si="8"/>
        <v>85.2233379501385</v>
      </c>
      <c r="J898"/>
      <c r="K898" s="509"/>
    </row>
    <row r="899" spans="1:11">
      <c r="A899" s="510"/>
      <c r="B899" t="s">
        <v>394</v>
      </c>
      <c r="C899" s="511">
        <v>63.084000000000003</v>
      </c>
      <c r="D899" s="508">
        <f t="shared" si="7"/>
        <v>63.665906384352994</v>
      </c>
      <c r="E899"/>
      <c r="F899" s="510"/>
      <c r="G899" t="s">
        <v>394</v>
      </c>
      <c r="H899" s="470">
        <v>89.05</v>
      </c>
      <c r="I899" s="508">
        <f t="shared" si="8"/>
        <v>85.651354262850106</v>
      </c>
      <c r="J899"/>
      <c r="K899" s="510"/>
    </row>
    <row r="900" spans="1:11">
      <c r="A900" s="507"/>
      <c r="B900" t="s">
        <v>395</v>
      </c>
      <c r="C900" s="511">
        <v>64.162000000000006</v>
      </c>
      <c r="D900" s="508">
        <f t="shared" si="7"/>
        <v>64.753850190743407</v>
      </c>
      <c r="E900"/>
      <c r="F900" s="507"/>
      <c r="G900" t="s">
        <v>395</v>
      </c>
      <c r="H900" s="470">
        <v>89.701999999999998</v>
      </c>
      <c r="I900" s="508">
        <f t="shared" si="8"/>
        <v>86.278470298553401</v>
      </c>
      <c r="J900"/>
      <c r="K900" s="507"/>
    </row>
    <row r="901" spans="1:11">
      <c r="A901" s="509">
        <v>1994</v>
      </c>
      <c r="B901" t="s">
        <v>392</v>
      </c>
      <c r="C901" s="511">
        <v>64.915000000000006</v>
      </c>
      <c r="D901" s="508">
        <f t="shared" si="7"/>
        <v>65.513796096320377</v>
      </c>
      <c r="E901"/>
      <c r="F901" s="509">
        <v>1994</v>
      </c>
      <c r="G901" t="s">
        <v>392</v>
      </c>
      <c r="H901" s="470">
        <v>90.453000000000003</v>
      </c>
      <c r="I901" s="508">
        <f t="shared" si="8"/>
        <v>87.000807940904906</v>
      </c>
      <c r="J901"/>
      <c r="K901" s="509">
        <v>1994</v>
      </c>
    </row>
    <row r="902" spans="1:11">
      <c r="A902" s="509"/>
      <c r="B902" t="s">
        <v>393</v>
      </c>
      <c r="C902" s="511">
        <v>65.995000000000005</v>
      </c>
      <c r="D902" s="508">
        <f t="shared" si="7"/>
        <v>66.603758351331166</v>
      </c>
      <c r="E902"/>
      <c r="F902" s="509"/>
      <c r="G902" t="s">
        <v>393</v>
      </c>
      <c r="H902" s="470">
        <v>91.421000000000006</v>
      </c>
      <c r="I902" s="508">
        <f t="shared" si="8"/>
        <v>87.931863650353961</v>
      </c>
      <c r="J902"/>
      <c r="K902" s="509"/>
    </row>
    <row r="903" spans="1:11">
      <c r="A903" s="509"/>
      <c r="B903" t="s">
        <v>394</v>
      </c>
      <c r="C903" s="511">
        <v>66.391000000000005</v>
      </c>
      <c r="D903" s="508">
        <f t="shared" si="7"/>
        <v>67.003411178168463</v>
      </c>
      <c r="E903"/>
      <c r="F903" s="509"/>
      <c r="G903" t="s">
        <v>394</v>
      </c>
      <c r="H903" s="470">
        <v>92.522999999999996</v>
      </c>
      <c r="I903" s="508">
        <f t="shared" si="8"/>
        <v>88.991805170821777</v>
      </c>
      <c r="J903"/>
      <c r="K903" s="509"/>
    </row>
    <row r="904" spans="1:11">
      <c r="A904" s="510"/>
      <c r="B904" t="s">
        <v>395</v>
      </c>
      <c r="C904" s="511">
        <v>67.344999999999999</v>
      </c>
      <c r="D904" s="508">
        <f t="shared" si="7"/>
        <v>67.966211170094667</v>
      </c>
      <c r="E904"/>
      <c r="F904" s="510"/>
      <c r="G904" t="s">
        <v>395</v>
      </c>
      <c r="H904" s="470">
        <v>93.067999999999998</v>
      </c>
      <c r="I904" s="508">
        <f t="shared" si="8"/>
        <v>89.516004924592167</v>
      </c>
      <c r="J904"/>
      <c r="K904" s="510"/>
    </row>
    <row r="905" spans="1:11">
      <c r="A905" s="509">
        <v>1995</v>
      </c>
      <c r="B905" t="s">
        <v>392</v>
      </c>
      <c r="C905" s="511">
        <v>67.53</v>
      </c>
      <c r="D905" s="508">
        <f t="shared" si="7"/>
        <v>68.152917667480779</v>
      </c>
      <c r="E905"/>
      <c r="F905" s="509">
        <v>1995</v>
      </c>
      <c r="G905" t="s">
        <v>392</v>
      </c>
      <c r="H905" s="470">
        <v>93.83</v>
      </c>
      <c r="I905" s="508">
        <f t="shared" si="8"/>
        <v>90.248922745460135</v>
      </c>
      <c r="J905"/>
      <c r="K905" s="509">
        <v>1995</v>
      </c>
    </row>
    <row r="906" spans="1:11">
      <c r="A906" s="509"/>
      <c r="B906" t="s">
        <v>393</v>
      </c>
      <c r="C906" s="511">
        <v>67.753</v>
      </c>
      <c r="D906" s="508">
        <f t="shared" si="7"/>
        <v>68.377974688654305</v>
      </c>
      <c r="E906"/>
      <c r="F906" s="509"/>
      <c r="G906" t="s">
        <v>393</v>
      </c>
      <c r="H906" s="470">
        <v>94.305000000000007</v>
      </c>
      <c r="I906" s="508">
        <f t="shared" si="8"/>
        <v>90.705794090489377</v>
      </c>
      <c r="J906"/>
      <c r="K906" s="509"/>
    </row>
    <row r="907" spans="1:11">
      <c r="A907" s="509"/>
      <c r="B907" t="s">
        <v>394</v>
      </c>
      <c r="C907" s="511">
        <v>68.475999999999999</v>
      </c>
      <c r="D907" s="508">
        <f t="shared" si="7"/>
        <v>69.107643864925421</v>
      </c>
      <c r="E907"/>
      <c r="F907" s="509"/>
      <c r="G907" t="s">
        <v>394</v>
      </c>
      <c r="H907" s="470">
        <v>94.712999999999994</v>
      </c>
      <c r="I907" s="508">
        <f t="shared" si="8"/>
        <v>91.098222530009224</v>
      </c>
      <c r="J907"/>
      <c r="K907" s="509"/>
    </row>
    <row r="908" spans="1:11">
      <c r="A908" s="510"/>
      <c r="B908" t="s">
        <v>395</v>
      </c>
      <c r="C908" s="511">
        <v>69.12</v>
      </c>
      <c r="D908" s="508">
        <f t="shared" si="7"/>
        <v>69.757584320691123</v>
      </c>
      <c r="E908"/>
      <c r="F908" s="510"/>
      <c r="G908" t="s">
        <v>395</v>
      </c>
      <c r="H908" s="470">
        <v>94.960999999999999</v>
      </c>
      <c r="I908" s="508">
        <f t="shared" si="8"/>
        <v>91.336757463835028</v>
      </c>
      <c r="J908"/>
      <c r="K908" s="510"/>
    </row>
    <row r="909" spans="1:11">
      <c r="A909" s="509">
        <v>1996</v>
      </c>
      <c r="B909" t="s">
        <v>392</v>
      </c>
      <c r="C909" s="511">
        <v>69.695999999999998</v>
      </c>
      <c r="D909" s="508">
        <f t="shared" si="7"/>
        <v>70.338897523363542</v>
      </c>
      <c r="E909"/>
      <c r="F909" s="509">
        <v>1996</v>
      </c>
      <c r="G909" t="s">
        <v>392</v>
      </c>
      <c r="H909" s="470">
        <v>95.572000000000003</v>
      </c>
      <c r="I909" s="508">
        <f t="shared" si="8"/>
        <v>91.924438288704224</v>
      </c>
      <c r="J909"/>
      <c r="K909" s="509">
        <v>1996</v>
      </c>
    </row>
    <row r="910" spans="1:11">
      <c r="A910" s="509"/>
      <c r="B910" t="s">
        <v>393</v>
      </c>
      <c r="C910" s="511">
        <v>71.126000000000005</v>
      </c>
      <c r="D910" s="508">
        <f t="shared" si="7"/>
        <v>71.782088286942667</v>
      </c>
      <c r="E910"/>
      <c r="F910" s="509"/>
      <c r="G910" t="s">
        <v>393</v>
      </c>
      <c r="H910" s="470">
        <v>96.17</v>
      </c>
      <c r="I910" s="508">
        <f t="shared" si="8"/>
        <v>92.499615266235764</v>
      </c>
      <c r="J910"/>
      <c r="K910" s="509"/>
    </row>
    <row r="911" spans="1:11">
      <c r="A911" s="509"/>
      <c r="B911" t="s">
        <v>394</v>
      </c>
      <c r="C911" s="511">
        <v>71.933999999999997</v>
      </c>
      <c r="D911" s="508">
        <f t="shared" si="7"/>
        <v>72.597541529580369</v>
      </c>
      <c r="E911"/>
      <c r="F911" s="509"/>
      <c r="G911" t="s">
        <v>394</v>
      </c>
      <c r="H911" s="470">
        <v>96.781000000000006</v>
      </c>
      <c r="I911" s="508">
        <f t="shared" si="8"/>
        <v>93.08729609110496</v>
      </c>
      <c r="J911"/>
      <c r="K911" s="509"/>
    </row>
    <row r="912" spans="1:11">
      <c r="A912" s="509"/>
      <c r="B912" t="s">
        <v>395</v>
      </c>
      <c r="C912" s="511">
        <v>72.858999999999995</v>
      </c>
      <c r="D912" s="508">
        <f t="shared" si="7"/>
        <v>73.531074016510914</v>
      </c>
      <c r="E912"/>
      <c r="F912" s="509"/>
      <c r="G912" t="s">
        <v>395</v>
      </c>
      <c r="H912" s="470">
        <v>97.650999999999996</v>
      </c>
      <c r="I912" s="508">
        <f t="shared" si="8"/>
        <v>93.924092028316409</v>
      </c>
      <c r="J912"/>
      <c r="K912" s="509"/>
    </row>
    <row r="913" spans="1:11">
      <c r="A913" s="510">
        <v>1997</v>
      </c>
      <c r="B913" t="s">
        <v>392</v>
      </c>
      <c r="C913" s="511">
        <v>73.483000000000004</v>
      </c>
      <c r="D913" s="508">
        <f t="shared" si="7"/>
        <v>74.160829986072713</v>
      </c>
      <c r="E913"/>
      <c r="F913" s="510">
        <v>1997</v>
      </c>
      <c r="G913" t="s">
        <v>392</v>
      </c>
      <c r="H913" s="470">
        <v>98.471999999999994</v>
      </c>
      <c r="I913" s="508">
        <f t="shared" si="8"/>
        <v>94.713758079409033</v>
      </c>
      <c r="J913"/>
      <c r="K913" s="510">
        <v>1997</v>
      </c>
    </row>
    <row r="914" spans="1:11">
      <c r="A914" s="509"/>
      <c r="B914" t="s">
        <v>393</v>
      </c>
      <c r="C914" s="511">
        <v>74.820999999999998</v>
      </c>
      <c r="D914" s="508">
        <f t="shared" si="7"/>
        <v>75.511172113113858</v>
      </c>
      <c r="E914"/>
      <c r="F914" s="509"/>
      <c r="G914" t="s">
        <v>393</v>
      </c>
      <c r="H914" s="470">
        <v>98.921999999999997</v>
      </c>
      <c r="I914" s="508">
        <f t="shared" si="8"/>
        <v>95.146583564173582</v>
      </c>
      <c r="J914"/>
      <c r="K914" s="509"/>
    </row>
    <row r="915" spans="1:11">
      <c r="A915" s="509"/>
      <c r="B915" t="s">
        <v>394</v>
      </c>
      <c r="C915" s="511">
        <v>75.921999999999997</v>
      </c>
      <c r="D915" s="508">
        <f t="shared" si="7"/>
        <v>76.622328078638759</v>
      </c>
      <c r="E915"/>
      <c r="F915" s="509"/>
      <c r="G915" t="s">
        <v>394</v>
      </c>
      <c r="H915" s="470">
        <v>99.337999999999994</v>
      </c>
      <c r="I915" s="508">
        <f t="shared" si="8"/>
        <v>95.54670667897814</v>
      </c>
      <c r="J915"/>
      <c r="K915" s="509"/>
    </row>
    <row r="916" spans="1:11">
      <c r="A916" s="509"/>
      <c r="B916" t="s">
        <v>395</v>
      </c>
      <c r="C916" s="511">
        <v>76.558000000000007</v>
      </c>
      <c r="D916" s="508">
        <f t="shared" si="7"/>
        <v>77.264194739922914</v>
      </c>
      <c r="E916"/>
      <c r="F916" s="509"/>
      <c r="G916" t="s">
        <v>395</v>
      </c>
      <c r="H916" s="470">
        <v>99.885999999999996</v>
      </c>
      <c r="I916" s="508">
        <f t="shared" si="8"/>
        <v>96.073791935980296</v>
      </c>
      <c r="J916"/>
      <c r="K916" s="509"/>
    </row>
    <row r="917" spans="1:11">
      <c r="A917" s="510">
        <v>1998</v>
      </c>
      <c r="B917" t="s">
        <v>392</v>
      </c>
      <c r="C917" s="511">
        <v>77.412999999999997</v>
      </c>
      <c r="D917" s="508">
        <f t="shared" si="7"/>
        <v>78.127081525139772</v>
      </c>
      <c r="E917"/>
      <c r="F917" s="510">
        <v>1998</v>
      </c>
      <c r="G917" t="s">
        <v>392</v>
      </c>
      <c r="H917" s="470">
        <v>100.386</v>
      </c>
      <c r="I917" s="508">
        <f t="shared" si="8"/>
        <v>96.554709141274245</v>
      </c>
      <c r="J917"/>
      <c r="K917" s="510">
        <v>1998</v>
      </c>
    </row>
    <row r="918" spans="1:11">
      <c r="A918" s="507"/>
      <c r="B918" t="s">
        <v>393</v>
      </c>
      <c r="C918" s="511">
        <v>78.257999999999996</v>
      </c>
      <c r="D918" s="508">
        <f t="shared" si="7"/>
        <v>78.979876067254708</v>
      </c>
      <c r="E918"/>
      <c r="F918" s="507"/>
      <c r="G918" t="s">
        <v>393</v>
      </c>
      <c r="H918" s="470">
        <v>101.062</v>
      </c>
      <c r="I918" s="508">
        <f t="shared" si="8"/>
        <v>97.204909202831629</v>
      </c>
      <c r="J918"/>
      <c r="K918" s="507"/>
    </row>
    <row r="919" spans="1:11">
      <c r="A919" s="509"/>
      <c r="B919" t="s">
        <v>394</v>
      </c>
      <c r="C919" s="511">
        <v>79.471000000000004</v>
      </c>
      <c r="D919" s="508">
        <f t="shared" si="7"/>
        <v>80.204065155521477</v>
      </c>
      <c r="E919"/>
      <c r="F919" s="509"/>
      <c r="G919" t="s">
        <v>394</v>
      </c>
      <c r="H919" s="470">
        <v>101.51300000000001</v>
      </c>
      <c r="I919" s="508">
        <f t="shared" si="8"/>
        <v>97.638696522006782</v>
      </c>
      <c r="J919"/>
      <c r="K919" s="509"/>
    </row>
    <row r="920" spans="1:11">
      <c r="A920" s="509"/>
      <c r="B920" t="s">
        <v>395</v>
      </c>
      <c r="C920" s="511">
        <v>81.087999999999994</v>
      </c>
      <c r="D920" s="508">
        <f t="shared" si="7"/>
        <v>81.835980865107075</v>
      </c>
      <c r="E920"/>
      <c r="F920" s="509"/>
      <c r="G920" t="s">
        <v>395</v>
      </c>
      <c r="H920" s="470">
        <v>101.96299999999999</v>
      </c>
      <c r="I920" s="508">
        <f t="shared" si="8"/>
        <v>98.071522006771303</v>
      </c>
      <c r="J920"/>
      <c r="K920" s="509"/>
    </row>
    <row r="921" spans="1:11">
      <c r="A921" s="509">
        <v>1999</v>
      </c>
      <c r="B921" t="s">
        <v>392</v>
      </c>
      <c r="C921" s="511">
        <v>81.984999999999999</v>
      </c>
      <c r="D921" s="508">
        <f t="shared" si="7"/>
        <v>82.741255071352157</v>
      </c>
      <c r="E921"/>
      <c r="F921" s="509">
        <v>1999</v>
      </c>
      <c r="G921" t="s">
        <v>392</v>
      </c>
      <c r="H921" s="470">
        <v>101.93899999999999</v>
      </c>
      <c r="I921" s="508">
        <f t="shared" si="8"/>
        <v>98.0484379809172</v>
      </c>
      <c r="J921"/>
      <c r="K921" s="509">
        <v>1999</v>
      </c>
    </row>
    <row r="922" spans="1:11">
      <c r="A922" s="510"/>
      <c r="B922" t="s">
        <v>393</v>
      </c>
      <c r="C922" s="511">
        <v>82.771000000000001</v>
      </c>
      <c r="D922" s="508">
        <f t="shared" si="7"/>
        <v>83.53450537916558</v>
      </c>
      <c r="E922"/>
      <c r="F922" s="510"/>
      <c r="G922" t="s">
        <v>393</v>
      </c>
      <c r="H922" s="470">
        <v>102.715</v>
      </c>
      <c r="I922" s="508">
        <f t="shared" si="8"/>
        <v>98.794821483533397</v>
      </c>
      <c r="J922"/>
      <c r="K922" s="510"/>
    </row>
    <row r="923" spans="1:11">
      <c r="A923" s="509"/>
      <c r="B923" t="s">
        <v>394</v>
      </c>
      <c r="C923" s="511">
        <v>84.004999999999995</v>
      </c>
      <c r="D923" s="508">
        <f t="shared" si="7"/>
        <v>84.779888177946432</v>
      </c>
      <c r="E923"/>
      <c r="F923" s="509"/>
      <c r="G923" t="s">
        <v>394</v>
      </c>
      <c r="H923" s="470">
        <v>103.172</v>
      </c>
      <c r="I923" s="508">
        <f t="shared" si="8"/>
        <v>99.23437980917204</v>
      </c>
      <c r="J923"/>
      <c r="K923" s="509"/>
    </row>
    <row r="924" spans="1:11">
      <c r="A924" s="509"/>
      <c r="B924" t="s">
        <v>395</v>
      </c>
      <c r="C924" s="511">
        <v>85.704999999999998</v>
      </c>
      <c r="D924" s="508">
        <f t="shared" si="7"/>
        <v>86.49556950527824</v>
      </c>
      <c r="E924"/>
      <c r="F924" s="509"/>
      <c r="G924" t="s">
        <v>395</v>
      </c>
      <c r="H924" s="470">
        <v>103.718</v>
      </c>
      <c r="I924" s="508">
        <f t="shared" si="8"/>
        <v>99.759541397353033</v>
      </c>
      <c r="J924"/>
      <c r="K924" s="509"/>
    </row>
    <row r="925" spans="1:11">
      <c r="A925" s="509">
        <v>2000</v>
      </c>
      <c r="B925" t="s">
        <v>392</v>
      </c>
      <c r="C925" s="511">
        <v>85.828000000000003</v>
      </c>
      <c r="D925" s="508">
        <f t="shared" si="7"/>
        <v>86.619704095432269</v>
      </c>
      <c r="E925"/>
      <c r="F925" s="509">
        <v>2000</v>
      </c>
      <c r="G925" t="s">
        <v>392</v>
      </c>
      <c r="H925" s="470">
        <v>104.423</v>
      </c>
      <c r="I925" s="508">
        <f t="shared" si="8"/>
        <v>100.43763465681747</v>
      </c>
      <c r="J925"/>
      <c r="K925" s="509">
        <v>2000</v>
      </c>
    </row>
    <row r="926" spans="1:11">
      <c r="A926" s="510"/>
      <c r="B926" t="s">
        <v>393</v>
      </c>
      <c r="C926" s="511">
        <v>87.713999999999999</v>
      </c>
      <c r="D926" s="508">
        <f t="shared" si="7"/>
        <v>88.523101144460369</v>
      </c>
      <c r="E926"/>
      <c r="F926" s="510"/>
      <c r="G926" t="s">
        <v>393</v>
      </c>
      <c r="H926" s="470">
        <v>104.723</v>
      </c>
      <c r="I926" s="508">
        <f t="shared" si="8"/>
        <v>100.72618497999383</v>
      </c>
      <c r="J926"/>
      <c r="K926" s="510"/>
    </row>
    <row r="927" spans="1:11">
      <c r="A927" s="507"/>
      <c r="B927" t="s">
        <v>394</v>
      </c>
      <c r="C927" s="511">
        <v>87.754000000000005</v>
      </c>
      <c r="D927" s="508">
        <f t="shared" si="7"/>
        <v>88.563470116868174</v>
      </c>
      <c r="E927"/>
      <c r="F927" s="507"/>
      <c r="G927" t="s">
        <v>394</v>
      </c>
      <c r="H927" s="470">
        <v>104.809</v>
      </c>
      <c r="I927" s="508">
        <f t="shared" si="8"/>
        <v>100.8089027393044</v>
      </c>
      <c r="J927"/>
      <c r="K927" s="507"/>
    </row>
    <row r="928" spans="1:11">
      <c r="A928" s="509"/>
      <c r="B928" t="s">
        <v>395</v>
      </c>
      <c r="C928" s="511">
        <v>88.191000000000003</v>
      </c>
      <c r="D928" s="508">
        <f t="shared" si="7"/>
        <v>89.004501140423471</v>
      </c>
      <c r="E928"/>
      <c r="F928" s="509"/>
      <c r="G928" t="s">
        <v>395</v>
      </c>
      <c r="H928" s="470">
        <v>104.614</v>
      </c>
      <c r="I928" s="508">
        <f t="shared" si="8"/>
        <v>100.62134502923976</v>
      </c>
      <c r="J928"/>
      <c r="K928" s="509"/>
    </row>
    <row r="929" spans="1:11">
      <c r="A929" s="509">
        <v>2001</v>
      </c>
      <c r="B929" t="s">
        <v>392</v>
      </c>
      <c r="C929" s="511">
        <v>87.759</v>
      </c>
      <c r="D929" s="508">
        <f t="shared" si="7"/>
        <v>88.56851623841915</v>
      </c>
      <c r="E929"/>
      <c r="F929" s="509">
        <v>2001</v>
      </c>
      <c r="G929" t="s">
        <v>392</v>
      </c>
      <c r="H929" s="470">
        <v>105.02</v>
      </c>
      <c r="I929" s="508">
        <f t="shared" si="8"/>
        <v>101.01184979993845</v>
      </c>
      <c r="J929"/>
      <c r="K929" s="509">
        <v>2001</v>
      </c>
    </row>
    <row r="930" spans="1:11">
      <c r="A930" s="509"/>
      <c r="B930" t="s">
        <v>393</v>
      </c>
      <c r="C930" s="511">
        <v>88.215999999999994</v>
      </c>
      <c r="D930" s="508">
        <f t="shared" si="7"/>
        <v>89.029731748178335</v>
      </c>
      <c r="E930"/>
      <c r="F930" s="509"/>
      <c r="G930" t="s">
        <v>393</v>
      </c>
      <c r="H930" s="470">
        <v>104.27800000000001</v>
      </c>
      <c r="I930" s="508">
        <f t="shared" si="8"/>
        <v>100.29816866728225</v>
      </c>
      <c r="J930"/>
      <c r="K930" s="509"/>
    </row>
    <row r="931" spans="1:11">
      <c r="A931" s="510"/>
      <c r="B931" t="s">
        <v>394</v>
      </c>
      <c r="C931" s="511">
        <v>87.722999999999999</v>
      </c>
      <c r="D931" s="508">
        <f t="shared" si="7"/>
        <v>88.532184163252111</v>
      </c>
      <c r="E931"/>
      <c r="F931" s="510"/>
      <c r="G931" t="s">
        <v>394</v>
      </c>
      <c r="H931" s="470">
        <v>103.55200000000001</v>
      </c>
      <c r="I931" s="508">
        <f t="shared" si="8"/>
        <v>99.599876885195442</v>
      </c>
      <c r="J931"/>
      <c r="K931" s="510"/>
    </row>
    <row r="932" spans="1:11">
      <c r="A932" s="509"/>
      <c r="B932" t="s">
        <v>395</v>
      </c>
      <c r="C932" s="511">
        <v>87.938999999999993</v>
      </c>
      <c r="D932" s="508">
        <f t="shared" si="7"/>
        <v>88.750176614254286</v>
      </c>
      <c r="E932"/>
      <c r="F932" s="509"/>
      <c r="G932" t="s">
        <v>395</v>
      </c>
      <c r="H932" s="470">
        <v>102.655</v>
      </c>
      <c r="I932" s="508">
        <f t="shared" si="8"/>
        <v>98.737111418898124</v>
      </c>
      <c r="J932"/>
      <c r="K932" s="509"/>
    </row>
    <row r="933" spans="1:11">
      <c r="A933" s="509">
        <v>2002</v>
      </c>
      <c r="B933" t="s">
        <v>392</v>
      </c>
      <c r="C933" s="511">
        <v>88.900999999999996</v>
      </c>
      <c r="D933" s="508">
        <f t="shared" si="7"/>
        <v>89.721050400662051</v>
      </c>
      <c r="E933"/>
      <c r="F933" s="509">
        <v>2002</v>
      </c>
      <c r="G933" t="s">
        <v>392</v>
      </c>
      <c r="H933" s="470">
        <v>101.77500000000001</v>
      </c>
      <c r="I933" s="508">
        <f t="shared" si="8"/>
        <v>97.890697137580787</v>
      </c>
      <c r="J933"/>
      <c r="K933" s="509">
        <v>2002</v>
      </c>
    </row>
    <row r="934" spans="1:11">
      <c r="A934" s="509"/>
      <c r="B934" t="s">
        <v>393</v>
      </c>
      <c r="C934" s="511">
        <v>89.367999999999995</v>
      </c>
      <c r="D934" s="508">
        <f t="shared" si="7"/>
        <v>90.192358153523202</v>
      </c>
      <c r="E934"/>
      <c r="F934" s="509"/>
      <c r="G934" t="s">
        <v>393</v>
      </c>
      <c r="H934" s="470">
        <v>101.629</v>
      </c>
      <c r="I934" s="508">
        <f t="shared" si="8"/>
        <v>97.750269313634959</v>
      </c>
      <c r="J934"/>
      <c r="K934" s="509"/>
    </row>
    <row r="935" spans="1:11">
      <c r="A935" s="510"/>
      <c r="B935" t="s">
        <v>394</v>
      </c>
      <c r="C935" s="511">
        <v>89.837999999999994</v>
      </c>
      <c r="D935" s="508">
        <f t="shared" si="7"/>
        <v>90.666693579314938</v>
      </c>
      <c r="E935"/>
      <c r="F935" s="510"/>
      <c r="G935" t="s">
        <v>394</v>
      </c>
      <c r="H935" s="470">
        <v>101.425</v>
      </c>
      <c r="I935" s="508">
        <f t="shared" si="8"/>
        <v>97.554055093875036</v>
      </c>
      <c r="J935"/>
      <c r="K935" s="510"/>
    </row>
    <row r="936" spans="1:11">
      <c r="A936" s="507"/>
      <c r="B936" t="s">
        <v>395</v>
      </c>
      <c r="C936" s="511">
        <v>89.8</v>
      </c>
      <c r="D936" s="508">
        <f t="shared" si="7"/>
        <v>90.628343055527523</v>
      </c>
      <c r="E936"/>
      <c r="F936" s="507"/>
      <c r="G936" t="s">
        <v>395</v>
      </c>
      <c r="H936" s="470">
        <v>101.616</v>
      </c>
      <c r="I936" s="508">
        <f t="shared" si="8"/>
        <v>97.737765466297319</v>
      </c>
      <c r="J936"/>
      <c r="K936" s="507"/>
    </row>
    <row r="937" spans="1:11">
      <c r="A937" s="509">
        <v>2003</v>
      </c>
      <c r="B937" t="s">
        <v>392</v>
      </c>
      <c r="C937" s="511">
        <v>90.218000000000004</v>
      </c>
      <c r="D937" s="508">
        <f t="shared" si="7"/>
        <v>91.050198817189127</v>
      </c>
      <c r="E937"/>
      <c r="F937" s="509">
        <v>2003</v>
      </c>
      <c r="G937" t="s">
        <v>392</v>
      </c>
      <c r="H937" s="470">
        <v>101.473</v>
      </c>
      <c r="I937" s="508">
        <f t="shared" si="8"/>
        <v>97.600223145583243</v>
      </c>
      <c r="J937"/>
      <c r="K937" s="509">
        <v>2003</v>
      </c>
    </row>
    <row r="938" spans="1:11">
      <c r="A938" s="509"/>
      <c r="B938" t="s">
        <v>393</v>
      </c>
      <c r="C938" s="511">
        <v>91.265000000000001</v>
      </c>
      <c r="D938" s="508">
        <f t="shared" ref="D938:D981" si="9">100*C938/C$945</f>
        <v>92.106856669963463</v>
      </c>
      <c r="E938"/>
      <c r="F938" s="509"/>
      <c r="G938" t="s">
        <v>393</v>
      </c>
      <c r="H938" s="470">
        <v>101.033</v>
      </c>
      <c r="I938" s="508">
        <f t="shared" ref="I938:I981" si="10">100*H938/H$945</f>
        <v>97.177016004924582</v>
      </c>
      <c r="J938"/>
      <c r="K938" s="509"/>
    </row>
    <row r="939" spans="1:11">
      <c r="A939" s="509"/>
      <c r="B939" t="s">
        <v>394</v>
      </c>
      <c r="C939" s="511">
        <v>93.278999999999996</v>
      </c>
      <c r="D939" s="508">
        <f t="shared" si="9"/>
        <v>94.139434430696568</v>
      </c>
      <c r="E939"/>
      <c r="F939" s="509"/>
      <c r="G939" t="s">
        <v>394</v>
      </c>
      <c r="H939" s="470">
        <v>101.40600000000001</v>
      </c>
      <c r="I939" s="508">
        <f t="shared" si="10"/>
        <v>97.535780240073862</v>
      </c>
      <c r="J939"/>
      <c r="K939" s="509"/>
    </row>
    <row r="940" spans="1:11">
      <c r="A940" s="510"/>
      <c r="B940" t="s">
        <v>395</v>
      </c>
      <c r="C940" s="511">
        <v>94.497</v>
      </c>
      <c r="D940" s="508">
        <f t="shared" si="9"/>
        <v>95.368669640514312</v>
      </c>
      <c r="E940"/>
      <c r="F940" s="510"/>
      <c r="G940" t="s">
        <v>395</v>
      </c>
      <c r="H940" s="470">
        <v>101.783</v>
      </c>
      <c r="I940" s="508">
        <f t="shared" si="10"/>
        <v>97.898391812865484</v>
      </c>
      <c r="J940"/>
      <c r="K940" s="510"/>
    </row>
    <row r="941" spans="1:11">
      <c r="A941" s="509">
        <v>2004</v>
      </c>
      <c r="B941" t="s">
        <v>392</v>
      </c>
      <c r="C941" s="511">
        <v>95.153000000000006</v>
      </c>
      <c r="D941" s="508">
        <f t="shared" si="9"/>
        <v>96.030720788002355</v>
      </c>
      <c r="E941"/>
      <c r="F941" s="509">
        <v>2004</v>
      </c>
      <c r="G941" t="s">
        <v>392</v>
      </c>
      <c r="H941" s="470">
        <v>101.958</v>
      </c>
      <c r="I941" s="508">
        <f t="shared" si="10"/>
        <v>98.066712834718359</v>
      </c>
      <c r="J941"/>
      <c r="K941" s="509">
        <v>2004</v>
      </c>
    </row>
    <row r="942" spans="1:11">
      <c r="A942" s="509"/>
      <c r="B942" t="s">
        <v>393</v>
      </c>
      <c r="C942" s="511">
        <v>95.983000000000004</v>
      </c>
      <c r="D942" s="508">
        <f t="shared" si="9"/>
        <v>96.86837696546435</v>
      </c>
      <c r="E942"/>
      <c r="F942" s="509"/>
      <c r="G942" t="s">
        <v>393</v>
      </c>
      <c r="H942" s="470">
        <v>102.551</v>
      </c>
      <c r="I942" s="508">
        <f t="shared" si="10"/>
        <v>98.637080640196984</v>
      </c>
      <c r="J942"/>
      <c r="K942" s="509"/>
    </row>
    <row r="943" spans="1:11">
      <c r="A943" s="509"/>
      <c r="B943" t="s">
        <v>394</v>
      </c>
      <c r="C943" s="511">
        <v>96.957999999999998</v>
      </c>
      <c r="D943" s="508">
        <f t="shared" si="9"/>
        <v>97.852370667904637</v>
      </c>
      <c r="E943"/>
      <c r="F943" s="509"/>
      <c r="G943" t="s">
        <v>394</v>
      </c>
      <c r="H943" s="470">
        <v>103.084</v>
      </c>
      <c r="I943" s="508">
        <f t="shared" si="10"/>
        <v>99.149738381040308</v>
      </c>
      <c r="J943"/>
      <c r="K943" s="509"/>
    </row>
    <row r="944" spans="1:11">
      <c r="A944" s="510"/>
      <c r="B944" t="s">
        <v>395</v>
      </c>
      <c r="C944" s="511">
        <v>97.86</v>
      </c>
      <c r="D944" s="508">
        <f t="shared" si="9"/>
        <v>98.762690995700709</v>
      </c>
      <c r="E944"/>
      <c r="F944" s="510"/>
      <c r="G944" t="s">
        <v>395</v>
      </c>
      <c r="H944" s="470">
        <v>103.482</v>
      </c>
      <c r="I944" s="508">
        <f t="shared" si="10"/>
        <v>99.532548476454295</v>
      </c>
      <c r="J944"/>
      <c r="K944" s="510"/>
    </row>
    <row r="945" spans="1:11">
      <c r="A945" s="507">
        <v>2005</v>
      </c>
      <c r="B945" t="s">
        <v>392</v>
      </c>
      <c r="C945" s="511">
        <v>99.085999999999999</v>
      </c>
      <c r="D945" s="508">
        <f t="shared" si="9"/>
        <v>100</v>
      </c>
      <c r="E945"/>
      <c r="F945" s="507">
        <v>2005</v>
      </c>
      <c r="G945" t="s">
        <v>392</v>
      </c>
      <c r="H945" s="470">
        <v>103.968</v>
      </c>
      <c r="I945" s="508">
        <f t="shared" si="10"/>
        <v>100.00000000000001</v>
      </c>
      <c r="J945"/>
      <c r="K945" s="507">
        <v>2005</v>
      </c>
    </row>
    <row r="946" spans="1:11">
      <c r="A946" s="509"/>
      <c r="B946" t="s">
        <v>393</v>
      </c>
      <c r="C946" s="511">
        <v>99.674000000000007</v>
      </c>
      <c r="D946" s="508">
        <f t="shared" si="9"/>
        <v>100.59342389439479</v>
      </c>
      <c r="E946"/>
      <c r="F946" s="509"/>
      <c r="G946" t="s">
        <v>393</v>
      </c>
      <c r="H946" s="470">
        <v>104.557</v>
      </c>
      <c r="I946" s="508">
        <f t="shared" si="10"/>
        <v>100.56652046783626</v>
      </c>
      <c r="J946"/>
      <c r="K946" s="509"/>
    </row>
    <row r="947" spans="1:11">
      <c r="A947" s="509"/>
      <c r="B947" t="s">
        <v>394</v>
      </c>
      <c r="C947" s="511">
        <v>100.59699999999999</v>
      </c>
      <c r="D947" s="508">
        <f t="shared" si="9"/>
        <v>101.52493793270492</v>
      </c>
      <c r="E947"/>
      <c r="F947" s="509"/>
      <c r="G947" t="s">
        <v>394</v>
      </c>
      <c r="H947" s="470">
        <v>104.834</v>
      </c>
      <c r="I947" s="508">
        <f t="shared" si="10"/>
        <v>100.83294859956909</v>
      </c>
      <c r="J947"/>
      <c r="K947" s="509"/>
    </row>
    <row r="948" spans="1:11">
      <c r="A948" s="509"/>
      <c r="B948" t="s">
        <v>395</v>
      </c>
      <c r="C948" s="511">
        <v>101.251</v>
      </c>
      <c r="D948" s="508">
        <f t="shared" si="9"/>
        <v>102.18497063157258</v>
      </c>
      <c r="E948"/>
      <c r="F948" s="509"/>
      <c r="G948" t="s">
        <v>395</v>
      </c>
      <c r="H948" s="470">
        <v>105.247</v>
      </c>
      <c r="I948" s="508">
        <f t="shared" si="10"/>
        <v>101.2301862111419</v>
      </c>
      <c r="J948"/>
      <c r="K948" s="509"/>
    </row>
    <row r="949" spans="1:11">
      <c r="A949" s="510">
        <v>2006</v>
      </c>
      <c r="B949" t="s">
        <v>392</v>
      </c>
      <c r="C949" s="511">
        <v>102.78</v>
      </c>
      <c r="D949" s="508">
        <f t="shared" si="9"/>
        <v>103.72807460186101</v>
      </c>
      <c r="E949"/>
      <c r="F949" s="510">
        <v>2006</v>
      </c>
      <c r="G949" t="s">
        <v>392</v>
      </c>
      <c r="H949" s="470">
        <v>106.07899999999999</v>
      </c>
      <c r="I949" s="508">
        <f t="shared" si="10"/>
        <v>102.030432440751</v>
      </c>
      <c r="J949"/>
      <c r="K949" s="510">
        <v>2006</v>
      </c>
    </row>
    <row r="950" spans="1:11">
      <c r="A950" s="509"/>
      <c r="B950" t="s">
        <v>393</v>
      </c>
      <c r="C950" s="511">
        <v>103.127</v>
      </c>
      <c r="D950" s="508">
        <f t="shared" si="9"/>
        <v>104.07827543749873</v>
      </c>
      <c r="E950"/>
      <c r="F950" s="509"/>
      <c r="G950" t="s">
        <v>393</v>
      </c>
      <c r="H950" s="470">
        <v>106.536</v>
      </c>
      <c r="I950" s="508">
        <f t="shared" si="10"/>
        <v>102.46999076638966</v>
      </c>
      <c r="J950"/>
      <c r="K950" s="509"/>
    </row>
    <row r="951" spans="1:11">
      <c r="A951" s="509"/>
      <c r="B951" t="s">
        <v>394</v>
      </c>
      <c r="C951" s="511">
        <v>103.16500000000001</v>
      </c>
      <c r="D951" s="508">
        <f t="shared" si="9"/>
        <v>104.11662596128616</v>
      </c>
      <c r="E951"/>
      <c r="F951" s="509"/>
      <c r="G951" t="s">
        <v>394</v>
      </c>
      <c r="H951" s="470">
        <v>106.851</v>
      </c>
      <c r="I951" s="508">
        <f t="shared" si="10"/>
        <v>102.77296860572484</v>
      </c>
      <c r="J951"/>
      <c r="K951" s="509"/>
    </row>
    <row r="952" spans="1:11">
      <c r="A952" s="509"/>
      <c r="B952" t="s">
        <v>395</v>
      </c>
      <c r="C952" s="511">
        <v>104.20399999999999</v>
      </c>
      <c r="D952" s="508">
        <f t="shared" si="9"/>
        <v>105.16521001957895</v>
      </c>
      <c r="E952"/>
      <c r="F952" s="509"/>
      <c r="G952" t="s">
        <v>395</v>
      </c>
      <c r="H952" s="470">
        <v>107.23699999999999</v>
      </c>
      <c r="I952" s="508">
        <f t="shared" si="10"/>
        <v>103.14423668821175</v>
      </c>
      <c r="J952"/>
      <c r="K952" s="509"/>
    </row>
    <row r="953" spans="1:11">
      <c r="A953" s="510">
        <v>2007</v>
      </c>
      <c r="B953" t="s">
        <v>392</v>
      </c>
      <c r="C953" s="511">
        <v>104.29300000000001</v>
      </c>
      <c r="D953" s="508">
        <f t="shared" si="9"/>
        <v>105.25503098318633</v>
      </c>
      <c r="E953"/>
      <c r="F953" s="510">
        <v>2007</v>
      </c>
      <c r="G953" t="s">
        <v>392</v>
      </c>
      <c r="H953" s="470">
        <v>107.532</v>
      </c>
      <c r="I953" s="508">
        <f t="shared" si="10"/>
        <v>103.42797783933517</v>
      </c>
      <c r="J953"/>
      <c r="K953" s="510">
        <v>2007</v>
      </c>
    </row>
    <row r="954" spans="1:11">
      <c r="A954" s="507"/>
      <c r="B954" t="s">
        <v>393</v>
      </c>
      <c r="C954" s="511">
        <v>105.29</v>
      </c>
      <c r="D954" s="508">
        <f t="shared" si="9"/>
        <v>106.26122762045092</v>
      </c>
      <c r="E954"/>
      <c r="F954" s="507"/>
      <c r="G954" t="s">
        <v>393</v>
      </c>
      <c r="H954" s="470">
        <v>107.654</v>
      </c>
      <c r="I954" s="508">
        <f t="shared" si="10"/>
        <v>103.54532163742689</v>
      </c>
      <c r="J954"/>
      <c r="K954" s="507"/>
    </row>
    <row r="955" spans="1:11">
      <c r="A955" s="509"/>
      <c r="B955" t="s">
        <v>394</v>
      </c>
      <c r="C955" s="511">
        <v>106.089</v>
      </c>
      <c r="D955" s="508">
        <f t="shared" si="9"/>
        <v>107.06759784429687</v>
      </c>
      <c r="E955"/>
      <c r="F955" s="509"/>
      <c r="G955" t="s">
        <v>394</v>
      </c>
      <c r="H955" s="470">
        <v>107.423</v>
      </c>
      <c r="I955" s="508">
        <f t="shared" si="10"/>
        <v>103.32313788858109</v>
      </c>
      <c r="J955"/>
      <c r="K955" s="509"/>
    </row>
    <row r="956" spans="1:11">
      <c r="A956" s="509"/>
      <c r="B956" t="s">
        <v>395</v>
      </c>
      <c r="C956" s="511">
        <v>106.369</v>
      </c>
      <c r="D956" s="508">
        <f t="shared" si="9"/>
        <v>107.35018065115152</v>
      </c>
      <c r="E956"/>
      <c r="F956" s="509"/>
      <c r="G956" t="s">
        <v>395</v>
      </c>
      <c r="H956" s="470">
        <v>107.61799999999999</v>
      </c>
      <c r="I956" s="508">
        <f t="shared" si="10"/>
        <v>103.51069559864573</v>
      </c>
      <c r="J956"/>
      <c r="K956" s="509"/>
    </row>
    <row r="957" spans="1:11">
      <c r="A957" s="509">
        <v>2008</v>
      </c>
      <c r="B957" t="s">
        <v>392</v>
      </c>
      <c r="C957" s="511">
        <v>105.167</v>
      </c>
      <c r="D957" s="508">
        <f t="shared" si="9"/>
        <v>106.13709303029692</v>
      </c>
      <c r="E957"/>
      <c r="F957" s="509">
        <v>2008</v>
      </c>
      <c r="G957" t="s">
        <v>392</v>
      </c>
      <c r="H957" s="470">
        <v>107.339</v>
      </c>
      <c r="I957" s="508">
        <f t="shared" si="10"/>
        <v>103.24234379809171</v>
      </c>
      <c r="J957"/>
      <c r="K957" s="509">
        <v>2008</v>
      </c>
    </row>
    <row r="958" spans="1:11">
      <c r="A958" s="509"/>
      <c r="B958" t="s">
        <v>393</v>
      </c>
      <c r="C958" s="511">
        <v>105.614</v>
      </c>
      <c r="D958" s="508">
        <f t="shared" si="9"/>
        <v>106.58821629695416</v>
      </c>
      <c r="E958"/>
      <c r="F958" s="509"/>
      <c r="G958" t="s">
        <v>393</v>
      </c>
      <c r="H958" s="470">
        <v>106.8</v>
      </c>
      <c r="I958" s="508">
        <f t="shared" si="10"/>
        <v>102.72391505078485</v>
      </c>
      <c r="J958"/>
      <c r="K958" s="509"/>
    </row>
    <row r="959" spans="1:11">
      <c r="A959" s="509"/>
      <c r="B959" t="s">
        <v>394</v>
      </c>
      <c r="C959" s="511">
        <v>104.70699999999999</v>
      </c>
      <c r="D959" s="508">
        <f t="shared" si="9"/>
        <v>105.67284984760713</v>
      </c>
      <c r="E959"/>
      <c r="F959" s="509"/>
      <c r="G959" t="s">
        <v>394</v>
      </c>
      <c r="H959" s="470">
        <v>105.96</v>
      </c>
      <c r="I959" s="508">
        <f t="shared" si="10"/>
        <v>101.91597414589104</v>
      </c>
      <c r="J959"/>
      <c r="K959" s="509"/>
    </row>
    <row r="960" spans="1:11">
      <c r="A960" s="509"/>
      <c r="B960" t="s">
        <v>395</v>
      </c>
      <c r="C960" s="511">
        <v>101.601</v>
      </c>
      <c r="D960" s="508">
        <f t="shared" si="9"/>
        <v>102.53819914014089</v>
      </c>
      <c r="E960"/>
      <c r="F960" s="509"/>
      <c r="G960" t="s">
        <v>395</v>
      </c>
      <c r="H960" s="470">
        <v>103.995</v>
      </c>
      <c r="I960" s="508">
        <f t="shared" si="10"/>
        <v>100.02596952908587</v>
      </c>
      <c r="J960"/>
      <c r="K960" s="509"/>
    </row>
    <row r="961" spans="1:11">
      <c r="A961" s="509">
        <v>2009</v>
      </c>
      <c r="B961" t="s">
        <v>392</v>
      </c>
      <c r="C961" s="511">
        <v>99.712999999999994</v>
      </c>
      <c r="D961" s="508">
        <f t="shared" si="9"/>
        <v>100.63278364249237</v>
      </c>
      <c r="E961"/>
      <c r="F961" s="509">
        <v>2009</v>
      </c>
      <c r="G961" t="s">
        <v>392</v>
      </c>
      <c r="H961" s="470">
        <v>101.935</v>
      </c>
      <c r="I961" s="508">
        <f t="shared" si="10"/>
        <v>98.044590643274844</v>
      </c>
      <c r="J961"/>
      <c r="K961" s="509">
        <v>2009</v>
      </c>
    </row>
    <row r="962" spans="1:11">
      <c r="A962" s="509"/>
      <c r="B962" t="s">
        <v>393</v>
      </c>
      <c r="C962" s="511">
        <v>99.468000000000004</v>
      </c>
      <c r="D962" s="508">
        <f t="shared" si="9"/>
        <v>100.38552368649458</v>
      </c>
      <c r="E962"/>
      <c r="F962" s="509"/>
      <c r="G962" t="s">
        <v>393</v>
      </c>
      <c r="H962" s="470">
        <v>100.14400000000001</v>
      </c>
      <c r="I962" s="508">
        <f t="shared" si="10"/>
        <v>96.321945213911988</v>
      </c>
      <c r="J962"/>
      <c r="K962" s="509"/>
    </row>
    <row r="963" spans="1:11">
      <c r="A963" s="509"/>
      <c r="B963" t="s">
        <v>394</v>
      </c>
      <c r="C963" s="511">
        <v>99.822000000000003</v>
      </c>
      <c r="D963" s="508">
        <f t="shared" si="9"/>
        <v>100.74278909230367</v>
      </c>
      <c r="E963"/>
      <c r="F963" s="509"/>
      <c r="G963" t="s">
        <v>394</v>
      </c>
      <c r="H963" s="470">
        <v>99.245999999999995</v>
      </c>
      <c r="I963" s="508">
        <f t="shared" si="10"/>
        <v>95.458217913204066</v>
      </c>
      <c r="J963"/>
      <c r="K963" s="509"/>
    </row>
    <row r="964" spans="1:11">
      <c r="A964" s="509"/>
      <c r="B964" t="s">
        <v>395</v>
      </c>
      <c r="C964" s="511">
        <v>100.997</v>
      </c>
      <c r="D964" s="508">
        <f t="shared" si="9"/>
        <v>101.92862765678301</v>
      </c>
      <c r="E964"/>
      <c r="F964" s="509"/>
      <c r="G964" t="s">
        <v>395</v>
      </c>
      <c r="H964" s="470">
        <v>98.674000000000007</v>
      </c>
      <c r="I964" s="508">
        <f t="shared" si="10"/>
        <v>94.908048630347807</v>
      </c>
      <c r="J964"/>
      <c r="K964" s="509"/>
    </row>
    <row r="965" spans="1:11">
      <c r="A965" s="509">
        <v>2010</v>
      </c>
      <c r="B965" t="s">
        <v>392</v>
      </c>
      <c r="C965" s="511">
        <v>101.45</v>
      </c>
      <c r="D965" s="508">
        <f t="shared" si="9"/>
        <v>102.38580626930141</v>
      </c>
      <c r="E965"/>
      <c r="F965" s="509">
        <v>2010</v>
      </c>
      <c r="G965" t="s">
        <v>392</v>
      </c>
      <c r="H965" s="470">
        <v>98.527000000000001</v>
      </c>
      <c r="I965" s="508">
        <f t="shared" si="10"/>
        <v>94.76665897199139</v>
      </c>
      <c r="J965"/>
      <c r="K965" s="509">
        <v>2010</v>
      </c>
    </row>
    <row r="966" spans="1:11">
      <c r="A966" s="509"/>
      <c r="B966" t="s">
        <v>393</v>
      </c>
      <c r="C966" s="511">
        <v>102.685</v>
      </c>
      <c r="D966" s="508">
        <f t="shared" si="9"/>
        <v>103.63219829239247</v>
      </c>
      <c r="E966"/>
      <c r="F966" s="509"/>
      <c r="G966" t="s">
        <v>393</v>
      </c>
      <c r="H966" s="470">
        <v>98.757999999999996</v>
      </c>
      <c r="I966" s="508">
        <f t="shared" si="10"/>
        <v>94.98884272083717</v>
      </c>
      <c r="J966"/>
      <c r="K966" s="509"/>
    </row>
    <row r="967" spans="1:11">
      <c r="A967" s="509"/>
      <c r="B967" t="s">
        <v>394</v>
      </c>
      <c r="C967" s="511">
        <v>103.736</v>
      </c>
      <c r="D967" s="508">
        <f t="shared" si="9"/>
        <v>104.6928930424076</v>
      </c>
      <c r="E967"/>
      <c r="F967" s="509"/>
      <c r="G967" t="s">
        <v>394</v>
      </c>
      <c r="H967" s="470">
        <v>98.781999999999996</v>
      </c>
      <c r="I967" s="508">
        <f t="shared" si="10"/>
        <v>95.011926746691273</v>
      </c>
      <c r="J967"/>
      <c r="K967" s="509"/>
    </row>
    <row r="968" spans="1:11">
      <c r="A968" s="509"/>
      <c r="B968" t="s">
        <v>395</v>
      </c>
      <c r="C968" s="511">
        <v>104.69199999999999</v>
      </c>
      <c r="D968" s="508">
        <f t="shared" si="9"/>
        <v>105.6577114829542</v>
      </c>
      <c r="E968"/>
      <c r="F968" s="509"/>
      <c r="G968" t="s">
        <v>395</v>
      </c>
      <c r="H968" s="470">
        <v>99.158000000000001</v>
      </c>
      <c r="I968" s="508">
        <f t="shared" si="10"/>
        <v>95.37357648507232</v>
      </c>
      <c r="J968"/>
      <c r="K968" s="509"/>
    </row>
    <row r="969" spans="1:11">
      <c r="A969" s="509">
        <v>2011</v>
      </c>
      <c r="B969" t="s">
        <v>392</v>
      </c>
      <c r="C969" s="511">
        <v>104.19</v>
      </c>
      <c r="D969" s="508">
        <f t="shared" si="9"/>
        <v>105.15108087923622</v>
      </c>
      <c r="E969"/>
      <c r="F969" s="509">
        <v>2011</v>
      </c>
      <c r="G969" t="s">
        <v>392</v>
      </c>
      <c r="H969" s="470">
        <v>99.724999999999994</v>
      </c>
      <c r="I969" s="508">
        <f t="shared" si="10"/>
        <v>95.91893659587565</v>
      </c>
      <c r="J969"/>
      <c r="K969" s="509">
        <v>2011</v>
      </c>
    </row>
    <row r="970" spans="1:11">
      <c r="A970" s="509"/>
      <c r="B970" t="s">
        <v>393</v>
      </c>
      <c r="C970" s="511">
        <v>105.232</v>
      </c>
      <c r="D970" s="508">
        <f t="shared" si="9"/>
        <v>106.20269261045961</v>
      </c>
      <c r="E970"/>
      <c r="F970" s="509"/>
      <c r="G970" t="s">
        <v>393</v>
      </c>
      <c r="H970" s="470">
        <v>100.06399999999999</v>
      </c>
      <c r="I970" s="508">
        <f t="shared" si="10"/>
        <v>96.244998461064938</v>
      </c>
      <c r="J970"/>
      <c r="K970" s="509"/>
    </row>
    <row r="971" spans="1:11">
      <c r="A971" s="509"/>
      <c r="B971" t="s">
        <v>394</v>
      </c>
      <c r="C971" s="511">
        <v>105.699</v>
      </c>
      <c r="D971" s="508">
        <f t="shared" si="9"/>
        <v>106.67400036332074</v>
      </c>
      <c r="E971"/>
      <c r="F971" s="509"/>
      <c r="G971" t="s">
        <v>394</v>
      </c>
      <c r="H971" s="470">
        <v>100.47499999999999</v>
      </c>
      <c r="I971" s="508">
        <f t="shared" si="10"/>
        <v>96.640312403816552</v>
      </c>
      <c r="J971"/>
      <c r="K971" s="509"/>
    </row>
    <row r="972" spans="1:11">
      <c r="A972" s="509"/>
      <c r="B972" t="s">
        <v>395</v>
      </c>
      <c r="C972" s="511">
        <v>107.346</v>
      </c>
      <c r="D972" s="508">
        <f t="shared" si="9"/>
        <v>108.33619280221222</v>
      </c>
      <c r="E972"/>
      <c r="F972" s="509"/>
      <c r="G972" t="s">
        <v>395</v>
      </c>
      <c r="H972" s="470">
        <v>101.011</v>
      </c>
      <c r="I972" s="508">
        <f t="shared" si="10"/>
        <v>97.155855647891656</v>
      </c>
      <c r="J972"/>
      <c r="K972" s="509"/>
    </row>
    <row r="973" spans="1:11">
      <c r="A973" s="509">
        <v>2012</v>
      </c>
      <c r="B973" t="s">
        <v>392</v>
      </c>
      <c r="C973" s="511">
        <v>108.629</v>
      </c>
      <c r="D973" s="508">
        <f t="shared" si="9"/>
        <v>109.63102759219264</v>
      </c>
      <c r="E973"/>
      <c r="F973" s="509">
        <v>2012</v>
      </c>
      <c r="G973" t="s">
        <v>392</v>
      </c>
      <c r="H973" s="470">
        <v>101.658</v>
      </c>
      <c r="I973" s="508">
        <f t="shared" si="10"/>
        <v>97.778162511542007</v>
      </c>
      <c r="J973"/>
      <c r="K973" s="509">
        <v>2012</v>
      </c>
    </row>
    <row r="974" spans="1:11">
      <c r="A974" s="509"/>
      <c r="B974" t="s">
        <v>393</v>
      </c>
      <c r="C974" s="511">
        <v>109.07</v>
      </c>
      <c r="D974" s="508">
        <f t="shared" si="9"/>
        <v>110.07609551298872</v>
      </c>
      <c r="E974"/>
      <c r="F974" s="509"/>
      <c r="G974" t="s">
        <v>393</v>
      </c>
      <c r="H974" s="470">
        <v>102.053</v>
      </c>
      <c r="I974" s="508">
        <f t="shared" si="10"/>
        <v>98.158087103724213</v>
      </c>
      <c r="J974"/>
      <c r="K974" s="509"/>
    </row>
    <row r="975" spans="1:11">
      <c r="A975" s="509"/>
      <c r="B975" t="s">
        <v>394</v>
      </c>
      <c r="C975" s="511">
        <v>110.026</v>
      </c>
      <c r="D975" s="508">
        <f t="shared" si="9"/>
        <v>111.04091395353532</v>
      </c>
      <c r="E975"/>
      <c r="F975" s="509"/>
      <c r="G975" t="s">
        <v>394</v>
      </c>
      <c r="H975" s="470">
        <v>102.495</v>
      </c>
      <c r="I975" s="508">
        <f t="shared" si="10"/>
        <v>98.583217913204066</v>
      </c>
      <c r="J975"/>
      <c r="K975" s="509"/>
    </row>
    <row r="976" spans="1:11">
      <c r="A976" s="509"/>
      <c r="B976" t="s">
        <v>395</v>
      </c>
      <c r="C976" s="511">
        <v>110.09099999999999</v>
      </c>
      <c r="D976" s="508">
        <f t="shared" si="9"/>
        <v>111.10651353369799</v>
      </c>
      <c r="E976"/>
      <c r="F976" s="509"/>
      <c r="G976" t="s">
        <v>395</v>
      </c>
      <c r="H976" s="470">
        <v>102.914</v>
      </c>
      <c r="I976" s="508">
        <f t="shared" si="10"/>
        <v>98.986226531240376</v>
      </c>
      <c r="J976"/>
      <c r="K976" s="509"/>
    </row>
    <row r="977" spans="1:11">
      <c r="A977" s="509">
        <v>2013</v>
      </c>
      <c r="B977" t="s">
        <v>392</v>
      </c>
      <c r="C977" s="511">
        <v>110.46899999999999</v>
      </c>
      <c r="D977" s="508">
        <f t="shared" si="9"/>
        <v>111.48800032295178</v>
      </c>
      <c r="E977"/>
      <c r="F977" s="509">
        <v>2013</v>
      </c>
      <c r="G977" t="s">
        <v>392</v>
      </c>
      <c r="H977" s="470">
        <v>103.246</v>
      </c>
      <c r="I977" s="508">
        <f t="shared" si="10"/>
        <v>99.305555555555557</v>
      </c>
      <c r="J977"/>
      <c r="K977" s="509">
        <v>2013</v>
      </c>
    </row>
    <row r="978" spans="1:11">
      <c r="A978" s="509"/>
      <c r="B978" t="s">
        <v>393</v>
      </c>
      <c r="C978" s="511">
        <v>111.384</v>
      </c>
      <c r="D978" s="508">
        <f t="shared" si="9"/>
        <v>112.41144056678037</v>
      </c>
      <c r="E978"/>
      <c r="F978" s="509"/>
      <c r="G978" t="s">
        <v>393</v>
      </c>
      <c r="H978" s="470">
        <v>103.687</v>
      </c>
      <c r="I978" s="508">
        <f t="shared" si="10"/>
        <v>99.729724530624793</v>
      </c>
      <c r="J978"/>
      <c r="K978" s="509"/>
    </row>
    <row r="979" spans="1:11">
      <c r="A979" s="509"/>
      <c r="B979" t="s">
        <v>394</v>
      </c>
      <c r="C979" s="511">
        <v>112.91500000000001</v>
      </c>
      <c r="D979" s="508">
        <f t="shared" si="9"/>
        <v>113.9565629856892</v>
      </c>
      <c r="E979"/>
      <c r="F979" s="509"/>
      <c r="G979" t="s">
        <v>394</v>
      </c>
      <c r="H979" s="470">
        <v>104.319</v>
      </c>
      <c r="I979" s="508">
        <f t="shared" si="10"/>
        <v>100.33760387811634</v>
      </c>
      <c r="J979"/>
      <c r="K979" s="509"/>
    </row>
    <row r="980" spans="1:11">
      <c r="A980" s="509"/>
      <c r="B980" t="s">
        <v>395</v>
      </c>
      <c r="C980" s="511">
        <v>113.9</v>
      </c>
      <c r="D980" s="508">
        <f t="shared" si="9"/>
        <v>114.95064893123146</v>
      </c>
      <c r="E980"/>
      <c r="F980" s="509"/>
      <c r="G980" t="s">
        <v>395</v>
      </c>
      <c r="H980" s="470">
        <v>104.709</v>
      </c>
      <c r="I980" s="508">
        <f t="shared" si="10"/>
        <v>100.7127192982456</v>
      </c>
      <c r="J980"/>
      <c r="K980" s="509"/>
    </row>
    <row r="981" spans="1:11">
      <c r="A981" s="509">
        <v>2014</v>
      </c>
      <c r="B981" t="s">
        <v>392</v>
      </c>
      <c r="C981" s="511">
        <v>113.40600000000001</v>
      </c>
      <c r="D981" s="508">
        <f t="shared" si="9"/>
        <v>114.45209212199504</v>
      </c>
      <c r="E981"/>
      <c r="F981" s="509">
        <v>2014</v>
      </c>
      <c r="G981" t="s">
        <v>392</v>
      </c>
      <c r="H981" s="470">
        <v>105.20699999999999</v>
      </c>
      <c r="I981" s="508">
        <f t="shared" si="10"/>
        <v>101.19171283471836</v>
      </c>
      <c r="J981"/>
      <c r="K981" s="509">
        <v>2014</v>
      </c>
    </row>
  </sheetData>
  <mergeCells count="2">
    <mergeCell ref="B3:F3"/>
    <mergeCell ref="G3:K3"/>
  </mergeCells>
  <pageMargins left="0.35433070866141736" right="0.35433070866141736" top="0.39370078740157483" bottom="0.39370078740157483" header="0.51181102362204722" footer="0.51181102362204722"/>
  <pageSetup scale="4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29"/>
  <sheetViews>
    <sheetView zoomScaleSheetLayoutView="100" workbookViewId="0">
      <pane ySplit="4" topLeftCell="A95" activePane="bottomLeft" state="frozen"/>
      <selection activeCell="A3" sqref="A3"/>
      <selection pane="bottomLeft" activeCell="A2" sqref="A2"/>
    </sheetView>
  </sheetViews>
  <sheetFormatPr defaultRowHeight="12.75"/>
  <cols>
    <col min="1" max="1" width="9.140625" style="47"/>
    <col min="2" max="11" width="12.140625" style="47" customWidth="1"/>
    <col min="12" max="257" width="9.140625" style="47"/>
    <col min="258" max="267" width="12.140625" style="47" customWidth="1"/>
    <col min="268" max="513" width="9.140625" style="47"/>
    <col min="514" max="523" width="12.140625" style="47" customWidth="1"/>
    <col min="524" max="769" width="9.140625" style="47"/>
    <col min="770" max="779" width="12.140625" style="47" customWidth="1"/>
    <col min="780" max="1025" width="9.140625" style="47"/>
    <col min="1026" max="1035" width="12.140625" style="47" customWidth="1"/>
    <col min="1036" max="1281" width="9.140625" style="47"/>
    <col min="1282" max="1291" width="12.140625" style="47" customWidth="1"/>
    <col min="1292" max="1537" width="9.140625" style="47"/>
    <col min="1538" max="1547" width="12.140625" style="47" customWidth="1"/>
    <col min="1548" max="1793" width="9.140625" style="47"/>
    <col min="1794" max="1803" width="12.140625" style="47" customWidth="1"/>
    <col min="1804" max="2049" width="9.140625" style="47"/>
    <col min="2050" max="2059" width="12.140625" style="47" customWidth="1"/>
    <col min="2060" max="2305" width="9.140625" style="47"/>
    <col min="2306" max="2315" width="12.140625" style="47" customWidth="1"/>
    <col min="2316" max="2561" width="9.140625" style="47"/>
    <col min="2562" max="2571" width="12.140625" style="47" customWidth="1"/>
    <col min="2572" max="2817" width="9.140625" style="47"/>
    <col min="2818" max="2827" width="12.140625" style="47" customWidth="1"/>
    <col min="2828" max="3073" width="9.140625" style="47"/>
    <col min="3074" max="3083" width="12.140625" style="47" customWidth="1"/>
    <col min="3084" max="3329" width="9.140625" style="47"/>
    <col min="3330" max="3339" width="12.140625" style="47" customWidth="1"/>
    <col min="3340" max="3585" width="9.140625" style="47"/>
    <col min="3586" max="3595" width="12.140625" style="47" customWidth="1"/>
    <col min="3596" max="3841" width="9.140625" style="47"/>
    <col min="3842" max="3851" width="12.140625" style="47" customWidth="1"/>
    <col min="3852" max="4097" width="9.140625" style="47"/>
    <col min="4098" max="4107" width="12.140625" style="47" customWidth="1"/>
    <col min="4108" max="4353" width="9.140625" style="47"/>
    <col min="4354" max="4363" width="12.140625" style="47" customWidth="1"/>
    <col min="4364" max="4609" width="9.140625" style="47"/>
    <col min="4610" max="4619" width="12.140625" style="47" customWidth="1"/>
    <col min="4620" max="4865" width="9.140625" style="47"/>
    <col min="4866" max="4875" width="12.140625" style="47" customWidth="1"/>
    <col min="4876" max="5121" width="9.140625" style="47"/>
    <col min="5122" max="5131" width="12.140625" style="47" customWidth="1"/>
    <col min="5132" max="5377" width="9.140625" style="47"/>
    <col min="5378" max="5387" width="12.140625" style="47" customWidth="1"/>
    <col min="5388" max="5633" width="9.140625" style="47"/>
    <col min="5634" max="5643" width="12.140625" style="47" customWidth="1"/>
    <col min="5644" max="5889" width="9.140625" style="47"/>
    <col min="5890" max="5899" width="12.140625" style="47" customWidth="1"/>
    <col min="5900" max="6145" width="9.140625" style="47"/>
    <col min="6146" max="6155" width="12.140625" style="47" customWidth="1"/>
    <col min="6156" max="6401" width="9.140625" style="47"/>
    <col min="6402" max="6411" width="12.140625" style="47" customWidth="1"/>
    <col min="6412" max="6657" width="9.140625" style="47"/>
    <col min="6658" max="6667" width="12.140625" style="47" customWidth="1"/>
    <col min="6668" max="6913" width="9.140625" style="47"/>
    <col min="6914" max="6923" width="12.140625" style="47" customWidth="1"/>
    <col min="6924" max="7169" width="9.140625" style="47"/>
    <col min="7170" max="7179" width="12.140625" style="47" customWidth="1"/>
    <col min="7180" max="7425" width="9.140625" style="47"/>
    <col min="7426" max="7435" width="12.140625" style="47" customWidth="1"/>
    <col min="7436" max="7681" width="9.140625" style="47"/>
    <col min="7682" max="7691" width="12.140625" style="47" customWidth="1"/>
    <col min="7692" max="7937" width="9.140625" style="47"/>
    <col min="7938" max="7947" width="12.140625" style="47" customWidth="1"/>
    <col min="7948" max="8193" width="9.140625" style="47"/>
    <col min="8194" max="8203" width="12.140625" style="47" customWidth="1"/>
    <col min="8204" max="8449" width="9.140625" style="47"/>
    <col min="8450" max="8459" width="12.140625" style="47" customWidth="1"/>
    <col min="8460" max="8705" width="9.140625" style="47"/>
    <col min="8706" max="8715" width="12.140625" style="47" customWidth="1"/>
    <col min="8716" max="8961" width="9.140625" style="47"/>
    <col min="8962" max="8971" width="12.140625" style="47" customWidth="1"/>
    <col min="8972" max="9217" width="9.140625" style="47"/>
    <col min="9218" max="9227" width="12.140625" style="47" customWidth="1"/>
    <col min="9228" max="9473" width="9.140625" style="47"/>
    <col min="9474" max="9483" width="12.140625" style="47" customWidth="1"/>
    <col min="9484" max="9729" width="9.140625" style="47"/>
    <col min="9730" max="9739" width="12.140625" style="47" customWidth="1"/>
    <col min="9740" max="9985" width="9.140625" style="47"/>
    <col min="9986" max="9995" width="12.140625" style="47" customWidth="1"/>
    <col min="9996" max="10241" width="9.140625" style="47"/>
    <col min="10242" max="10251" width="12.140625" style="47" customWidth="1"/>
    <col min="10252" max="10497" width="9.140625" style="47"/>
    <col min="10498" max="10507" width="12.140625" style="47" customWidth="1"/>
    <col min="10508" max="10753" width="9.140625" style="47"/>
    <col min="10754" max="10763" width="12.140625" style="47" customWidth="1"/>
    <col min="10764" max="11009" width="9.140625" style="47"/>
    <col min="11010" max="11019" width="12.140625" style="47" customWidth="1"/>
    <col min="11020" max="11265" width="9.140625" style="47"/>
    <col min="11266" max="11275" width="12.140625" style="47" customWidth="1"/>
    <col min="11276" max="11521" width="9.140625" style="47"/>
    <col min="11522" max="11531" width="12.140625" style="47" customWidth="1"/>
    <col min="11532" max="11777" width="9.140625" style="47"/>
    <col min="11778" max="11787" width="12.140625" style="47" customWidth="1"/>
    <col min="11788" max="12033" width="9.140625" style="47"/>
    <col min="12034" max="12043" width="12.140625" style="47" customWidth="1"/>
    <col min="12044" max="12289" width="9.140625" style="47"/>
    <col min="12290" max="12299" width="12.140625" style="47" customWidth="1"/>
    <col min="12300" max="12545" width="9.140625" style="47"/>
    <col min="12546" max="12555" width="12.140625" style="47" customWidth="1"/>
    <col min="12556" max="12801" width="9.140625" style="47"/>
    <col min="12802" max="12811" width="12.140625" style="47" customWidth="1"/>
    <col min="12812" max="13057" width="9.140625" style="47"/>
    <col min="13058" max="13067" width="12.140625" style="47" customWidth="1"/>
    <col min="13068" max="13313" width="9.140625" style="47"/>
    <col min="13314" max="13323" width="12.140625" style="47" customWidth="1"/>
    <col min="13324" max="13569" width="9.140625" style="47"/>
    <col min="13570" max="13579" width="12.140625" style="47" customWidth="1"/>
    <col min="13580" max="13825" width="9.140625" style="47"/>
    <col min="13826" max="13835" width="12.140625" style="47" customWidth="1"/>
    <col min="13836" max="14081" width="9.140625" style="47"/>
    <col min="14082" max="14091" width="12.140625" style="47" customWidth="1"/>
    <col min="14092" max="14337" width="9.140625" style="47"/>
    <col min="14338" max="14347" width="12.140625" style="47" customWidth="1"/>
    <col min="14348" max="14593" width="9.140625" style="47"/>
    <col min="14594" max="14603" width="12.140625" style="47" customWidth="1"/>
    <col min="14604" max="14849" width="9.140625" style="47"/>
    <col min="14850" max="14859" width="12.140625" style="47" customWidth="1"/>
    <col min="14860" max="15105" width="9.140625" style="47"/>
    <col min="15106" max="15115" width="12.140625" style="47" customWidth="1"/>
    <col min="15116" max="15361" width="9.140625" style="47"/>
    <col min="15362" max="15371" width="12.140625" style="47" customWidth="1"/>
    <col min="15372" max="15617" width="9.140625" style="47"/>
    <col min="15618" max="15627" width="12.140625" style="47" customWidth="1"/>
    <col min="15628" max="15873" width="9.140625" style="47"/>
    <col min="15874" max="15883" width="12.140625" style="47" customWidth="1"/>
    <col min="15884" max="16129" width="9.140625" style="47"/>
    <col min="16130" max="16139" width="12.140625" style="47" customWidth="1"/>
    <col min="16140" max="16384" width="9.140625" style="47"/>
  </cols>
  <sheetData>
    <row r="1" spans="1:13" ht="15.75">
      <c r="A1" s="117" t="s">
        <v>489</v>
      </c>
      <c r="C1" s="30"/>
      <c r="D1" s="30"/>
      <c r="E1" s="30"/>
      <c r="F1" s="30"/>
      <c r="G1" s="30"/>
      <c r="H1" s="30"/>
      <c r="I1" s="30"/>
      <c r="J1" s="30"/>
      <c r="K1" s="30"/>
    </row>
    <row r="2" spans="1:13" ht="15.75">
      <c r="A2" s="176"/>
      <c r="B2" s="30"/>
      <c r="C2" s="117"/>
      <c r="D2" s="30"/>
      <c r="E2" s="30"/>
      <c r="F2" s="30"/>
      <c r="G2" s="30"/>
      <c r="H2" s="30"/>
      <c r="I2" s="30"/>
      <c r="J2" s="30"/>
      <c r="K2" s="30"/>
    </row>
    <row r="3" spans="1:13">
      <c r="A3" s="170"/>
      <c r="B3" s="709" t="s">
        <v>66</v>
      </c>
      <c r="C3" s="710"/>
      <c r="D3" s="710"/>
      <c r="E3" s="710"/>
      <c r="F3" s="711"/>
      <c r="G3" s="709" t="s">
        <v>67</v>
      </c>
      <c r="H3" s="710"/>
      <c r="I3" s="710"/>
      <c r="J3" s="710"/>
      <c r="K3" s="711"/>
    </row>
    <row r="4" spans="1:13" ht="25.5">
      <c r="A4" s="298" t="s">
        <v>211</v>
      </c>
      <c r="B4" s="202" t="s">
        <v>200</v>
      </c>
      <c r="C4" s="119" t="s">
        <v>201</v>
      </c>
      <c r="D4" s="118" t="s">
        <v>202</v>
      </c>
      <c r="E4" s="119" t="s">
        <v>203</v>
      </c>
      <c r="F4" s="118" t="s">
        <v>204</v>
      </c>
      <c r="G4" s="119" t="s">
        <v>200</v>
      </c>
      <c r="H4" s="119" t="s">
        <v>201</v>
      </c>
      <c r="I4" s="118" t="s">
        <v>202</v>
      </c>
      <c r="J4" s="202" t="s">
        <v>203</v>
      </c>
      <c r="K4" s="118" t="s">
        <v>204</v>
      </c>
    </row>
    <row r="5" spans="1:13">
      <c r="A5" s="299"/>
      <c r="B5" s="146" t="s">
        <v>22</v>
      </c>
      <c r="C5" s="146" t="s">
        <v>23</v>
      </c>
      <c r="D5" s="147" t="s">
        <v>24</v>
      </c>
      <c r="E5" s="146" t="s">
        <v>25</v>
      </c>
      <c r="F5" s="147" t="s">
        <v>26</v>
      </c>
      <c r="G5" s="146" t="s">
        <v>53</v>
      </c>
      <c r="H5" s="146" t="s">
        <v>28</v>
      </c>
      <c r="I5" s="147" t="s">
        <v>54</v>
      </c>
      <c r="J5" s="586" t="s">
        <v>55</v>
      </c>
      <c r="K5" s="147" t="s">
        <v>85</v>
      </c>
    </row>
    <row r="6" spans="1:13">
      <c r="A6" s="506" t="s">
        <v>107</v>
      </c>
      <c r="B6" s="318">
        <f>(T6B!B10-T6B!B6)/T6B!B6*100</f>
        <v>6.973155330874202</v>
      </c>
      <c r="C6" s="319">
        <f>(T6B!C10-T6B!C6)/T6B!C6*100</f>
        <v>4.7637867546148103</v>
      </c>
      <c r="D6" s="319">
        <f>(T6B!D10-T6B!D6)/T6B!D6*100</f>
        <v>4.50430918073498</v>
      </c>
      <c r="E6" s="318">
        <f>(T6B!E10-T6B!E6)/T6B!E6*100</f>
        <v>2.1089048465137235</v>
      </c>
      <c r="F6" s="320">
        <f>(T6B!F10-T6B!F6)/T6B!F6*100</f>
        <v>2.3610577755968785</v>
      </c>
      <c r="G6" s="319">
        <f>(T6B!G10-T6B!G6)/T6B!G6*100</f>
        <v>4.3439632521124212</v>
      </c>
      <c r="H6" s="319">
        <f>(T6B!H10-T6B!H6)/T6B!H6*100</f>
        <v>2.9787850613989639</v>
      </c>
      <c r="I6" s="319">
        <f>(T6B!I10-T6B!I6)/T6B!I6*100</f>
        <v>2.3533866507555845</v>
      </c>
      <c r="J6" s="318">
        <f>(T6B!J10-T6B!J6)/T6B!J6*100</f>
        <v>1.3260273972602601</v>
      </c>
      <c r="K6" s="320">
        <f>(T6B!K10-T6B!K6)/T6B!K6*100</f>
        <v>1.9456342668863262</v>
      </c>
      <c r="L6" s="52"/>
      <c r="M6" s="52"/>
    </row>
    <row r="7" spans="1:13">
      <c r="A7" s="331" t="s">
        <v>108</v>
      </c>
      <c r="B7" s="56">
        <f>(T6B!B11-T6B!B7)/T6B!B7*100</f>
        <v>6.4779406505856256</v>
      </c>
      <c r="C7" s="58">
        <f>(T6B!C11-T6B!C7)/T6B!C7*100</f>
        <v>3.9793662444024069</v>
      </c>
      <c r="D7" s="58">
        <f>(T6B!D11-T6B!D7)/T6B!D7*100</f>
        <v>4.3175450393900432</v>
      </c>
      <c r="E7" s="56">
        <f>(T6B!E11-T6B!E7)/T6B!E7*100</f>
        <v>2.402952139860449</v>
      </c>
      <c r="F7" s="57">
        <f>(T6B!F11-T6B!F7)/T6B!F7*100</f>
        <v>2.0699812940319329</v>
      </c>
      <c r="G7" s="58">
        <f>(T6B!G11-T6B!G7)/T6B!G7*100</f>
        <v>4.6241155935557332</v>
      </c>
      <c r="H7" s="58">
        <f>(T6B!H11-T6B!H7)/T6B!H7*100</f>
        <v>3.2999424846625693</v>
      </c>
      <c r="I7" s="58">
        <f>(T6B!I11-T6B!I7)/T6B!I7*100</f>
        <v>3.1233963942390126</v>
      </c>
      <c r="J7" s="56">
        <f>(T6B!J11-T6B!J7)/T6B!J7*100</f>
        <v>1.2822110740659871</v>
      </c>
      <c r="K7" s="57">
        <f>(T6B!K11-T6B!K7)/T6B!K7*100</f>
        <v>1.4537120405991566</v>
      </c>
      <c r="L7" s="52"/>
      <c r="M7" s="52"/>
    </row>
    <row r="8" spans="1:13">
      <c r="A8" s="331" t="s">
        <v>109</v>
      </c>
      <c r="B8" s="56">
        <f>(T6B!B12-T6B!B8)/T6B!B8*100</f>
        <v>4.2785482465738998</v>
      </c>
      <c r="C8" s="58">
        <f>(T6B!C12-T6B!C8)/T6B!C8*100</f>
        <v>3.3062629091131881</v>
      </c>
      <c r="D8" s="58">
        <f>(T6B!D12-T6B!D8)/T6B!D8*100</f>
        <v>3.1872352316208943</v>
      </c>
      <c r="E8" s="56">
        <f>(T6B!E12-T6B!E8)/T6B!E8*100</f>
        <v>0.94116785379809043</v>
      </c>
      <c r="F8" s="57">
        <f>(T6B!F12-T6B!F8)/T6B!F8*100</f>
        <v>1.0560786986069888</v>
      </c>
      <c r="G8" s="58">
        <f>(T6B!G12-T6B!G8)/T6B!G8*100</f>
        <v>4.3233430889490059</v>
      </c>
      <c r="H8" s="58">
        <f>(T6B!H12-T6B!H8)/T6B!H8*100</f>
        <v>2.9857317958421272</v>
      </c>
      <c r="I8" s="58">
        <f>(T6B!I12-T6B!I8)/T6B!I8*100</f>
        <v>2.6800688998685396</v>
      </c>
      <c r="J8" s="56">
        <f>(T6B!J12-T6B!J8)/T6B!J8*100</f>
        <v>1.2981757051242346</v>
      </c>
      <c r="K8" s="57">
        <f>(T6B!K12-T6B!K8)/T6B!K8*100</f>
        <v>1.6002484553270753</v>
      </c>
      <c r="L8" s="52"/>
      <c r="M8" s="52"/>
    </row>
    <row r="9" spans="1:13">
      <c r="A9" s="331" t="s">
        <v>110</v>
      </c>
      <c r="B9" s="56">
        <f>(T6B!B13-T6B!B9)/T6B!B9*100</f>
        <v>3.4439734778571012</v>
      </c>
      <c r="C9" s="58">
        <f>(T6B!C13-T6B!C9)/T6B!C9*100</f>
        <v>2.7772110998667507</v>
      </c>
      <c r="D9" s="58">
        <f>(T6B!D13-T6B!D9)/T6B!D9*100</f>
        <v>2.4748596041097417</v>
      </c>
      <c r="E9" s="56">
        <f>(T6B!E13-T6B!E9)/T6B!E9*100</f>
        <v>0.6487453501170185</v>
      </c>
      <c r="F9" s="57">
        <f>(T6B!F13-T6B!F9)/T6B!F9*100</f>
        <v>0.94619883958808149</v>
      </c>
      <c r="G9" s="58">
        <f>(T6B!G13-T6B!G9)/T6B!G9*100</f>
        <v>3.8656043076475246</v>
      </c>
      <c r="H9" s="58">
        <f>(T6B!H13-T6B!H9)/T6B!H9*100</f>
        <v>2.9544381491973351</v>
      </c>
      <c r="I9" s="58">
        <f>(T6B!I13-T6B!I9)/T6B!I9*100</f>
        <v>2.8235848421619436</v>
      </c>
      <c r="J9" s="56">
        <f>(T6B!J13-T6B!J9)/T6B!J9*100</f>
        <v>0.88461479186893832</v>
      </c>
      <c r="K9" s="57">
        <f>(T6B!K13-T6B!K9)/T6B!K9*100</f>
        <v>1.0134916001816112</v>
      </c>
      <c r="L9" s="52"/>
      <c r="M9" s="52"/>
    </row>
    <row r="10" spans="1:13">
      <c r="A10" s="331" t="s">
        <v>111</v>
      </c>
      <c r="B10" s="56">
        <f>(T6B!B14-T6B!B10)/T6B!B10*100</f>
        <v>2.6755460177249017</v>
      </c>
      <c r="C10" s="58">
        <f>(T6B!C14-T6B!C10)/T6B!C10*100</f>
        <v>3.053003156411449</v>
      </c>
      <c r="D10" s="58">
        <f>(T6B!D14-T6B!D10)/T6B!D10*100</f>
        <v>2.4390560155919903</v>
      </c>
      <c r="E10" s="56">
        <f>(T6B!E14-T6B!E10)/T6B!E10*100</f>
        <v>-0.36627475874103671</v>
      </c>
      <c r="F10" s="57">
        <f>(T6B!F14-T6B!F10)/T6B!F10*100</f>
        <v>0.23027166250503764</v>
      </c>
      <c r="G10" s="58">
        <f>(T6B!G14-T6B!G10)/T6B!G10*100</f>
        <v>4.6142140256164224</v>
      </c>
      <c r="H10" s="58">
        <f>(T6B!H14-T6B!H10)/T6B!H10*100</f>
        <v>3.0673264076167208</v>
      </c>
      <c r="I10" s="58">
        <f>(T6B!I14-T6B!I10)/T6B!I10*100</f>
        <v>3.7095580816573532</v>
      </c>
      <c r="J10" s="56">
        <f>(T6B!J14-T6B!J10)/T6B!J10*100</f>
        <v>1.501807731528719</v>
      </c>
      <c r="K10" s="57">
        <f>(T6B!K14-T6B!K10)/T6B!K10*100</f>
        <v>0.87102664792101281</v>
      </c>
      <c r="L10" s="52"/>
      <c r="M10" s="52"/>
    </row>
    <row r="11" spans="1:13">
      <c r="A11" s="331" t="s">
        <v>112</v>
      </c>
      <c r="B11" s="56">
        <f>(T6B!B15-T6B!B11)/T6B!B11*100</f>
        <v>2.2147215873270207</v>
      </c>
      <c r="C11" s="58">
        <f>(T6B!C15-T6B!C11)/T6B!C11*100</f>
        <v>2.269232313108986</v>
      </c>
      <c r="D11" s="58">
        <f>(T6B!D15-T6B!D11)/T6B!D11*100</f>
        <v>1.6153787041951357</v>
      </c>
      <c r="E11" s="56">
        <f>(T6B!E15-T6B!E11)/T6B!E11*100</f>
        <v>-5.3301197778695568E-2</v>
      </c>
      <c r="F11" s="57">
        <f>(T6B!F15-T6B!F11)/T6B!F11*100</f>
        <v>0.59020059191766205</v>
      </c>
      <c r="G11" s="58">
        <f>(T6B!G15-T6B!G11)/T6B!G11*100</f>
        <v>3.8523303118977883</v>
      </c>
      <c r="H11" s="58">
        <f>(T6B!H15-T6B!H11)/T6B!H11*100</f>
        <v>2.1262034566755816</v>
      </c>
      <c r="I11" s="58">
        <f>(T6B!I15-T6B!I11)/T6B!I11*100</f>
        <v>2.5720983722575959</v>
      </c>
      <c r="J11" s="56">
        <f>(T6B!J15-T6B!J11)/T6B!J11*100</f>
        <v>1.6889969081203962</v>
      </c>
      <c r="K11" s="57">
        <f>(T6B!K15-T6B!K11)/T6B!K11*100</f>
        <v>1.2489309860745863</v>
      </c>
      <c r="L11" s="52"/>
      <c r="M11" s="52"/>
    </row>
    <row r="12" spans="1:13">
      <c r="A12" s="331" t="s">
        <v>113</v>
      </c>
      <c r="B12" s="56">
        <f>(T6B!B16-T6B!B12)/T6B!B12*100</f>
        <v>2.561669824851585</v>
      </c>
      <c r="C12" s="58">
        <f>(T6B!C16-T6B!C12)/T6B!C12*100</f>
        <v>2.5315780995784785</v>
      </c>
      <c r="D12" s="58">
        <f>(T6B!D16-T6B!D12)/T6B!D12*100</f>
        <v>2.5337016862453638</v>
      </c>
      <c r="E12" s="56">
        <f>(T6B!E16-T6B!E12)/T6B!E12*100</f>
        <v>2.9348739023484328E-2</v>
      </c>
      <c r="F12" s="57">
        <f>(T6B!F16-T6B!F12)/T6B!F12*100</f>
        <v>2.8631293801482532E-2</v>
      </c>
      <c r="G12" s="58">
        <f>(T6B!G16-T6B!G12)/T6B!G12*100</f>
        <v>4.1317471590909127</v>
      </c>
      <c r="H12" s="58">
        <f>(T6B!H16-T6B!H12)/T6B!H12*100</f>
        <v>1.9366319243835326</v>
      </c>
      <c r="I12" s="58">
        <f>(T6B!I16-T6B!I12)/T6B!I12*100</f>
        <v>2.7480713836373942</v>
      </c>
      <c r="J12" s="56">
        <f>(T6B!J16-T6B!J12)/T6B!J12*100</f>
        <v>2.1543378714772961</v>
      </c>
      <c r="K12" s="57">
        <f>(T6B!K16-T6B!K12)/T6B!K12*100</f>
        <v>1.3465900863941349</v>
      </c>
      <c r="L12" s="52"/>
      <c r="M12" s="52"/>
    </row>
    <row r="13" spans="1:13">
      <c r="A13" s="331" t="s">
        <v>114</v>
      </c>
      <c r="B13" s="56">
        <f>(T6B!B17-T6B!B13)/T6B!B13*100</f>
        <v>1.2672868038182474</v>
      </c>
      <c r="C13" s="58">
        <f>(T6B!C17-T6B!C13)/T6B!C13*100</f>
        <v>2.0127300847433913</v>
      </c>
      <c r="D13" s="58">
        <f>(T6B!D17-T6B!D13)/T6B!D13*100</f>
        <v>1.6134582357863771</v>
      </c>
      <c r="E13" s="56">
        <f>(T6B!E17-T6B!E13)/T6B!E13*100</f>
        <v>-0.73073554673605667</v>
      </c>
      <c r="F13" s="57">
        <f>(T6B!F17-T6B!F13)/T6B!F13*100</f>
        <v>-0.3409650672670746</v>
      </c>
      <c r="G13" s="58">
        <f>(T6B!G17-T6B!G13)/T6B!G13*100</f>
        <v>2.8040002101686516</v>
      </c>
      <c r="H13" s="58">
        <f>(T6B!H17-T6B!H13)/T6B!H13*100</f>
        <v>1.5225341939626114</v>
      </c>
      <c r="I13" s="58">
        <f>(T6B!I17-T6B!I13)/T6B!I13*100</f>
        <v>1.5754044883753968</v>
      </c>
      <c r="J13" s="56">
        <f>(T6B!J17-T6B!J13)/T6B!J13*100</f>
        <v>1.2633476421075087</v>
      </c>
      <c r="K13" s="57">
        <f>(T6B!K17-T6B!K13)/T6B!K13*100</f>
        <v>1.2088035573820328</v>
      </c>
      <c r="L13" s="52"/>
      <c r="M13" s="52"/>
    </row>
    <row r="14" spans="1:13">
      <c r="A14" s="331" t="s">
        <v>115</v>
      </c>
      <c r="B14" s="56">
        <f>(T6B!B18-T6B!B14)/T6B!B14*100</f>
        <v>1.0259928982437292</v>
      </c>
      <c r="C14" s="58">
        <f>(T6B!C18-T6B!C14)/T6B!C14*100</f>
        <v>1.1622738182865053</v>
      </c>
      <c r="D14" s="58">
        <f>(T6B!D18-T6B!D14)/T6B!D14*100</f>
        <v>1.5126390802995502</v>
      </c>
      <c r="E14" s="56">
        <f>(T6B!E18-T6B!E14)/T6B!E14*100</f>
        <v>-0.13471516099723782</v>
      </c>
      <c r="F14" s="57">
        <f>(T6B!F18-T6B!F14)/T6B!F14*100</f>
        <v>-0.47884560498432382</v>
      </c>
      <c r="G14" s="58">
        <f>(T6B!G18-T6B!G14)/T6B!G14*100</f>
        <v>2.8157794479271239</v>
      </c>
      <c r="H14" s="58">
        <f>(T6B!H18-T6B!H14)/T6B!H14*100</f>
        <v>1.1728970899410733</v>
      </c>
      <c r="I14" s="58">
        <f>(T6B!I18-T6B!I14)/T6B!I14*100</f>
        <v>0.76207153743879041</v>
      </c>
      <c r="J14" s="56">
        <f>(T6B!J18-T6B!J14)/T6B!J14*100</f>
        <v>1.6241970347367931</v>
      </c>
      <c r="K14" s="57">
        <f>(T6B!K18-T6B!K14)/T6B!K14*100</f>
        <v>2.039410445370053</v>
      </c>
      <c r="L14" s="52"/>
      <c r="M14" s="52"/>
    </row>
    <row r="15" spans="1:13">
      <c r="A15" s="331" t="s">
        <v>116</v>
      </c>
      <c r="B15" s="56">
        <f>(T6B!B19-T6B!B15)/T6B!B15*100</f>
        <v>-0.51728345475383652</v>
      </c>
      <c r="C15" s="58">
        <f>(T6B!C19-T6B!C15)/T6B!C15*100</f>
        <v>0.92311716055679449</v>
      </c>
      <c r="D15" s="58">
        <f>(T6B!D19-T6B!D15)/T6B!D15*100</f>
        <v>0.55633173955252613</v>
      </c>
      <c r="E15" s="56">
        <f>(T6B!E19-T6B!E15)/T6B!E15*100</f>
        <v>-1.427225650411805</v>
      </c>
      <c r="F15" s="57">
        <f>(T6B!F19-T6B!F15)/T6B!F15*100</f>
        <v>-1.0687930464058084</v>
      </c>
      <c r="G15" s="58">
        <f>(T6B!G19-T6B!G15)/T6B!G15*100</f>
        <v>2.3297768156280498</v>
      </c>
      <c r="H15" s="58">
        <f>(T6B!H19-T6B!H15)/T6B!H15*100</f>
        <v>1.0983269538747933</v>
      </c>
      <c r="I15" s="58">
        <f>(T6B!I19-T6B!I15)/T6B!I15*100</f>
        <v>0</v>
      </c>
      <c r="J15" s="56">
        <f>(T6B!J19-T6B!J15)/T6B!J15*100</f>
        <v>1.2192354818703031</v>
      </c>
      <c r="K15" s="57">
        <f>(T6B!K19-T6B!K15)/T6B!K15*100</f>
        <v>2.3299918721213739</v>
      </c>
      <c r="L15" s="52"/>
      <c r="M15" s="52"/>
    </row>
    <row r="16" spans="1:13">
      <c r="A16" s="331" t="s">
        <v>117</v>
      </c>
      <c r="B16" s="56">
        <f>(T6B!B20-T6B!B16)/T6B!B16*100</f>
        <v>-1.9929564858741307</v>
      </c>
      <c r="C16" s="58">
        <f>(T6B!C20-T6B!C16)/T6B!C16*100</f>
        <v>-0.29888761381757939</v>
      </c>
      <c r="D16" s="58">
        <f>(T6B!D20-T6B!D16)/T6B!D16*100</f>
        <v>-0.54136989872940511</v>
      </c>
      <c r="E16" s="56">
        <f>(T6B!E20-T6B!E16)/T6B!E16*100</f>
        <v>-1.6991474132151647</v>
      </c>
      <c r="F16" s="57">
        <f>(T6B!F20-T6B!F16)/T6B!F16*100</f>
        <v>-1.4597780434710363</v>
      </c>
      <c r="G16" s="58">
        <f>(T6B!G20-T6B!G16)/T6B!G16*100</f>
        <v>1.3811448155915833</v>
      </c>
      <c r="H16" s="58">
        <f>(T6B!H20-T6B!H16)/T6B!H16*100</f>
        <v>0.5214355346981363</v>
      </c>
      <c r="I16" s="58">
        <f>(T6B!I20-T6B!I16)/T6B!I16*100</f>
        <v>-0.98712123653315742</v>
      </c>
      <c r="J16" s="56">
        <f>(T6B!J20-T6B!J16)/T6B!J16*100</f>
        <v>0.85439229843561304</v>
      </c>
      <c r="K16" s="57">
        <f>(T6B!K20-T6B!K16)/T6B!K16*100</f>
        <v>2.3922913293329491</v>
      </c>
      <c r="L16" s="52"/>
      <c r="M16" s="52"/>
    </row>
    <row r="17" spans="1:13">
      <c r="A17" s="331" t="s">
        <v>118</v>
      </c>
      <c r="B17" s="56">
        <f>(T6B!B21-T6B!B17)/T6B!B17*100</f>
        <v>-2.9058573876211149</v>
      </c>
      <c r="C17" s="58">
        <f>(T6B!C21-T6B!C17)/T6B!C17*100</f>
        <v>-1.3451809669224621</v>
      </c>
      <c r="D17" s="58">
        <f>(T6B!D21-T6B!D17)/T6B!D17*100</f>
        <v>-1.7094981933975046</v>
      </c>
      <c r="E17" s="56">
        <f>(T6B!E21-T6B!E17)/T6B!E17*100</f>
        <v>-1.5819565997839296</v>
      </c>
      <c r="F17" s="57">
        <f>(T6B!F21-T6B!F17)/T6B!F17*100</f>
        <v>-1.2176243335996773</v>
      </c>
      <c r="G17" s="58">
        <f>(T6B!G21-T6B!G17)/T6B!G17*100</f>
        <v>3.7479982282182883E-2</v>
      </c>
      <c r="H17" s="58">
        <f>(T6B!H21-T6B!H17)/T6B!H17*100</f>
        <v>-0.16600603042314854</v>
      </c>
      <c r="I17" s="58">
        <f>(T6B!I21-T6B!I17)/T6B!I17*100</f>
        <v>-1.2663394305231817</v>
      </c>
      <c r="J17" s="56">
        <f>(T6B!J21-T6B!J17)/T6B!J17*100</f>
        <v>0.2036567704561954</v>
      </c>
      <c r="K17" s="57">
        <f>(T6B!K21-T6B!K17)/T6B!K17*100</f>
        <v>1.3212574945278239</v>
      </c>
      <c r="L17" s="52"/>
      <c r="M17" s="52"/>
    </row>
    <row r="18" spans="1:13">
      <c r="A18" s="331" t="s">
        <v>119</v>
      </c>
      <c r="B18" s="56">
        <f>(T6B!B22-T6B!B18)/T6B!B18*100</f>
        <v>-6.0481588682047889</v>
      </c>
      <c r="C18" s="58">
        <f>(T6B!C22-T6B!C18)/T6B!C18*100</f>
        <v>-3.0758494119540143</v>
      </c>
      <c r="D18" s="58">
        <f>(T6B!D22-T6B!D18)/T6B!D18*100</f>
        <v>-4.3318868770896399</v>
      </c>
      <c r="E18" s="56">
        <f>(T6B!E22-T6B!E18)/T6B!E18*100</f>
        <v>-3.0666345159772348</v>
      </c>
      <c r="F18" s="57">
        <f>(T6B!F22-T6B!F18)/T6B!F18*100</f>
        <v>-1.7923145725064247</v>
      </c>
      <c r="G18" s="58">
        <f>(T6B!G22-T6B!G18)/T6B!G18*100</f>
        <v>-1.8779896247389349</v>
      </c>
      <c r="H18" s="58">
        <f>(T6B!H22-T6B!H18)/T6B!H18*100</f>
        <v>-1.3021038309738731</v>
      </c>
      <c r="I18" s="58">
        <f>(T6B!I22-T6B!I18)/T6B!I18*100</f>
        <v>-2.3794198420871817</v>
      </c>
      <c r="J18" s="56">
        <f>(T6B!J22-T6B!J18)/T6B!J18*100</f>
        <v>-0.58417339464657803</v>
      </c>
      <c r="K18" s="57">
        <f>(T6B!K22-T6B!K18)/T6B!K18*100</f>
        <v>0.51340021666432645</v>
      </c>
      <c r="L18" s="52"/>
      <c r="M18" s="52"/>
    </row>
    <row r="19" spans="1:13">
      <c r="A19" s="331" t="s">
        <v>120</v>
      </c>
      <c r="B19" s="56">
        <f>(T6B!B23-T6B!B19)/T6B!B19*100</f>
        <v>-4.9086776588833576</v>
      </c>
      <c r="C19" s="58">
        <f>(T6B!C23-T6B!C19)/T6B!C19*100</f>
        <v>-2.6960847897214686</v>
      </c>
      <c r="D19" s="58">
        <f>(T6B!D23-T6B!D19)/T6B!D19*100</f>
        <v>-4.2570502317721211</v>
      </c>
      <c r="E19" s="56">
        <f>(T6B!E23-T6B!E19)/T6B!E19*100</f>
        <v>-2.2738991173997043</v>
      </c>
      <c r="F19" s="57">
        <f>(T6B!F23-T6B!F19)/T6B!F19*100</f>
        <v>-0.68060091962399161</v>
      </c>
      <c r="G19" s="58">
        <f>(T6B!G23-T6B!G19)/T6B!G19*100</f>
        <v>-1.2156013364898606</v>
      </c>
      <c r="H19" s="58">
        <f>(T6B!H23-T6B!H19)/T6B!H19*100</f>
        <v>-1.7840692057072189</v>
      </c>
      <c r="I19" s="58">
        <f>(T6B!I23-T6B!I19)/T6B!I19*100</f>
        <v>-2.4774143470105119</v>
      </c>
      <c r="J19" s="56">
        <f>(T6B!J23-T6B!J19)/T6B!J19*100</f>
        <v>0.57836294890380147</v>
      </c>
      <c r="K19" s="57">
        <f>(T6B!K23-T6B!K19)/T6B!K19*100</f>
        <v>1.2942110919030083</v>
      </c>
      <c r="L19" s="52"/>
      <c r="M19" s="52"/>
    </row>
    <row r="20" spans="1:13">
      <c r="A20" s="331" t="s">
        <v>121</v>
      </c>
      <c r="B20" s="56">
        <f>(T6B!B24-T6B!B20)/T6B!B20*100</f>
        <v>-3.25887165276737</v>
      </c>
      <c r="C20" s="58">
        <f>(T6B!C24-T6B!C20)/T6B!C20*100</f>
        <v>-2.4034827018073117</v>
      </c>
      <c r="D20" s="58">
        <f>(T6B!D24-T6B!D20)/T6B!D20*100</f>
        <v>-4.311890928756732</v>
      </c>
      <c r="E20" s="56">
        <f>(T6B!E24-T6B!E20)/T6B!E20*100</f>
        <v>-0.87645438038174728</v>
      </c>
      <c r="F20" s="57">
        <f>(T6B!F24-T6B!F20)/T6B!F20*100</f>
        <v>1.099829684195724</v>
      </c>
      <c r="G20" s="58">
        <f>(T6B!G24-T6B!G20)/T6B!G20*100</f>
        <v>-0.48606555998452655</v>
      </c>
      <c r="H20" s="58">
        <f>(T6B!H24-T6B!H20)/T6B!H20*100</f>
        <v>-1.628363291910067</v>
      </c>
      <c r="I20" s="58">
        <f>(T6B!I24-T6B!I20)/T6B!I20*100</f>
        <v>-1.9548709047515762</v>
      </c>
      <c r="J20" s="56">
        <f>(T6B!J24-T6B!J20)/T6B!J20*100</f>
        <v>1.1618541940102665</v>
      </c>
      <c r="K20" s="57">
        <f>(T6B!K24-T6B!K20)/T6B!K20*100</f>
        <v>1.4976511992062149</v>
      </c>
      <c r="L20" s="52"/>
      <c r="M20" s="52"/>
    </row>
    <row r="21" spans="1:13">
      <c r="A21" s="331" t="s">
        <v>122</v>
      </c>
      <c r="B21" s="56">
        <f>(T6B!B25-T6B!B21)/T6B!B21*100</f>
        <v>-2.0837184377926694</v>
      </c>
      <c r="C21" s="58">
        <f>(T6B!C25-T6B!C21)/T6B!C21*100</f>
        <v>-2.1103703971564416</v>
      </c>
      <c r="D21" s="58">
        <f>(T6B!D25-T6B!D21)/T6B!D21*100</f>
        <v>-3.2181502637036936</v>
      </c>
      <c r="E21" s="56">
        <f>(T6B!E25-T6B!E21)/T6B!E21*100</f>
        <v>2.7226540208515716E-2</v>
      </c>
      <c r="F21" s="57">
        <f>(T6B!F25-T6B!F21)/T6B!F21*100</f>
        <v>1.1733719610930029</v>
      </c>
      <c r="G21" s="58">
        <f>(T6B!G25-T6B!G21)/T6B!G21*100</f>
        <v>1.2380790190735853</v>
      </c>
      <c r="H21" s="58">
        <f>(T6B!H25-T6B!H21)/T6B!H21*100</f>
        <v>-1.495407447626794</v>
      </c>
      <c r="I21" s="58">
        <f>(T6B!I25-T6B!I21)/T6B!I21*100</f>
        <v>-1.8917801662242766</v>
      </c>
      <c r="J21" s="56">
        <f>(T6B!J25-T6B!J21)/T6B!J21*100</f>
        <v>2.774641314002666</v>
      </c>
      <c r="K21" s="57">
        <f>(T6B!K25-T6B!K21)/T6B!K21*100</f>
        <v>3.1904068629753195</v>
      </c>
      <c r="L21" s="52"/>
      <c r="M21" s="52"/>
    </row>
    <row r="22" spans="1:13">
      <c r="A22" s="331" t="s">
        <v>123</v>
      </c>
      <c r="B22" s="56">
        <f>(T6B!B26-T6B!B22)/T6B!B22*100</f>
        <v>0.192781041666886</v>
      </c>
      <c r="C22" s="58">
        <f>(T6B!C26-T6B!C22)/T6B!C22*100</f>
        <v>-1.6200647940133646</v>
      </c>
      <c r="D22" s="58">
        <f>(T6B!D26-T6B!D22)/T6B!D22*100</f>
        <v>-1.7061599028471925</v>
      </c>
      <c r="E22" s="56">
        <f>(T6B!E26-T6B!E22)/T6B!E22*100</f>
        <v>1.8426987493786577</v>
      </c>
      <c r="F22" s="57">
        <f>(T6B!F26-T6B!F22)/T6B!F22*100</f>
        <v>1.9293496179169816</v>
      </c>
      <c r="G22" s="58">
        <f>(T6B!G26-T6B!G22)/T6B!G22*100</f>
        <v>3.5532210721458317</v>
      </c>
      <c r="H22" s="58">
        <f>(T6B!H26-T6B!H22)/T6B!H22*100</f>
        <v>-1.3591569353460691</v>
      </c>
      <c r="I22" s="58">
        <f>(T6B!I26-T6B!I22)/T6B!I22*100</f>
        <v>-1.5286050242862517</v>
      </c>
      <c r="J22" s="56">
        <f>(T6B!J26-T6B!J22)/T6B!J22*100</f>
        <v>4.9795844570671104</v>
      </c>
      <c r="K22" s="57">
        <f>(T6B!K26-T6B!K22)/T6B!K22*100</f>
        <v>5.1608872227428941</v>
      </c>
      <c r="L22" s="52"/>
      <c r="M22" s="52"/>
    </row>
    <row r="23" spans="1:13">
      <c r="A23" s="331" t="s">
        <v>124</v>
      </c>
      <c r="B23" s="56">
        <f>(T6B!B27-T6B!B23)/T6B!B23*100</f>
        <v>0.2923222406910192</v>
      </c>
      <c r="C23" s="58">
        <f>(T6B!C27-T6B!C23)/T6B!C23*100</f>
        <v>-1.9506024781231965</v>
      </c>
      <c r="D23" s="58">
        <f>(T6B!D27-T6B!D23)/T6B!D23*100</f>
        <v>-2.0316381268396753</v>
      </c>
      <c r="E23" s="56">
        <f>(T6B!E27-T6B!E23)/T6B!E23*100</f>
        <v>2.2875456407712971</v>
      </c>
      <c r="F23" s="57">
        <f>(T6B!F27-T6B!F23)/T6B!F23*100</f>
        <v>2.374094096132783</v>
      </c>
      <c r="G23" s="58">
        <f>(T6B!G27-T6B!G23)/T6B!G23*100</f>
        <v>3.8701453216622861</v>
      </c>
      <c r="H23" s="58">
        <f>(T6B!H27-T6B!H23)/T6B!H23*100</f>
        <v>-0.7480954450824725</v>
      </c>
      <c r="I23" s="58">
        <f>(T6B!I27-T6B!I23)/T6B!I23*100</f>
        <v>-0.42781339818703418</v>
      </c>
      <c r="J23" s="56">
        <f>(T6B!J27-T6B!J23)/T6B!J23*100</f>
        <v>4.6537890044576624</v>
      </c>
      <c r="K23" s="57">
        <f>(T6B!K27-T6B!K23)/T6B!K23*100</f>
        <v>4.3158056580565578</v>
      </c>
      <c r="L23" s="52"/>
      <c r="M23" s="52"/>
    </row>
    <row r="24" spans="1:13">
      <c r="A24" s="331" t="s">
        <v>125</v>
      </c>
      <c r="B24" s="56">
        <f>(T6B!B28-T6B!B24)/T6B!B24*100</f>
        <v>0.27216241065379343</v>
      </c>
      <c r="C24" s="58">
        <f>(T6B!C28-T6B!C24)/T6B!C24*100</f>
        <v>-1.8884051414957315</v>
      </c>
      <c r="D24" s="58">
        <f>(T6B!D28-T6B!D24)/T6B!D24*100</f>
        <v>-2.2989711064064355</v>
      </c>
      <c r="E24" s="56">
        <f>(T6B!E28-T6B!E24)/T6B!E24*100</f>
        <v>2.2021531249853563</v>
      </c>
      <c r="F24" s="57">
        <f>(T6B!F28-T6B!F24)/T6B!F24*100</f>
        <v>2.6328161731600912</v>
      </c>
      <c r="G24" s="58">
        <f>(T6B!G28-T6B!G24)/T6B!G24*100</f>
        <v>4.385816657652776</v>
      </c>
      <c r="H24" s="58">
        <f>(T6B!H28-T6B!H24)/T6B!H24*100</f>
        <v>-0.33587821262350637</v>
      </c>
      <c r="I24" s="58">
        <f>(T6B!I28-T6B!I24)/T6B!I24*100</f>
        <v>-0.21133461683152557</v>
      </c>
      <c r="J24" s="56">
        <f>(T6B!J28-T6B!J24)/T6B!J24*100</f>
        <v>4.7370516166128738</v>
      </c>
      <c r="K24" s="57">
        <f>(T6B!K28-T6B!K24)/T6B!K24*100</f>
        <v>4.6069011868575087</v>
      </c>
      <c r="L24" s="52"/>
      <c r="M24" s="52"/>
    </row>
    <row r="25" spans="1:13">
      <c r="A25" s="331" t="s">
        <v>126</v>
      </c>
      <c r="B25" s="56">
        <f>(T6B!B29-T6B!B25)/T6B!B25*100</f>
        <v>0.8769671658959366</v>
      </c>
      <c r="C25" s="58">
        <f>(T6B!C29-T6B!C25)/T6B!C25*100</f>
        <v>-1.1068128054541164</v>
      </c>
      <c r="D25" s="58">
        <f>(T6B!D29-T6B!D25)/T6B!D25*100</f>
        <v>-1.1813411425733111</v>
      </c>
      <c r="E25" s="56">
        <f>(T6B!E29-T6B!E25)/T6B!E25*100</f>
        <v>2.0059824418920646</v>
      </c>
      <c r="F25" s="57">
        <f>(T6B!F29-T6B!F25)/T6B!F25*100</f>
        <v>2.0813266294974584</v>
      </c>
      <c r="G25" s="58">
        <f>(T6B!G29-T6B!G25)/T6B!G25*100</f>
        <v>5.1222096993960768</v>
      </c>
      <c r="H25" s="58">
        <f>(T6B!H29-T6B!H25)/T6B!H25*100</f>
        <v>0.28823407822511787</v>
      </c>
      <c r="I25" s="58">
        <f>(T6B!I29-T6B!I25)/T6B!I25*100</f>
        <v>0.62870765648388316</v>
      </c>
      <c r="J25" s="56">
        <f>(T6B!J29-T6B!J25)/T6B!J25*100</f>
        <v>4.8193830017871351</v>
      </c>
      <c r="K25" s="57">
        <f>(T6B!K29-T6B!K25)/T6B!K25*100</f>
        <v>4.4647056146365696</v>
      </c>
      <c r="L25" s="52"/>
      <c r="M25" s="52"/>
    </row>
    <row r="26" spans="1:13">
      <c r="A26" s="331" t="s">
        <v>127</v>
      </c>
      <c r="B26" s="56">
        <f>(T6B!B30-T6B!B26)/T6B!B26*100</f>
        <v>2.0014087124508495</v>
      </c>
      <c r="C26" s="58">
        <f>(T6B!C30-T6B!C26)/T6B!C26*100</f>
        <v>0.11927027791723616</v>
      </c>
      <c r="D26" s="58">
        <f>(T6B!D30-T6B!D26)/T6B!D26*100</f>
        <v>-6.8953628514562715E-2</v>
      </c>
      <c r="E26" s="56">
        <f>(T6B!E30-T6B!E26)/T6B!E26*100</f>
        <v>1.8798962770194507</v>
      </c>
      <c r="F26" s="57">
        <f>(T6B!F30-T6B!F26)/T6B!F26*100</f>
        <v>2.0742103395557887</v>
      </c>
      <c r="G26" s="58">
        <f>(T6B!G30-T6B!G26)/T6B!G26*100</f>
        <v>3.5290997397516843</v>
      </c>
      <c r="H26" s="58">
        <f>(T6B!H30-T6B!H26)/T6B!H26*100</f>
        <v>1.5522856944861543</v>
      </c>
      <c r="I26" s="58">
        <f>(T6B!I30-T6B!I26)/T6B!I26*100</f>
        <v>2.0087716361445014</v>
      </c>
      <c r="J26" s="56">
        <f>(T6B!J30-T6B!J26)/T6B!J26*100</f>
        <v>1.9461507549227695</v>
      </c>
      <c r="K26" s="57">
        <f>(T6B!K30-T6B!K26)/T6B!K26*100</f>
        <v>1.4898104687778575</v>
      </c>
      <c r="L26" s="52"/>
      <c r="M26" s="52"/>
    </row>
    <row r="27" spans="1:13">
      <c r="A27" s="331" t="s">
        <v>128</v>
      </c>
      <c r="B27" s="56">
        <f>(T6B!B31-T6B!B27)/T6B!B27*100</f>
        <v>2.9592798922953243</v>
      </c>
      <c r="C27" s="58">
        <f>(T6B!C31-T6B!C27)/T6B!C27*100</f>
        <v>0.58120585758537635</v>
      </c>
      <c r="D27" s="58">
        <f>(T6B!D31-T6B!D27)/T6B!D27*100</f>
        <v>0.96348885089855529</v>
      </c>
      <c r="E27" s="56">
        <f>(T6B!E31-T6B!E27)/T6B!E27*100</f>
        <v>2.3643323963296954</v>
      </c>
      <c r="F27" s="57">
        <f>(T6B!F31-T6B!F27)/T6B!F27*100</f>
        <v>1.9760002090091804</v>
      </c>
      <c r="G27" s="58">
        <f>(T6B!G31-T6B!G27)/T6B!G27*100</f>
        <v>2.8537766723393214</v>
      </c>
      <c r="H27" s="58">
        <f>(T6B!H31-T6B!H27)/T6B!H27*100</f>
        <v>2.0180250783698961</v>
      </c>
      <c r="I27" s="58">
        <f>(T6B!I31-T6B!I27)/T6B!I27*100</f>
        <v>2.5945621884471493</v>
      </c>
      <c r="J27" s="56">
        <f>(T6B!J31-T6B!J27)/T6B!J27*100</f>
        <v>0.81922989550204361</v>
      </c>
      <c r="K27" s="57">
        <f>(T6B!K31-T6B!K27)/T6B!K27*100</f>
        <v>0.25351157752005249</v>
      </c>
      <c r="L27" s="52"/>
      <c r="M27" s="52"/>
    </row>
    <row r="28" spans="1:13">
      <c r="A28" s="331" t="s">
        <v>129</v>
      </c>
      <c r="B28" s="56">
        <f>(T6B!B32-T6B!B28)/T6B!B28*100</f>
        <v>3.8579720038113483</v>
      </c>
      <c r="C28" s="58">
        <f>(T6B!C32-T6B!C28)/T6B!C28*100</f>
        <v>1.7178481927617648</v>
      </c>
      <c r="D28" s="58">
        <f>(T6B!D32-T6B!D28)/T6B!D28*100</f>
        <v>1.6943695461952488</v>
      </c>
      <c r="E28" s="56">
        <f>(T6B!E32-T6B!E28)/T6B!E28*100</f>
        <v>2.1039806180267422</v>
      </c>
      <c r="F28" s="57">
        <f>(T6B!F32-T6B!F28)/T6B!F28*100</f>
        <v>2.1275512775991552</v>
      </c>
      <c r="G28" s="58">
        <f>(T6B!G32-T6B!G28)/T6B!G28*100</f>
        <v>2.2715865485808631</v>
      </c>
      <c r="H28" s="58">
        <f>(T6B!H32-T6B!H28)/T6B!H28*100</f>
        <v>2.3291657560874452</v>
      </c>
      <c r="I28" s="58">
        <f>(T6B!I32-T6B!I28)/T6B!I28*100</f>
        <v>3.042567110559157</v>
      </c>
      <c r="J28" s="56">
        <f>(T6B!J32-T6B!J28)/T6B!J28*100</f>
        <v>-5.6306306306311088E-2</v>
      </c>
      <c r="K28" s="57">
        <f>(T6B!K32-T6B!K28)/T6B!K28*100</f>
        <v>-0.74763079888437767</v>
      </c>
      <c r="L28" s="52"/>
      <c r="M28" s="52"/>
    </row>
    <row r="29" spans="1:13">
      <c r="A29" s="331" t="s">
        <v>130</v>
      </c>
      <c r="B29" s="56">
        <f>(T6B!B33-T6B!B29)/T6B!B29*100</f>
        <v>4.2412385318217458</v>
      </c>
      <c r="C29" s="58">
        <f>(T6B!C33-T6B!C29)/T6B!C29*100</f>
        <v>2.0224383329220923</v>
      </c>
      <c r="D29" s="58">
        <f>(T6B!D33-T6B!D29)/T6B!D29*100</f>
        <v>2.1547698559721034</v>
      </c>
      <c r="E29" s="56">
        <f>(T6B!E33-T6B!E29)/T6B!E29*100</f>
        <v>2.1748158886961773</v>
      </c>
      <c r="F29" s="57">
        <f>(T6B!F33-T6B!F29)/T6B!F29*100</f>
        <v>2.0439910731708446</v>
      </c>
      <c r="G29" s="58">
        <f>(T6B!G33-T6B!G29)/T6B!G29*100</f>
        <v>2.8067592651859532</v>
      </c>
      <c r="H29" s="58">
        <f>(T6B!H33-T6B!H29)/T6B!H29*100</f>
        <v>2.6141321150080739</v>
      </c>
      <c r="I29" s="58">
        <f>(T6B!I33-T6B!I29)/T6B!I29*100</f>
        <v>3.3387693935120089</v>
      </c>
      <c r="J29" s="56">
        <f>(T6B!J33-T6B!J29)/T6B!J29*100</f>
        <v>0.18866342445078371</v>
      </c>
      <c r="K29" s="57">
        <f>(T6B!K33-T6B!K29)/T6B!K29*100</f>
        <v>-0.51408655242520362</v>
      </c>
      <c r="L29" s="52"/>
      <c r="M29" s="52"/>
    </row>
    <row r="30" spans="1:13">
      <c r="A30" s="331" t="s">
        <v>131</v>
      </c>
      <c r="B30" s="56">
        <f>(T6B!B34-T6B!B30)/T6B!B30*100</f>
        <v>5.4535655454900667</v>
      </c>
      <c r="C30" s="58">
        <f>(T6B!C34-T6B!C30)/T6B!C30*100</f>
        <v>1.4972248470815428</v>
      </c>
      <c r="D30" s="58">
        <f>(T6B!D34-T6B!D30)/T6B!D30*100</f>
        <v>1.6069319721295148</v>
      </c>
      <c r="E30" s="56">
        <f>(T6B!E34-T6B!E30)/T6B!E30*100</f>
        <v>3.8979791855090165</v>
      </c>
      <c r="F30" s="57">
        <f>(T6B!F34-T6B!F30)/T6B!F30*100</f>
        <v>3.7848883789179499</v>
      </c>
      <c r="G30" s="58">
        <f>(T6B!G34-T6B!G30)/T6B!G30*100</f>
        <v>4.0732675803765899</v>
      </c>
      <c r="H30" s="58">
        <f>(T6B!H34-T6B!H30)/T6B!H30*100</f>
        <v>2.7807474467165529</v>
      </c>
      <c r="I30" s="58">
        <f>(T6B!I34-T6B!I30)/T6B!I30*100</f>
        <v>3.5500563414180619</v>
      </c>
      <c r="J30" s="56">
        <f>(T6B!J34-T6B!J30)/T6B!J30*100</f>
        <v>1.2585876787926533</v>
      </c>
      <c r="K30" s="57">
        <f>(T6B!K34-T6B!K30)/T6B!K30*100</f>
        <v>0.50638839697335758</v>
      </c>
      <c r="L30" s="52"/>
      <c r="M30" s="52"/>
    </row>
    <row r="31" spans="1:13">
      <c r="A31" s="331" t="s">
        <v>132</v>
      </c>
      <c r="B31" s="56">
        <f>(T6B!B35-T6B!B31)/T6B!B31*100</f>
        <v>6.1464421869793089</v>
      </c>
      <c r="C31" s="58">
        <f>(T6B!C35-T6B!C31)/T6B!C31*100</f>
        <v>2.7231733092102743</v>
      </c>
      <c r="D31" s="58">
        <f>(T6B!D35-T6B!D31)/T6B!D31*100</f>
        <v>2.8800655566168629</v>
      </c>
      <c r="E31" s="56">
        <f>(T6B!E35-T6B!E31)/T6B!E31*100</f>
        <v>3.3325186201798243</v>
      </c>
      <c r="F31" s="57">
        <f>(T6B!F35-T6B!F31)/T6B!F31*100</f>
        <v>3.1736632528030597</v>
      </c>
      <c r="G31" s="58">
        <f>(T6B!G35-T6B!G31)/T6B!G31*100</f>
        <v>5.1307751050019128</v>
      </c>
      <c r="H31" s="58">
        <f>(T6B!H35-T6B!H31)/T6B!H31*100</f>
        <v>3.1801082253527611</v>
      </c>
      <c r="I31" s="58">
        <f>(T6B!I35-T6B!I31)/T6B!I31*100</f>
        <v>4.2462936911589644</v>
      </c>
      <c r="J31" s="56">
        <f>(T6B!J35-T6B!J31)/T6B!J31*100</f>
        <v>1.889901280119417</v>
      </c>
      <c r="K31" s="57">
        <f>(T6B!K35-T6B!K31)/T6B!K31*100</f>
        <v>0.84829238889133418</v>
      </c>
      <c r="L31" s="52"/>
      <c r="M31" s="52"/>
    </row>
    <row r="32" spans="1:13">
      <c r="A32" s="331" t="s">
        <v>133</v>
      </c>
      <c r="B32" s="56">
        <f>(T6B!B36-T6B!B32)/T6B!B32*100</f>
        <v>6.7126890203221459</v>
      </c>
      <c r="C32" s="58">
        <f>(T6B!C36-T6B!C32)/T6B!C32*100</f>
        <v>3.3723202184207253</v>
      </c>
      <c r="D32" s="58">
        <f>(T6B!D36-T6B!D32)/T6B!D32*100</f>
        <v>4.3586090453318684</v>
      </c>
      <c r="E32" s="56">
        <f>(T6B!E36-T6B!E32)/T6B!E32*100</f>
        <v>3.231395788392283</v>
      </c>
      <c r="F32" s="57">
        <f>(T6B!F36-T6B!F32)/T6B!F32*100</f>
        <v>2.2564166450953671</v>
      </c>
      <c r="G32" s="58">
        <f>(T6B!G36-T6B!G32)/T6B!G32*100</f>
        <v>5.2433271063546698</v>
      </c>
      <c r="H32" s="58">
        <f>(T6B!H36-T6B!H32)/T6B!H32*100</f>
        <v>3.8992424072117551</v>
      </c>
      <c r="I32" s="58">
        <f>(T6B!I36-T6B!I32)/T6B!I32*100</f>
        <v>4.7831186579290179</v>
      </c>
      <c r="J32" s="56">
        <f>(T6B!J36-T6B!J32)/T6B!J32*100</f>
        <v>1.2943661971830711</v>
      </c>
      <c r="K32" s="57">
        <f>(T6B!K36-T6B!K32)/T6B!K32*100</f>
        <v>0.43989348398578421</v>
      </c>
      <c r="L32" s="52"/>
      <c r="M32" s="52"/>
    </row>
    <row r="33" spans="1:13">
      <c r="A33" s="331" t="s">
        <v>134</v>
      </c>
      <c r="B33" s="56">
        <f>(T6B!B37-T6B!B33)/T6B!B33*100</f>
        <v>6.9606515034525671</v>
      </c>
      <c r="C33" s="58">
        <f>(T6B!C37-T6B!C33)/T6B!C33*100</f>
        <v>3.4481381451298141</v>
      </c>
      <c r="D33" s="58">
        <f>(T6B!D37-T6B!D33)/T6B!D33*100</f>
        <v>4.4916084383492736</v>
      </c>
      <c r="E33" s="56">
        <f>(T6B!E37-T6B!E33)/T6B!E33*100</f>
        <v>3.3954340999303154</v>
      </c>
      <c r="F33" s="57">
        <f>(T6B!F37-T6B!F33)/T6B!F33*100</f>
        <v>2.362922981278258</v>
      </c>
      <c r="G33" s="58">
        <f>(T6B!G37-T6B!G33)/T6B!G33*100</f>
        <v>4.9621766335647424</v>
      </c>
      <c r="H33" s="58">
        <f>(T6B!H37-T6B!H33)/T6B!H33*100</f>
        <v>3.7515622210319415</v>
      </c>
      <c r="I33" s="58">
        <f>(T6B!I37-T6B!I33)/T6B!I33*100</f>
        <v>4.2908020728924408</v>
      </c>
      <c r="J33" s="56">
        <f>(T6B!J37-T6B!J33)/T6B!J33*100</f>
        <v>1.1661156909514447</v>
      </c>
      <c r="K33" s="57">
        <f>(T6B!K37-T6B!K33)/T6B!K33*100</f>
        <v>0.64373923451961557</v>
      </c>
      <c r="L33" s="52"/>
      <c r="M33" s="52"/>
    </row>
    <row r="34" spans="1:13">
      <c r="A34" s="331" t="s">
        <v>135</v>
      </c>
      <c r="B34" s="56">
        <f>(T6B!B38-T6B!B34)/T6B!B34*100</f>
        <v>5.8327477044771943</v>
      </c>
      <c r="C34" s="58">
        <f>(T6B!C38-T6B!C34)/T6B!C34*100</f>
        <v>4.0092829705368631</v>
      </c>
      <c r="D34" s="58">
        <f>(T6B!D38-T6B!D34)/T6B!D34*100</f>
        <v>4.296609728125353</v>
      </c>
      <c r="E34" s="56">
        <f>(T6B!E38-T6B!E34)/T6B!E34*100</f>
        <v>1.7531749877141845</v>
      </c>
      <c r="F34" s="57">
        <f>(T6B!F38-T6B!F34)/T6B!F34*100</f>
        <v>1.4724406588006798</v>
      </c>
      <c r="G34" s="58">
        <f>(T6B!G38-T6B!G34)/T6B!G34*100</f>
        <v>4.0292307692307716</v>
      </c>
      <c r="H34" s="58">
        <f>(T6B!H38-T6B!H34)/T6B!H34*100</f>
        <v>3.7312854787487177</v>
      </c>
      <c r="I34" s="58">
        <f>(T6B!I38-T6B!I34)/T6B!I34*100</f>
        <v>3.8329882094408836</v>
      </c>
      <c r="J34" s="56">
        <f>(T6B!J38-T6B!J34)/T6B!J34*100</f>
        <v>0.286405472290993</v>
      </c>
      <c r="K34" s="57">
        <f>(T6B!K38-T6B!K34)/T6B!K34*100</f>
        <v>0.18784675199863987</v>
      </c>
      <c r="L34" s="52"/>
      <c r="M34" s="52"/>
    </row>
    <row r="35" spans="1:13">
      <c r="A35" s="331" t="s">
        <v>136</v>
      </c>
      <c r="B35" s="56">
        <f>(T6B!B39-T6B!B35)/T6B!B35*100</f>
        <v>3.9377490510807691</v>
      </c>
      <c r="C35" s="58">
        <f>(T6B!C39-T6B!C35)/T6B!C35*100</f>
        <v>2.2580009110468726</v>
      </c>
      <c r="D35" s="58">
        <f>(T6B!D39-T6B!D35)/T6B!D35*100</f>
        <v>2.4358595475536577</v>
      </c>
      <c r="E35" s="56">
        <f>(T6B!E39-T6B!E35)/T6B!E35*100</f>
        <v>1.6426569315540294</v>
      </c>
      <c r="F35" s="57">
        <f>(T6B!F39-T6B!F35)/T6B!F35*100</f>
        <v>1.4665836328864295</v>
      </c>
      <c r="G35" s="58">
        <f>(T6B!G39-T6B!G35)/T6B!G35*100</f>
        <v>2.6664245395802131</v>
      </c>
      <c r="H35" s="58">
        <f>(T6B!H39-T6B!H35)/T6B!H35*100</f>
        <v>3.1543565375435221</v>
      </c>
      <c r="I35" s="58">
        <f>(T6B!I39-T6B!I35)/T6B!I35*100</f>
        <v>1.9972180123320964</v>
      </c>
      <c r="J35" s="56">
        <f>(T6B!J39-T6B!J35)/T6B!J35*100</f>
        <v>-0.47269560890657358</v>
      </c>
      <c r="K35" s="57">
        <f>(T6B!K39-T6B!K35)/T6B!K35*100</f>
        <v>0.65601492798412997</v>
      </c>
      <c r="L35" s="52"/>
      <c r="M35" s="52"/>
    </row>
    <row r="36" spans="1:13">
      <c r="A36" s="331" t="s">
        <v>137</v>
      </c>
      <c r="B36" s="56">
        <f>(T6B!B40-T6B!B36)/T6B!B36*100</f>
        <v>2.074733540701807</v>
      </c>
      <c r="C36" s="58">
        <f>(T6B!C40-T6B!C36)/T6B!C36*100</f>
        <v>1.2622012679807948</v>
      </c>
      <c r="D36" s="58">
        <f>(T6B!D40-T6B!D36)/T6B!D36*100</f>
        <v>1.4094655417337756</v>
      </c>
      <c r="E36" s="56">
        <f>(T6B!E40-T6B!E36)/T6B!E36*100</f>
        <v>0.80240431527921263</v>
      </c>
      <c r="F36" s="57">
        <f>(T6B!F40-T6B!F36)/T6B!F36*100</f>
        <v>0.65431150447789743</v>
      </c>
      <c r="G36" s="58">
        <f>(T6B!G40-T6B!G36)/T6B!G36*100</f>
        <v>3.140888715063662</v>
      </c>
      <c r="H36" s="58">
        <f>(T6B!H40-T6B!H36)/T6B!H36*100</f>
        <v>2.3659869097203394</v>
      </c>
      <c r="I36" s="58">
        <f>(T6B!I40-T6B!I36)/T6B!I36*100</f>
        <v>1.9090946434439582</v>
      </c>
      <c r="J36" s="56">
        <f>(T6B!J40-T6B!J36)/T6B!J36*100</f>
        <v>0.75640651288254723</v>
      </c>
      <c r="K36" s="57">
        <f>(T6B!K40-T6B!K36)/T6B!K36*100</f>
        <v>1.2084370880328148</v>
      </c>
      <c r="L36" s="52"/>
      <c r="M36" s="52"/>
    </row>
    <row r="37" spans="1:13">
      <c r="A37" s="331" t="s">
        <v>138</v>
      </c>
      <c r="B37" s="56">
        <f>(T6B!B41-T6B!B37)/T6B!B37*100</f>
        <v>1.7226647197714222</v>
      </c>
      <c r="C37" s="58">
        <f>(T6B!C41-T6B!C37)/T6B!C37*100</f>
        <v>1.3487252675002366</v>
      </c>
      <c r="D37" s="58">
        <f>(T6B!D41-T6B!D37)/T6B!D37*100</f>
        <v>0.49122543307081212</v>
      </c>
      <c r="E37" s="56">
        <f>(T6B!E41-T6B!E37)/T6B!E37*100</f>
        <v>0.36896315299891863</v>
      </c>
      <c r="F37" s="57">
        <f>(T6B!F41-T6B!F37)/T6B!F37*100</f>
        <v>1.2243801855733778</v>
      </c>
      <c r="G37" s="58">
        <f>(T6B!G41-T6B!G37)/T6B!G37*100</f>
        <v>2.6366521339383775</v>
      </c>
      <c r="H37" s="58">
        <f>(T6B!H41-T6B!H37)/T6B!H37*100</f>
        <v>2.0381165436985325</v>
      </c>
      <c r="I37" s="58">
        <f>(T6B!I41-T6B!I37)/T6B!I37*100</f>
        <v>1.6491830767028672</v>
      </c>
      <c r="J37" s="56">
        <f>(T6B!J41-T6B!J37)/T6B!J37*100</f>
        <v>0.58598866628978064</v>
      </c>
      <c r="K37" s="57">
        <f>(T6B!K41-T6B!K37)/T6B!K37*100</f>
        <v>0.97176091780642437</v>
      </c>
      <c r="L37" s="52"/>
      <c r="M37" s="52"/>
    </row>
    <row r="38" spans="1:13">
      <c r="A38" s="331" t="s">
        <v>139</v>
      </c>
      <c r="B38" s="56">
        <f>(T6B!B42-T6B!B38)/T6B!B38*100</f>
        <v>0.89943257614540228</v>
      </c>
      <c r="C38" s="58">
        <f>(T6B!C42-T6B!C38)/T6B!C38*100</f>
        <v>1.8619681476776511</v>
      </c>
      <c r="D38" s="58">
        <f>(T6B!D42-T6B!D38)/T6B!D38*100</f>
        <v>2.0084646000844728</v>
      </c>
      <c r="E38" s="56">
        <f>(T6B!E42-T6B!E38)/T6B!E38*100</f>
        <v>-0.94494106979826531</v>
      </c>
      <c r="F38" s="57">
        <f>(T6B!F42-T6B!F38)/T6B!F38*100</f>
        <v>-1.0871006273250239</v>
      </c>
      <c r="G38" s="58">
        <f>(T6B!G42-T6B!G38)/T6B!G38*100</f>
        <v>3.2076783152663921</v>
      </c>
      <c r="H38" s="58">
        <f>(T6B!H42-T6B!H38)/T6B!H38*100</f>
        <v>1.8550718453644539</v>
      </c>
      <c r="I38" s="58">
        <f>(T6B!I42-T6B!I38)/T6B!I38*100</f>
        <v>1.346153846153852</v>
      </c>
      <c r="J38" s="56">
        <f>(T6B!J42-T6B!J38)/T6B!J38*100</f>
        <v>1.3281206676648329</v>
      </c>
      <c r="K38" s="57">
        <f>(T6B!K42-T6B!K38)/T6B!K38*100</f>
        <v>1.8371558966308932</v>
      </c>
      <c r="L38" s="52"/>
      <c r="M38" s="52"/>
    </row>
    <row r="39" spans="1:13">
      <c r="A39" s="331" t="s">
        <v>140</v>
      </c>
      <c r="B39" s="56">
        <f>(T6B!B43-T6B!B39)/T6B!B39*100</f>
        <v>1.5169353446144074</v>
      </c>
      <c r="C39" s="58">
        <f>(T6B!C43-T6B!C39)/T6B!C39*100</f>
        <v>2.5718802641559102</v>
      </c>
      <c r="D39" s="58">
        <f>(T6B!D43-T6B!D39)/T6B!D39*100</f>
        <v>2.744158632998738</v>
      </c>
      <c r="E39" s="56">
        <f>(T6B!E43-T6B!E39)/T6B!E39*100</f>
        <v>-1.0284933032568757</v>
      </c>
      <c r="F39" s="57">
        <f>(T6B!F43-T6B!F39)/T6B!F39*100</f>
        <v>-1.1938574101969379</v>
      </c>
      <c r="G39" s="58">
        <f>(T6B!G43-T6B!G39)/T6B!G39*100</f>
        <v>4.9776690299662292</v>
      </c>
      <c r="H39" s="58">
        <f>(T6B!H43-T6B!H39)/T6B!H39*100</f>
        <v>1.9784535371225291</v>
      </c>
      <c r="I39" s="58">
        <f>(T6B!I43-T6B!I39)/T6B!I39*100</f>
        <v>2.2532516436320584</v>
      </c>
      <c r="J39" s="56">
        <f>(T6B!J43-T6B!J39)/T6B!J39*100</f>
        <v>2.9399102889916517</v>
      </c>
      <c r="K39" s="57">
        <f>(T6B!K43-T6B!K39)/T6B!K39*100</f>
        <v>2.6648900732844671</v>
      </c>
      <c r="L39" s="52"/>
      <c r="M39" s="52"/>
    </row>
    <row r="40" spans="1:13">
      <c r="A40" s="331" t="s">
        <v>141</v>
      </c>
      <c r="B40" s="56">
        <f>(T6B!B44-T6B!B40)/T6B!B40*100</f>
        <v>3.0450724972866277</v>
      </c>
      <c r="C40" s="58">
        <f>(T6B!C44-T6B!C40)/T6B!C40*100</f>
        <v>2.1375334014511469</v>
      </c>
      <c r="D40" s="58">
        <f>(T6B!D44-T6B!D40)/T6B!D40*100</f>
        <v>3.1300250554431086</v>
      </c>
      <c r="E40" s="56">
        <f>(T6B!E44-T6B!E40)/T6B!E40*100</f>
        <v>0.88854612561319823</v>
      </c>
      <c r="F40" s="57">
        <f>(T6B!F44-T6B!F40)/T6B!F40*100</f>
        <v>-8.231647771173492E-2</v>
      </c>
      <c r="G40" s="58">
        <f>(T6B!G44-T6B!G40)/T6B!G40*100</f>
        <v>5.0520666219408916</v>
      </c>
      <c r="H40" s="58">
        <f>(T6B!H44-T6B!H40)/T6B!H40*100</f>
        <v>2.1834245735664082</v>
      </c>
      <c r="I40" s="58">
        <f>(T6B!I44-T6B!I40)/T6B!I40*100</f>
        <v>1.9982868947448142</v>
      </c>
      <c r="J40" s="56">
        <f>(T6B!J44-T6B!J40)/T6B!J40*100</f>
        <v>2.8069497536673951</v>
      </c>
      <c r="K40" s="57">
        <f>(T6B!K44-T6B!K40)/T6B!K40*100</f>
        <v>2.9929806787756053</v>
      </c>
      <c r="L40" s="52"/>
      <c r="M40" s="52"/>
    </row>
    <row r="41" spans="1:13">
      <c r="A41" s="331" t="s">
        <v>142</v>
      </c>
      <c r="B41" s="56">
        <f>(T6B!B45-T6B!B41)/T6B!B41*100</f>
        <v>3.5834820714866051</v>
      </c>
      <c r="C41" s="58">
        <f>(T6B!C45-T6B!C41)/T6B!C41*100</f>
        <v>1.7574380076620555</v>
      </c>
      <c r="D41" s="58">
        <f>(T6B!D45-T6B!D41)/T6B!D41*100</f>
        <v>3.0013557758931908</v>
      </c>
      <c r="E41" s="56">
        <f>(T6B!E45-T6B!E41)/T6B!E41*100</f>
        <v>1.7945067206655199</v>
      </c>
      <c r="F41" s="57">
        <f>(T6B!F45-T6B!F41)/T6B!F41*100</f>
        <v>0.56559175963777875</v>
      </c>
      <c r="G41" s="58">
        <f>(T6B!G45-T6B!G41)/T6B!G41*100</f>
        <v>5.4094665664913615</v>
      </c>
      <c r="H41" s="58">
        <f>(T6B!H45-T6B!H41)/T6B!H41*100</f>
        <v>2.8332613072212367</v>
      </c>
      <c r="I41" s="58">
        <f>(T6B!I45-T6B!I41)/T6B!I41*100</f>
        <v>2.9290175922107333</v>
      </c>
      <c r="J41" s="56">
        <f>(T6B!J45-T6B!J41)/T6B!J41*100</f>
        <v>2.5057572102204362</v>
      </c>
      <c r="K41" s="57">
        <f>(T6B!K45-T6B!K41)/T6B!K41*100</f>
        <v>2.4088943792464552</v>
      </c>
      <c r="L41" s="52"/>
      <c r="M41" s="52"/>
    </row>
    <row r="42" spans="1:13">
      <c r="A42" s="331" t="s">
        <v>143</v>
      </c>
      <c r="B42" s="56">
        <f>(T6B!B46-T6B!B42)/T6B!B42*100</f>
        <v>4.5961711056641832</v>
      </c>
      <c r="C42" s="58">
        <f>(T6B!C46-T6B!C42)/T6B!C42*100</f>
        <v>2.0847496123498046</v>
      </c>
      <c r="D42" s="58">
        <f>(T6B!D46-T6B!D42)/T6B!D42*100</f>
        <v>1.8068887634306201</v>
      </c>
      <c r="E42" s="56">
        <f>(T6B!E46-T6B!E42)/T6B!E42*100</f>
        <v>2.4601338621597013</v>
      </c>
      <c r="F42" s="57">
        <f>(T6B!F46-T6B!F42)/T6B!F42*100</f>
        <v>2.7390917580187093</v>
      </c>
      <c r="G42" s="58">
        <f>(T6B!G46-T6B!G42)/T6B!G42*100</f>
        <v>5.4335988995242968</v>
      </c>
      <c r="H42" s="58">
        <f>(T6B!H46-T6B!H42)/T6B!H42*100</f>
        <v>3.0340797218323967</v>
      </c>
      <c r="I42" s="58">
        <f>(T6B!I46-T6B!I42)/T6B!I42*100</f>
        <v>3.6675602140497712</v>
      </c>
      <c r="J42" s="56">
        <f>(T6B!J46-T6B!J42)/T6B!J42*100</f>
        <v>2.3300041045286628</v>
      </c>
      <c r="K42" s="57">
        <f>(T6B!K46-T6B!K42)/T6B!K42*100</f>
        <v>1.7041075557331622</v>
      </c>
      <c r="L42" s="52"/>
      <c r="M42" s="52"/>
    </row>
    <row r="43" spans="1:13">
      <c r="A43" s="331" t="s">
        <v>144</v>
      </c>
      <c r="B43" s="56">
        <f>(T6B!B47-T6B!B43)/T6B!B43*100</f>
        <v>5.5726541390127444</v>
      </c>
      <c r="C43" s="58">
        <f>(T6B!C47-T6B!C43)/T6B!C43*100</f>
        <v>2.0224550172361444</v>
      </c>
      <c r="D43" s="58">
        <f>(T6B!D47-T6B!D43)/T6B!D43*100</f>
        <v>2.0739492981519603</v>
      </c>
      <c r="E43" s="56">
        <f>(T6B!E47-T6B!E43)/T6B!E43*100</f>
        <v>3.4798213012780521</v>
      </c>
      <c r="F43" s="57">
        <f>(T6B!F47-T6B!F43)/T6B!F43*100</f>
        <v>3.4263093792091914</v>
      </c>
      <c r="G43" s="58">
        <f>(T6B!G47-T6B!G43)/T6B!G43*100</f>
        <v>5.195169896096596</v>
      </c>
      <c r="H43" s="58">
        <f>(T6B!H47-T6B!H43)/T6B!H43*100</f>
        <v>2.8622279582426877</v>
      </c>
      <c r="I43" s="58">
        <f>(T6B!I47-T6B!I43)/T6B!I43*100</f>
        <v>3.2178119277012613</v>
      </c>
      <c r="J43" s="56">
        <f>(T6B!J47-T6B!J43)/T6B!J43*100</f>
        <v>2.2691093543426124</v>
      </c>
      <c r="K43" s="57">
        <f>(T6B!K47-T6B!K43)/T6B!K43*100</f>
        <v>1.9143413367942892</v>
      </c>
      <c r="L43" s="52"/>
      <c r="M43" s="52"/>
    </row>
    <row r="44" spans="1:13">
      <c r="A44" s="331" t="s">
        <v>145</v>
      </c>
      <c r="B44" s="56">
        <f>(T6B!B48-T6B!B44)/T6B!B44*100</f>
        <v>5.4591515494291016</v>
      </c>
      <c r="C44" s="58">
        <f>(T6B!C48-T6B!C44)/T6B!C44*100</f>
        <v>3.7124654198916072</v>
      </c>
      <c r="D44" s="58">
        <f>(T6B!D48-T6B!D44)/T6B!D44*100</f>
        <v>2.6651678801006011</v>
      </c>
      <c r="E44" s="56">
        <f>(T6B!E48-T6B!E44)/T6B!E44*100</f>
        <v>1.6841621905967201</v>
      </c>
      <c r="F44" s="57">
        <f>(T6B!F48-T6B!F44)/T6B!F44*100</f>
        <v>2.7235279824963583</v>
      </c>
      <c r="G44" s="58">
        <f>(T6B!G48-T6B!G44)/T6B!G44*100</f>
        <v>5.5421352214355162</v>
      </c>
      <c r="H44" s="58">
        <f>(T6B!H48-T6B!H44)/T6B!H44*100</f>
        <v>2.6414860168790271</v>
      </c>
      <c r="I44" s="58">
        <f>(T6B!I48-T6B!I44)/T6B!I44*100</f>
        <v>2.9727914007390073</v>
      </c>
      <c r="J44" s="56">
        <f>(T6B!J48-T6B!J44)/T6B!J44*100</f>
        <v>2.8256171389452209</v>
      </c>
      <c r="K44" s="57">
        <f>(T6B!K48-T6B!K44)/T6B!K44*100</f>
        <v>2.4956789342776298</v>
      </c>
      <c r="L44" s="52"/>
      <c r="M44" s="52"/>
    </row>
    <row r="45" spans="1:13">
      <c r="A45" s="331" t="s">
        <v>146</v>
      </c>
      <c r="B45" s="56">
        <f>(T6B!B49-T6B!B45)/T6B!B45*100</f>
        <v>5.7344763675255548</v>
      </c>
      <c r="C45" s="58">
        <f>(T6B!C49-T6B!C45)/T6B!C45*100</f>
        <v>3.9346103420507483</v>
      </c>
      <c r="D45" s="58">
        <f>(T6B!D49-T6B!D45)/T6B!D45*100</f>
        <v>3.5599565252382641</v>
      </c>
      <c r="E45" s="56">
        <f>(T6B!E49-T6B!E45)/T6B!E45*100</f>
        <v>1.7317292281670522</v>
      </c>
      <c r="F45" s="57">
        <f>(T6B!F49-T6B!F45)/T6B!F45*100</f>
        <v>2.0997469737465484</v>
      </c>
      <c r="G45" s="58">
        <f>(T6B!G49-T6B!G45)/T6B!G45*100</f>
        <v>5.07566204287515</v>
      </c>
      <c r="H45" s="58">
        <f>(T6B!H49-T6B!H45)/T6B!H45*100</f>
        <v>2.2847244288188802</v>
      </c>
      <c r="I45" s="58">
        <f>(T6B!I49-T6B!I45)/T6B!I45*100</f>
        <v>2.2192688432635443</v>
      </c>
      <c r="J45" s="56">
        <f>(T6B!J49-T6B!J45)/T6B!J45*100</f>
        <v>2.7293393955603014</v>
      </c>
      <c r="K45" s="57">
        <f>(T6B!K49-T6B!K45)/T6B!K45*100</f>
        <v>2.7940640166072694</v>
      </c>
      <c r="L45" s="52"/>
      <c r="M45" s="52"/>
    </row>
    <row r="46" spans="1:13">
      <c r="A46" s="331" t="s">
        <v>147</v>
      </c>
      <c r="B46" s="56">
        <f>(T6B!B50-T6B!B46)/T6B!B46*100</f>
        <v>6.1144238096692405</v>
      </c>
      <c r="C46" s="58">
        <f>(T6B!C50-T6B!C46)/T6B!C46*100</f>
        <v>2.5650511707223158</v>
      </c>
      <c r="D46" s="58">
        <f>(T6B!D50-T6B!D46)/T6B!D46*100</f>
        <v>2.6598181783655512</v>
      </c>
      <c r="E46" s="56">
        <f>(T6B!E50-T6B!E46)/T6B!E46*100</f>
        <v>3.4606063161211691</v>
      </c>
      <c r="F46" s="57">
        <f>(T6B!F50-T6B!F46)/T6B!F46*100</f>
        <v>3.3657894423350383</v>
      </c>
      <c r="G46" s="58">
        <f>(T6B!G50-T6B!G46)/T6B!G46*100</f>
        <v>5.3479206306061302</v>
      </c>
      <c r="H46" s="58">
        <f>(T6B!H50-T6B!H46)/T6B!H46*100</f>
        <v>1.9424877260390938</v>
      </c>
      <c r="I46" s="58">
        <f>(T6B!I50-T6B!I46)/T6B!I46*100</f>
        <v>1.9020686449213526</v>
      </c>
      <c r="J46" s="56">
        <f>(T6B!J50-T6B!J46)/T6B!J46*100</f>
        <v>3.3398847485727039</v>
      </c>
      <c r="K46" s="57">
        <f>(T6B!K50-T6B!K46)/T6B!K46*100</f>
        <v>3.3819814762840297</v>
      </c>
      <c r="L46" s="52"/>
      <c r="M46" s="52"/>
    </row>
    <row r="47" spans="1:13">
      <c r="A47" s="331" t="s">
        <v>148</v>
      </c>
      <c r="B47" s="56">
        <f>(T6B!B51-T6B!B47)/T6B!B47*100</f>
        <v>4.6588268460160984</v>
      </c>
      <c r="C47" s="58">
        <f>(T6B!C51-T6B!C47)/T6B!C47*100</f>
        <v>3.1639195181230053</v>
      </c>
      <c r="D47" s="58">
        <f>(T6B!D51-T6B!D47)/T6B!D47*100</f>
        <v>2.9251375244107365</v>
      </c>
      <c r="E47" s="56">
        <f>(T6B!E51-T6B!E47)/T6B!E47*100</f>
        <v>1.4490602284944063</v>
      </c>
      <c r="F47" s="57">
        <f>(T6B!F51-T6B!F47)/T6B!F47*100</f>
        <v>1.6840766428778002</v>
      </c>
      <c r="G47" s="58">
        <f>(T6B!G51-T6B!G47)/T6B!G47*100</f>
        <v>4.5928990923652009</v>
      </c>
      <c r="H47" s="58">
        <f>(T6B!H51-T6B!H47)/T6B!H47*100</f>
        <v>2.160297078792675</v>
      </c>
      <c r="I47" s="58">
        <f>(T6B!I51-T6B!I47)/T6B!I47*100</f>
        <v>2.0529386239814809</v>
      </c>
      <c r="J47" s="56">
        <f>(T6B!J51-T6B!J47)/T6B!J47*100</f>
        <v>2.381015196285337</v>
      </c>
      <c r="K47" s="57">
        <f>(T6B!K51-T6B!K47)/T6B!K47*100</f>
        <v>2.488822446465393</v>
      </c>
      <c r="L47" s="52"/>
      <c r="M47" s="52"/>
    </row>
    <row r="48" spans="1:13">
      <c r="A48" s="331" t="s">
        <v>149</v>
      </c>
      <c r="B48" s="56">
        <f>(T6B!B52-T6B!B48)/T6B!B48*100</f>
        <v>4.3781329444325676</v>
      </c>
      <c r="C48" s="58">
        <f>(T6B!C52-T6B!C48)/T6B!C48*100</f>
        <v>2.2918451874005359</v>
      </c>
      <c r="D48" s="58">
        <f>(T6B!D52-T6B!D48)/T6B!D48*100</f>
        <v>2.1309410331539227</v>
      </c>
      <c r="E48" s="56">
        <f>(T6B!E52-T6B!E48)/T6B!E48*100</f>
        <v>2.0395445533413721</v>
      </c>
      <c r="F48" s="57">
        <f>(T6B!F52-T6B!F48)/T6B!F48*100</f>
        <v>2.198424314374499</v>
      </c>
      <c r="G48" s="58">
        <f>(T6B!G52-T6B!G48)/T6B!G48*100</f>
        <v>4.6749625108521125</v>
      </c>
      <c r="H48" s="58">
        <f>(T6B!H52-T6B!H48)/T6B!H48*100</f>
        <v>2.1885895084742377</v>
      </c>
      <c r="I48" s="58">
        <f>(T6B!I52-T6B!I48)/T6B!I48*100</f>
        <v>1.6195419612960054</v>
      </c>
      <c r="J48" s="56">
        <f>(T6B!J52-T6B!J48)/T6B!J48*100</f>
        <v>2.4346622803581974</v>
      </c>
      <c r="K48" s="57">
        <f>(T6B!K52-T6B!K48)/T6B!K48*100</f>
        <v>3.0066219717846581</v>
      </c>
      <c r="L48" s="52"/>
      <c r="M48" s="52"/>
    </row>
    <row r="49" spans="1:13">
      <c r="A49" s="331" t="s">
        <v>150</v>
      </c>
      <c r="B49" s="56">
        <f>(T6B!B53-T6B!B49)/T6B!B49*100</f>
        <v>4.6154267582351434</v>
      </c>
      <c r="C49" s="58">
        <f>(T6B!C53-T6B!C49)/T6B!C49*100</f>
        <v>2.5705984042274048</v>
      </c>
      <c r="D49" s="58">
        <f>(T6B!D53-T6B!D49)/T6B!D49*100</f>
        <v>2.1304134835924406</v>
      </c>
      <c r="E49" s="56">
        <f>(T6B!E53-T6B!E49)/T6B!E49*100</f>
        <v>1.9935813827946347</v>
      </c>
      <c r="F49" s="57">
        <f>(T6B!F53-T6B!F49)/T6B!F49*100</f>
        <v>2.4335815437541917</v>
      </c>
      <c r="G49" s="58">
        <f>(T6B!G53-T6B!G49)/T6B!G49*100</f>
        <v>5.9171134504754672</v>
      </c>
      <c r="H49" s="58">
        <f>(T6B!H53-T6B!H49)/T6B!H49*100</f>
        <v>2.0773624611684642</v>
      </c>
      <c r="I49" s="58">
        <f>(T6B!I53-T6B!I49)/T6B!I49*100</f>
        <v>2.4129557752241948</v>
      </c>
      <c r="J49" s="56">
        <f>(T6B!J53-T6B!J49)/T6B!J49*100</f>
        <v>3.7606904362088476</v>
      </c>
      <c r="K49" s="57">
        <f>(T6B!K53-T6B!K49)/T6B!K49*100</f>
        <v>3.4222088802772803</v>
      </c>
      <c r="L49" s="52"/>
      <c r="M49" s="52"/>
    </row>
    <row r="50" spans="1:13">
      <c r="A50" s="331" t="s">
        <v>151</v>
      </c>
      <c r="B50" s="56">
        <f>(T6B!B54-T6B!B50)/T6B!B50*100</f>
        <v>5.0977644176194881</v>
      </c>
      <c r="C50" s="58">
        <f>(T6B!C54-T6B!C50)/T6B!C50*100</f>
        <v>3.1393531292502677</v>
      </c>
      <c r="D50" s="58">
        <f>(T6B!D54-T6B!D50)/T6B!D50*100</f>
        <v>2.3912430610332316</v>
      </c>
      <c r="E50" s="56">
        <f>(T6B!E54-T6B!E50)/T6B!E50*100</f>
        <v>1.8988012130685179</v>
      </c>
      <c r="F50" s="57">
        <f>(T6B!F54-T6B!F50)/T6B!F50*100</f>
        <v>2.6446527505165873</v>
      </c>
      <c r="G50" s="58">
        <f>(T6B!G54-T6B!G50)/T6B!G50*100</f>
        <v>5.7214732632393916</v>
      </c>
      <c r="H50" s="58">
        <f>(T6B!H54-T6B!H50)/T6B!H50*100</f>
        <v>1.5455179978063667</v>
      </c>
      <c r="I50" s="58">
        <f>(T6B!I54-T6B!I50)/T6B!I50*100</f>
        <v>1.4902109865044837</v>
      </c>
      <c r="J50" s="56">
        <f>(T6B!J54-T6B!J50)/T6B!J50*100</f>
        <v>4.1117335782950137</v>
      </c>
      <c r="K50" s="57">
        <f>(T6B!K54-T6B!K50)/T6B!K50*100</f>
        <v>4.1685896565766187</v>
      </c>
      <c r="L50" s="52"/>
      <c r="M50" s="52"/>
    </row>
    <row r="51" spans="1:13">
      <c r="A51" s="331" t="s">
        <v>152</v>
      </c>
      <c r="B51" s="56">
        <f>(T6B!B55-T6B!B51)/T6B!B51*100</f>
        <v>5.8966802590535243</v>
      </c>
      <c r="C51" s="58">
        <f>(T6B!C55-T6B!C51)/T6B!C51*100</f>
        <v>2.9752125199127257</v>
      </c>
      <c r="D51" s="58">
        <f>(T6B!D55-T6B!D51)/T6B!D51*100</f>
        <v>3.3044407766541473</v>
      </c>
      <c r="E51" s="56">
        <f>(T6B!E55-T6B!E51)/T6B!E51*100</f>
        <v>2.8370591986647971</v>
      </c>
      <c r="F51" s="57">
        <f>(T6B!F55-T6B!F51)/T6B!F51*100</f>
        <v>2.5109157577517087</v>
      </c>
      <c r="G51" s="58">
        <f>(T6B!G55-T6B!G51)/T6B!G51*100</f>
        <v>5.5588877119995734</v>
      </c>
      <c r="H51" s="58">
        <f>(T6B!H55-T6B!H51)/T6B!H51*100</f>
        <v>1.6332554177726832</v>
      </c>
      <c r="I51" s="58">
        <f>(T6B!I55-T6B!I51)/T6B!I51*100</f>
        <v>1.5108566245252091</v>
      </c>
      <c r="J51" s="56">
        <f>(T6B!J55-T6B!J51)/T6B!J51*100</f>
        <v>3.8627549508458872</v>
      </c>
      <c r="K51" s="57">
        <f>(T6B!K55-T6B!K51)/T6B!K51*100</f>
        <v>3.9883307896976081</v>
      </c>
      <c r="L51" s="52"/>
      <c r="M51" s="52"/>
    </row>
    <row r="52" spans="1:13">
      <c r="A52" s="331" t="s">
        <v>153</v>
      </c>
      <c r="B52" s="56">
        <f>(T6B!B56-T6B!B52)/T6B!B52*100</f>
        <v>6.6688838705755549</v>
      </c>
      <c r="C52" s="58">
        <f>(T6B!C56-T6B!C52)/T6B!C52*100</f>
        <v>3.1300880183473927</v>
      </c>
      <c r="D52" s="58">
        <f>(T6B!D56-T6B!D52)/T6B!D52*100</f>
        <v>2.6271196211049492</v>
      </c>
      <c r="E52" s="56">
        <f>(T6B!E56-T6B!E52)/T6B!E52*100</f>
        <v>3.431390315112115</v>
      </c>
      <c r="F52" s="57">
        <f>(T6B!F56-T6B!F52)/T6B!F52*100</f>
        <v>3.9387434740330898</v>
      </c>
      <c r="G52" s="58">
        <f>(T6B!G56-T6B!G52)/T6B!G52*100</f>
        <v>5.4777822459032874</v>
      </c>
      <c r="H52" s="58">
        <f>(T6B!H56-T6B!H52)/T6B!H52*100</f>
        <v>1.6358688149565177</v>
      </c>
      <c r="I52" s="58">
        <f>(T6B!I56-T6B!I52)/T6B!I52*100</f>
        <v>2.0478685738564071</v>
      </c>
      <c r="J52" s="56">
        <f>(T6B!J56-T6B!J52)/T6B!J52*100</f>
        <v>3.7799329654504499</v>
      </c>
      <c r="K52" s="57">
        <f>(T6B!K56-T6B!K52)/T6B!K52*100</f>
        <v>3.3607517435979193</v>
      </c>
      <c r="L52" s="52"/>
      <c r="M52" s="52"/>
    </row>
    <row r="53" spans="1:13">
      <c r="A53" s="331" t="s">
        <v>154</v>
      </c>
      <c r="B53" s="56">
        <f>(T6B!B57-T6B!B53)/T6B!B53*100</f>
        <v>6.6595973124362038</v>
      </c>
      <c r="C53" s="58">
        <f>(T6B!C57-T6B!C53)/T6B!C53*100</f>
        <v>2.9638647356108163</v>
      </c>
      <c r="D53" s="58">
        <f>(T6B!D57-T6B!D53)/T6B!D53*100</f>
        <v>3.256265348731302</v>
      </c>
      <c r="E53" s="56">
        <f>(T6B!E57-T6B!E53)/T6B!E53*100</f>
        <v>3.5893491239040425</v>
      </c>
      <c r="F53" s="57">
        <f>(T6B!F57-T6B!F53)/T6B!F53*100</f>
        <v>3.2964890927319281</v>
      </c>
      <c r="G53" s="58">
        <f>(T6B!G57-T6B!G53)/T6B!G53*100</f>
        <v>5.4732434263193701</v>
      </c>
      <c r="H53" s="58">
        <f>(T6B!H57-T6B!H53)/T6B!H53*100</f>
        <v>1.7258474617868904</v>
      </c>
      <c r="I53" s="58">
        <f>(T6B!I57-T6B!I53)/T6B!I53*100</f>
        <v>1.3927524597203087</v>
      </c>
      <c r="J53" s="56">
        <f>(T6B!J57-T6B!J53)/T6B!J53*100</f>
        <v>3.6833521515493732</v>
      </c>
      <c r="K53" s="57">
        <f>(T6B!K57-T6B!K53)/T6B!K53*100</f>
        <v>4.0240652294376806</v>
      </c>
      <c r="L53" s="52"/>
      <c r="M53" s="52"/>
    </row>
    <row r="54" spans="1:13">
      <c r="A54" s="331" t="s">
        <v>155</v>
      </c>
      <c r="B54" s="56">
        <f>(T6B!B58-T6B!B54)/T6B!B54*100</f>
        <v>6.6647861373228565</v>
      </c>
      <c r="C54" s="58">
        <f>(T6B!C58-T6B!C54)/T6B!C54*100</f>
        <v>3.1090801044529308</v>
      </c>
      <c r="D54" s="58">
        <f>(T6B!D58-T6B!D54)/T6B!D54*100</f>
        <v>3.8621243393727611</v>
      </c>
      <c r="E54" s="56">
        <f>(T6B!E58-T6B!E54)/T6B!E54*100</f>
        <v>3.4484897249280855</v>
      </c>
      <c r="F54" s="57">
        <f>(T6B!F58-T6B!F54)/T6B!F54*100</f>
        <v>2.6972345808069558</v>
      </c>
      <c r="G54" s="58">
        <f>(T6B!G58-T6B!G54)/T6B!G54*100</f>
        <v>4.6564978645515485</v>
      </c>
      <c r="H54" s="58">
        <f>(T6B!H58-T6B!H54)/T6B!H54*100</f>
        <v>2.4371563236449196</v>
      </c>
      <c r="I54" s="58">
        <f>(T6B!I58-T6B!I54)/T6B!I54*100</f>
        <v>2.2792823163651268</v>
      </c>
      <c r="J54" s="56">
        <f>(T6B!J58-T6B!J54)/T6B!J54*100</f>
        <v>2.1672942375324711</v>
      </c>
      <c r="K54" s="57">
        <f>(T6B!K58-T6B!K54)/T6B!K54*100</f>
        <v>2.3247025709855396</v>
      </c>
      <c r="L54" s="52"/>
      <c r="M54" s="52"/>
    </row>
    <row r="55" spans="1:13">
      <c r="A55" s="331" t="s">
        <v>156</v>
      </c>
      <c r="B55" s="56">
        <f>(T6B!B59-T6B!B55)/T6B!B55*100</f>
        <v>7.0957494146498696</v>
      </c>
      <c r="C55" s="58">
        <f>(T6B!C59-T6B!C55)/T6B!C55*100</f>
        <v>2.6152405357158641</v>
      </c>
      <c r="D55" s="58">
        <f>(T6B!D59-T6B!D55)/T6B!D55*100</f>
        <v>1.9221684804108945</v>
      </c>
      <c r="E55" s="56">
        <f>(T6B!E59-T6B!E55)/T6B!E55*100</f>
        <v>4.3663191310987868</v>
      </c>
      <c r="F55" s="57">
        <f>(T6B!F59-T6B!F55)/T6B!F55*100</f>
        <v>5.0750754154354718</v>
      </c>
      <c r="G55" s="58">
        <f>(T6B!G59-T6B!G55)/T6B!G55*100</f>
        <v>5.9637075812711053</v>
      </c>
      <c r="H55" s="58">
        <f>(T6B!H59-T6B!H55)/T6B!H55*100</f>
        <v>1.9597906697981666</v>
      </c>
      <c r="I55" s="58">
        <f>(T6B!I59-T6B!I55)/T6B!I55*100</f>
        <v>1.7769214301006124</v>
      </c>
      <c r="J55" s="56">
        <f>(T6B!J59-T6B!J55)/T6B!J55*100</f>
        <v>3.9262631650767177</v>
      </c>
      <c r="K55" s="57">
        <f>(T6B!K59-T6B!K55)/T6B!K55*100</f>
        <v>4.1133075304569289</v>
      </c>
      <c r="L55" s="52"/>
      <c r="M55" s="52"/>
    </row>
    <row r="56" spans="1:13">
      <c r="A56" s="331" t="s">
        <v>157</v>
      </c>
      <c r="B56" s="56">
        <f>(T6B!B60-T6B!B56)/T6B!B56*100</f>
        <v>6.2669144249339181</v>
      </c>
      <c r="C56" s="58">
        <f>(T6B!C60-T6B!C56)/T6B!C56*100</f>
        <v>1.9677157294850398</v>
      </c>
      <c r="D56" s="58">
        <f>(T6B!D60-T6B!D56)/T6B!D56*100</f>
        <v>2.1431459779123143</v>
      </c>
      <c r="E56" s="56">
        <f>(T6B!E60-T6B!E56)/T6B!E56*100</f>
        <v>4.2162351727623522</v>
      </c>
      <c r="F56" s="57">
        <f>(T6B!F60-T6B!F56)/T6B!F56*100</f>
        <v>4.0370843315557039</v>
      </c>
      <c r="G56" s="58">
        <f>(T6B!G60-T6B!G56)/T6B!G56*100</f>
        <v>4.4641687019717819</v>
      </c>
      <c r="H56" s="58">
        <f>(T6B!H60-T6B!H56)/T6B!H56*100</f>
        <v>1.5911053331134177</v>
      </c>
      <c r="I56" s="58">
        <f>(T6B!I60-T6B!I56)/T6B!I56*100</f>
        <v>1.2314496132637343</v>
      </c>
      <c r="J56" s="56">
        <f>(T6B!J60-T6B!J56)/T6B!J56*100</f>
        <v>2.8280918055333775</v>
      </c>
      <c r="K56" s="57">
        <f>(T6B!K60-T6B!K56)/T6B!K56*100</f>
        <v>3.1935305252585309</v>
      </c>
      <c r="L56" s="52"/>
      <c r="M56" s="52"/>
    </row>
    <row r="57" spans="1:13">
      <c r="A57" s="331" t="s">
        <v>158</v>
      </c>
      <c r="B57" s="56">
        <f>(T6B!B61-T6B!B57)/T6B!B57*100</f>
        <v>4.6223902345939178</v>
      </c>
      <c r="C57" s="58">
        <f>(T6B!C61-T6B!C57)/T6B!C57*100</f>
        <v>2.3135253061680285</v>
      </c>
      <c r="D57" s="58">
        <f>(T6B!D61-T6B!D57)/T6B!D57*100</f>
        <v>1.461791073726562</v>
      </c>
      <c r="E57" s="56">
        <f>(T6B!E61-T6B!E57)/T6B!E57*100</f>
        <v>2.2566566067552909</v>
      </c>
      <c r="F57" s="57">
        <f>(T6B!F61-T6B!F57)/T6B!F57*100</f>
        <v>3.1135876801172344</v>
      </c>
      <c r="G57" s="58">
        <f>(T6B!G61-T6B!G57)/T6B!G57*100</f>
        <v>2.9437522624038093</v>
      </c>
      <c r="H57" s="58">
        <f>(T6B!H61-T6B!H57)/T6B!H57*100</f>
        <v>0.86372453460207899</v>
      </c>
      <c r="I57" s="58">
        <f>(T6B!I61-T6B!I57)/T6B!I57*100</f>
        <v>0.1574324697564084</v>
      </c>
      <c r="J57" s="56">
        <f>(T6B!J61-T6B!J57)/T6B!J57*100</f>
        <v>2.0630157539384855</v>
      </c>
      <c r="K57" s="57">
        <f>(T6B!K61-T6B!K57)/T6B!K57*100</f>
        <v>2.7814418345086649</v>
      </c>
      <c r="L57" s="52"/>
      <c r="M57" s="52"/>
    </row>
    <row r="58" spans="1:13">
      <c r="A58" s="331" t="s">
        <v>159</v>
      </c>
      <c r="B58" s="56">
        <f>(T6B!B62-T6B!B58)/T6B!B58*100</f>
        <v>2.9234282966025154</v>
      </c>
      <c r="C58" s="58">
        <f>(T6B!C62-T6B!C58)/T6B!C58*100</f>
        <v>1.5161450782394414</v>
      </c>
      <c r="D58" s="58">
        <f>(T6B!D62-T6B!D58)/T6B!D58*100</f>
        <v>1.3860205268463983</v>
      </c>
      <c r="E58" s="56">
        <f>(T6B!E62-T6B!E58)/T6B!E58*100</f>
        <v>1.3862654233752274</v>
      </c>
      <c r="F58" s="57">
        <f>(T6B!F62-T6B!F58)/T6B!F58*100</f>
        <v>1.5161904788132909</v>
      </c>
      <c r="G58" s="58">
        <f>(T6B!G62-T6B!G58)/T6B!G58*100</f>
        <v>2.2899517291234357</v>
      </c>
      <c r="H58" s="58">
        <f>(T6B!H62-T6B!H58)/T6B!H58*100</f>
        <v>0.5732252065719734</v>
      </c>
      <c r="I58" s="58">
        <f>(T6B!I62-T6B!I58)/T6B!I58*100</f>
        <v>-0.45320539817984778</v>
      </c>
      <c r="J58" s="56">
        <f>(T6B!J62-T6B!J58)/T6B!J58*100</f>
        <v>1.7065427608772281</v>
      </c>
      <c r="K58" s="57">
        <f>(T6B!K62-T6B!K58)/T6B!K58*100</f>
        <v>2.7558102515122429</v>
      </c>
      <c r="L58" s="52"/>
      <c r="M58" s="52"/>
    </row>
    <row r="59" spans="1:13">
      <c r="A59" s="331" t="s">
        <v>160</v>
      </c>
      <c r="B59" s="56">
        <f>(T6B!B63-T6B!B59)/T6B!B59*100</f>
        <v>1.7501394134681085</v>
      </c>
      <c r="C59" s="58">
        <f>(T6B!C63-T6B!C59)/T6B!C59*100</f>
        <v>1.0207875662746821</v>
      </c>
      <c r="D59" s="58">
        <f>(T6B!D63-T6B!D59)/T6B!D59*100</f>
        <v>0.64004238104120537</v>
      </c>
      <c r="E59" s="56">
        <f>(T6B!E63-T6B!E59)/T6B!E59*100</f>
        <v>0.72198194526540549</v>
      </c>
      <c r="F59" s="57">
        <f>(T6B!F63-T6B!F59)/T6B!F59*100</f>
        <v>1.1042654542879595</v>
      </c>
      <c r="G59" s="58">
        <f>(T6B!G63-T6B!G59)/T6B!G59*100</f>
        <v>0.61152310325156689</v>
      </c>
      <c r="H59" s="58">
        <f>(T6B!H63-T6B!H59)/T6B!H59*100</f>
        <v>-0.42533261966662406</v>
      </c>
      <c r="I59" s="58">
        <f>(T6B!I63-T6B!I59)/T6B!I59*100</f>
        <v>-1.632492546322541</v>
      </c>
      <c r="J59" s="56">
        <f>(T6B!J63-T6B!J59)/T6B!J59*100</f>
        <v>1.0408708938120559</v>
      </c>
      <c r="K59" s="57">
        <f>(T6B!K63-T6B!K59)/T6B!K59*100</f>
        <v>2.2816581629470667</v>
      </c>
      <c r="L59" s="52"/>
      <c r="M59" s="52"/>
    </row>
    <row r="60" spans="1:13">
      <c r="A60" s="331" t="s">
        <v>161</v>
      </c>
      <c r="B60" s="56">
        <f>(T6B!B64-T6B!B60)/T6B!B60*100</f>
        <v>0.45183550498963632</v>
      </c>
      <c r="C60" s="58">
        <f>(T6B!C64-T6B!C60)/T6B!C60*100</f>
        <v>-0.53180149987460146</v>
      </c>
      <c r="D60" s="58">
        <f>(T6B!D64-T6B!D60)/T6B!D60*100</f>
        <v>-0.63891088507858762</v>
      </c>
      <c r="E60" s="56">
        <f>(T6B!E64-T6B!E60)/T6B!E60*100</f>
        <v>0.98889596845668104</v>
      </c>
      <c r="F60" s="57">
        <f>(T6B!F64-T6B!F60)/T6B!F60*100</f>
        <v>1.0981739754729081</v>
      </c>
      <c r="G60" s="58">
        <f>(T6B!G64-T6B!G60)/T6B!G60*100</f>
        <v>-2.2809698683927365E-3</v>
      </c>
      <c r="H60" s="58">
        <f>(T6B!H64-T6B!H60)/T6B!H60*100</f>
        <v>-1.1889641209782746</v>
      </c>
      <c r="I60" s="58">
        <f>(T6B!I64-T6B!I60)/T6B!I60*100</f>
        <v>-2.7738427089521567</v>
      </c>
      <c r="J60" s="56">
        <f>(T6B!J64-T6B!J60)/T6B!J60*100</f>
        <v>1.2002006305531716</v>
      </c>
      <c r="K60" s="57">
        <f>(T6B!K64-T6B!K60)/T6B!K60*100</f>
        <v>2.8501191709198013</v>
      </c>
      <c r="L60" s="52"/>
      <c r="M60" s="52"/>
    </row>
    <row r="61" spans="1:13">
      <c r="A61" s="331" t="s">
        <v>162</v>
      </c>
      <c r="B61" s="56">
        <f>(T6B!B65-T6B!B61)/T6B!B61*100</f>
        <v>1.0265254182394661</v>
      </c>
      <c r="C61" s="58">
        <f>(T6B!C65-T6B!C61)/T6B!C61*100</f>
        <v>-1.2044979781216374</v>
      </c>
      <c r="D61" s="58">
        <f>(T6B!D65-T6B!D61)/T6B!D61*100</f>
        <v>-2.137120062769486</v>
      </c>
      <c r="E61" s="56">
        <f>(T6B!E65-T6B!E61)/T6B!E61*100</f>
        <v>2.2582236546224914</v>
      </c>
      <c r="F61" s="57">
        <f>(T6B!F65-T6B!F61)/T6B!F61*100</f>
        <v>3.2337933524226292</v>
      </c>
      <c r="G61" s="58">
        <f>(T6B!G65-T6B!G61)/T6B!G61*100</f>
        <v>-0.25748638838474674</v>
      </c>
      <c r="H61" s="58">
        <f>(T6B!H65-T6B!H61)/T6B!H61*100</f>
        <v>-1.8695702093459448</v>
      </c>
      <c r="I61" s="58">
        <f>(T6B!I65-T6B!I61)/T6B!I61*100</f>
        <v>-3.2549246706928021</v>
      </c>
      <c r="J61" s="56">
        <f>(T6B!J65-T6B!J61)/T6B!J61*100</f>
        <v>1.6419485246173742</v>
      </c>
      <c r="K61" s="57">
        <f>(T6B!K65-T6B!K61)/T6B!K61*100</f>
        <v>3.0985845971593142</v>
      </c>
      <c r="L61" s="52"/>
      <c r="M61" s="52"/>
    </row>
    <row r="62" spans="1:13">
      <c r="A62" s="331" t="s">
        <v>163</v>
      </c>
      <c r="B62" s="56">
        <f>(T6B!B66-T6B!B62)/T6B!B62*100</f>
        <v>2.2949709191358285</v>
      </c>
      <c r="C62" s="58">
        <f>(T6B!C66-T6B!C62)/T6B!C62*100</f>
        <v>0.32075199231144619</v>
      </c>
      <c r="D62" s="58">
        <f>(T6B!D66-T6B!D62)/T6B!D62*100</f>
        <v>-1.0283000417654053</v>
      </c>
      <c r="E62" s="56">
        <f>(T6B!E66-T6B!E62)/T6B!E62*100</f>
        <v>1.9679068264716504</v>
      </c>
      <c r="F62" s="57">
        <f>(T6B!F66-T6B!F62)/T6B!F62*100</f>
        <v>3.3580649346085671</v>
      </c>
      <c r="G62" s="58">
        <f>(T6B!G66-T6B!G62)/T6B!G62*100</f>
        <v>1.3017211900148014</v>
      </c>
      <c r="H62" s="58">
        <f>(T6B!H66-T6B!H62)/T6B!H62*100</f>
        <v>-3.093785741517344</v>
      </c>
      <c r="I62" s="58">
        <f>(T6B!I66-T6B!I62)/T6B!I62*100</f>
        <v>-3.9898093389866482</v>
      </c>
      <c r="J62" s="56">
        <f>(T6B!J66-T6B!J62)/T6B!J62*100</f>
        <v>4.5362131649445265</v>
      </c>
      <c r="K62" s="57">
        <f>(T6B!K66-T6B!K62)/T6B!K62*100</f>
        <v>5.5100447396795209</v>
      </c>
      <c r="L62" s="52"/>
      <c r="M62" s="52"/>
    </row>
    <row r="63" spans="1:13">
      <c r="A63" s="331" t="s">
        <v>164</v>
      </c>
      <c r="B63" s="56">
        <f>(T6B!B67-T6B!B63)/T6B!B63*100</f>
        <v>2.6086246761770453</v>
      </c>
      <c r="C63" s="58">
        <f>(T6B!C67-T6B!C63)/T6B!C63*100</f>
        <v>1.5112479232638771</v>
      </c>
      <c r="D63" s="58">
        <f>(T6B!D67-T6B!D63)/T6B!D63*100</f>
        <v>0.70834109479014851</v>
      </c>
      <c r="E63" s="56">
        <f>(T6B!E67-T6B!E63)/T6B!E63*100</f>
        <v>1.0810395649383762</v>
      </c>
      <c r="F63" s="57">
        <f>(T6B!F67-T6B!F63)/T6B!F63*100</f>
        <v>1.886631928067293</v>
      </c>
      <c r="G63" s="58">
        <f>(T6B!G67-T6B!G63)/T6B!G63*100</f>
        <v>1.3142675708162121</v>
      </c>
      <c r="H63" s="58">
        <f>(T6B!H67-T6B!H63)/T6B!H63*100</f>
        <v>-2.5312203035160565</v>
      </c>
      <c r="I63" s="58">
        <f>(T6B!I67-T6B!I63)/T6B!I63*100</f>
        <v>-2.7232072296549727</v>
      </c>
      <c r="J63" s="56">
        <f>(T6B!J67-T6B!J63)/T6B!J63*100</f>
        <v>3.9469331821189084</v>
      </c>
      <c r="K63" s="57">
        <f>(T6B!K67-T6B!K63)/T6B!K63*100</f>
        <v>4.1505061592877173</v>
      </c>
      <c r="L63" s="52"/>
      <c r="M63" s="52"/>
    </row>
    <row r="64" spans="1:13">
      <c r="A64" s="331" t="s">
        <v>165</v>
      </c>
      <c r="B64" s="56">
        <f>(T6B!B68-T6B!B64)/T6B!B64*100</f>
        <v>3.7596532476401561</v>
      </c>
      <c r="C64" s="58">
        <f>(T6B!C68-T6B!C64)/T6B!C64*100</f>
        <v>3.5755777817772136</v>
      </c>
      <c r="D64" s="58">
        <f>(T6B!D68-T6B!D64)/T6B!D64*100</f>
        <v>2.1515134717890532</v>
      </c>
      <c r="E64" s="56">
        <f>(T6B!E68-T6B!E64)/T6B!E64*100</f>
        <v>0.17772091626731432</v>
      </c>
      <c r="F64" s="57">
        <f>(T6B!F68-T6B!F64)/T6B!F64*100</f>
        <v>1.5739470109438731</v>
      </c>
      <c r="G64" s="58">
        <f>(T6B!G68-T6B!G64)/T6B!G64*100</f>
        <v>2.4429744525547492</v>
      </c>
      <c r="H64" s="58">
        <f>(T6B!H68-T6B!H64)/T6B!H64*100</f>
        <v>-2.0479761858738974</v>
      </c>
      <c r="I64" s="58">
        <f>(T6B!I68-T6B!I64)/T6B!I64*100</f>
        <v>-1.9966159052453432</v>
      </c>
      <c r="J64" s="56">
        <f>(T6B!J68-T6B!J64)/T6B!J64*100</f>
        <v>4.5845576521400488</v>
      </c>
      <c r="K64" s="57">
        <f>(T6B!K68-T6B!K64)/T6B!K64*100</f>
        <v>4.5303988061295053</v>
      </c>
      <c r="L64" s="52"/>
      <c r="M64" s="52"/>
    </row>
    <row r="65" spans="1:13">
      <c r="A65" s="331" t="s">
        <v>166</v>
      </c>
      <c r="B65" s="56">
        <f>(T6B!B69-T6B!B65)/T6B!B65*100</f>
        <v>3.5929117269431257</v>
      </c>
      <c r="C65" s="58">
        <f>(T6B!C69-T6B!C65)/T6B!C65*100</f>
        <v>4.271639371096831</v>
      </c>
      <c r="D65" s="58">
        <f>(T6B!D69-T6B!D65)/T6B!D65*100</f>
        <v>3.6493017649162156</v>
      </c>
      <c r="E65" s="56">
        <f>(T6B!E69-T6B!E65)/T6B!E65*100</f>
        <v>-0.65092257899403383</v>
      </c>
      <c r="F65" s="57">
        <f>(T6B!F69-T6B!F65)/T6B!F65*100</f>
        <v>-5.4224274870761043E-2</v>
      </c>
      <c r="G65" s="58">
        <f>(T6B!G69-T6B!G65)/T6B!G65*100</f>
        <v>2.1266191304743347</v>
      </c>
      <c r="H65" s="58">
        <f>(T6B!H69-T6B!H65)/T6B!H65*100</f>
        <v>-1.0159708274019694</v>
      </c>
      <c r="I65" s="58">
        <f>(T6B!I69-T6B!I65)/T6B!I65*100</f>
        <v>-0.79051383399211927</v>
      </c>
      <c r="J65" s="56">
        <f>(T6B!J69-T6B!J65)/T6B!J65*100</f>
        <v>3.1760287393860178</v>
      </c>
      <c r="K65" s="57">
        <f>(T6B!K69-T6B!K65)/T6B!K65*100</f>
        <v>2.9408244362522074</v>
      </c>
      <c r="L65" s="52"/>
      <c r="M65" s="52"/>
    </row>
    <row r="66" spans="1:13">
      <c r="A66" s="331" t="s">
        <v>167</v>
      </c>
      <c r="B66" s="56">
        <f>(T6B!B70-T6B!B66)/T6B!B66*100</f>
        <v>2.3359630911473901</v>
      </c>
      <c r="C66" s="58">
        <f>(T6B!C70-T6B!C66)/T6B!C66*100</f>
        <v>3.4481610119473363</v>
      </c>
      <c r="D66" s="58">
        <f>(T6B!D70-T6B!D66)/T6B!D66*100</f>
        <v>3.1752845105262542</v>
      </c>
      <c r="E66" s="56">
        <f>(T6B!E70-T6B!E66)/T6B!E66*100</f>
        <v>-1.0751258503971799</v>
      </c>
      <c r="F66" s="57">
        <f>(T6B!F70-T6B!F66)/T6B!F66*100</f>
        <v>-0.81431535489399576</v>
      </c>
      <c r="G66" s="58">
        <f>(T6B!G70-T6B!G66)/T6B!G66*100</f>
        <v>1.5325411828247359</v>
      </c>
      <c r="H66" s="58">
        <f>(T6B!H70-T6B!H66)/T6B!H66*100</f>
        <v>-0.28325825678149369</v>
      </c>
      <c r="I66" s="58">
        <f>(T6B!I70-T6B!I66)/T6B!I66*100</f>
        <v>-0.54411863318931086</v>
      </c>
      <c r="J66" s="56">
        <f>(T6B!J70-T6B!J66)/T6B!J66*100</f>
        <v>1.8201787001338459</v>
      </c>
      <c r="K66" s="57">
        <f>(T6B!K70-T6B!K66)/T6B!K66*100</f>
        <v>2.0884477594408701</v>
      </c>
      <c r="L66" s="52"/>
      <c r="M66" s="52"/>
    </row>
    <row r="67" spans="1:13">
      <c r="A67" s="331" t="s">
        <v>168</v>
      </c>
      <c r="B67" s="56">
        <f>(T6B!B71-T6B!B67)/T6B!B67*100</f>
        <v>1.5240195021655374</v>
      </c>
      <c r="C67" s="58">
        <f>(T6B!C71-T6B!C67)/T6B!C67*100</f>
        <v>1.5667574937721214</v>
      </c>
      <c r="D67" s="58">
        <f>(T6B!D71-T6B!D67)/T6B!D67*100</f>
        <v>0.88954216469174408</v>
      </c>
      <c r="E67" s="56">
        <f>(T6B!E71-T6B!E67)/T6B!E67*100</f>
        <v>-4.2078720106039476E-2</v>
      </c>
      <c r="F67" s="57">
        <f>(T6B!F71-T6B!F67)/T6B!F67*100</f>
        <v>0.62941005002332007</v>
      </c>
      <c r="G67" s="58">
        <f>(T6B!G71-T6B!G67)/T6B!G67*100</f>
        <v>2.1433767978062694</v>
      </c>
      <c r="H67" s="58">
        <f>(T6B!H71-T6B!H67)/T6B!H67*100</f>
        <v>-0.58300998601564968</v>
      </c>
      <c r="I67" s="58">
        <f>(T6B!I71-T6B!I67)/T6B!I67*100</f>
        <v>-1.243452995374084</v>
      </c>
      <c r="J67" s="56">
        <f>(T6B!J71-T6B!J67)/T6B!J67*100</f>
        <v>2.7412517473774982</v>
      </c>
      <c r="K67" s="57">
        <f>(T6B!K71-T6B!K67)/T6B!K67*100</f>
        <v>3.4300235382291357</v>
      </c>
      <c r="L67" s="52"/>
      <c r="M67" s="52"/>
    </row>
    <row r="68" spans="1:13">
      <c r="A68" s="331" t="s">
        <v>169</v>
      </c>
      <c r="B68" s="56">
        <f>(T6B!B72-T6B!B68)/T6B!B68*100</f>
        <v>1.056175475601677</v>
      </c>
      <c r="C68" s="58">
        <f>(T6B!C72-T6B!C68)/T6B!C68*100</f>
        <v>1.6345954967098626</v>
      </c>
      <c r="D68" s="58">
        <f>(T6B!D72-T6B!D68)/T6B!D68*100</f>
        <v>0.78549064084952547</v>
      </c>
      <c r="E68" s="56">
        <f>(T6B!E72-T6B!E68)/T6B!E68*100</f>
        <v>-0.56911725606947194</v>
      </c>
      <c r="F68" s="57">
        <f>(T6B!F72-T6B!F68)/T6B!F68*100</f>
        <v>0.26813273513132513</v>
      </c>
      <c r="G68" s="58">
        <f>(T6B!G72-T6B!G68)/T6B!G68*100</f>
        <v>3.8220035180690601</v>
      </c>
      <c r="H68" s="58">
        <f>(T6B!H72-T6B!H68)/T6B!H68*100</f>
        <v>-3.2560755409527749E-2</v>
      </c>
      <c r="I68" s="58">
        <f>(T6B!I72-T6B!I68)/T6B!I68*100</f>
        <v>-0.5812615101288946</v>
      </c>
      <c r="J68" s="56">
        <f>(T6B!J72-T6B!J68)/T6B!J68*100</f>
        <v>3.8566560602983224</v>
      </c>
      <c r="K68" s="57">
        <f>(T6B!K72-T6B!K68)/T6B!K68*100</f>
        <v>4.4292263942893655</v>
      </c>
      <c r="L68" s="52"/>
      <c r="M68" s="52"/>
    </row>
    <row r="69" spans="1:13">
      <c r="A69" s="331" t="s">
        <v>170</v>
      </c>
      <c r="B69" s="56">
        <f>(T6B!B73-T6B!B69)/T6B!B69*100</f>
        <v>1.2734283906244568</v>
      </c>
      <c r="C69" s="58">
        <f>(T6B!C73-T6B!C69)/T6B!C69*100</f>
        <v>1.5791176782589684</v>
      </c>
      <c r="D69" s="58">
        <f>(T6B!D73-T6B!D69)/T6B!D69*100</f>
        <v>1.8662369109646821</v>
      </c>
      <c r="E69" s="56">
        <f>(T6B!E73-T6B!E69)/T6B!E69*100</f>
        <v>-0.30093713611763229</v>
      </c>
      <c r="F69" s="57">
        <f>(T6B!F73-T6B!F69)/T6B!F69*100</f>
        <v>-0.58218392156201892</v>
      </c>
      <c r="G69" s="58">
        <f>(T6B!G73-T6B!G69)/T6B!G69*100</f>
        <v>5.249267841831549</v>
      </c>
      <c r="H69" s="58">
        <f>(T6B!H73-T6B!H69)/T6B!H69*100</f>
        <v>0.16942474389282949</v>
      </c>
      <c r="I69" s="58">
        <f>(T6B!I73-T6B!I69)/T6B!I69*100</f>
        <v>-0.20016089488201641</v>
      </c>
      <c r="J69" s="56">
        <f>(T6B!J73-T6B!J69)/T6B!J69*100</f>
        <v>5.0701454911314778</v>
      </c>
      <c r="K69" s="57">
        <f>(T6B!K73-T6B!K69)/T6B!K69*100</f>
        <v>5.4601476658333929</v>
      </c>
      <c r="L69" s="52"/>
      <c r="M69" s="52"/>
    </row>
    <row r="70" spans="1:13">
      <c r="A70" s="331" t="s">
        <v>171</v>
      </c>
      <c r="B70" s="56">
        <f>(T6B!B74-T6B!B70)/T6B!B70*100</f>
        <v>1.6277487150076022</v>
      </c>
      <c r="C70" s="58">
        <f>(T6B!C74-T6B!C70)/T6B!C70*100</f>
        <v>1.3156906308112826</v>
      </c>
      <c r="D70" s="58">
        <f>(T6B!D74-T6B!D70)/T6B!D70*100</f>
        <v>1.9489455266065672</v>
      </c>
      <c r="E70" s="56">
        <f>(T6B!E74-T6B!E70)/T6B!E70*100</f>
        <v>0.30800568229202646</v>
      </c>
      <c r="F70" s="57">
        <f>(T6B!F74-T6B!F70)/T6B!F70*100</f>
        <v>-0.3137583040304619</v>
      </c>
      <c r="G70" s="58">
        <f>(T6B!G74-T6B!G70)/T6B!G70*100</f>
        <v>5.4425161247423404</v>
      </c>
      <c r="H70" s="58">
        <f>(T6B!H74-T6B!H70)/T6B!H70*100</f>
        <v>0.4813287830666973</v>
      </c>
      <c r="I70" s="58">
        <f>(T6B!I74-T6B!I70)/T6B!I70*100</f>
        <v>0.68675894086939238</v>
      </c>
      <c r="J70" s="56">
        <f>(T6B!J74-T6B!J70)/T6B!J70*100</f>
        <v>4.9382022471910076</v>
      </c>
      <c r="K70" s="57">
        <f>(T6B!K74-T6B!K70)/T6B!K70*100</f>
        <v>4.7231139185162228</v>
      </c>
      <c r="L70" s="52"/>
      <c r="M70" s="52"/>
    </row>
    <row r="71" spans="1:13" ht="12" customHeight="1">
      <c r="A71" s="331" t="s">
        <v>172</v>
      </c>
      <c r="B71" s="56">
        <f>(T6B!B75-T6B!B71)/T6B!B71*100</f>
        <v>3.3257959027558361</v>
      </c>
      <c r="C71" s="58">
        <f>(T6B!C75-T6B!C71)/T6B!C71*100</f>
        <v>2.5518703585692819</v>
      </c>
      <c r="D71" s="58">
        <f>(T6B!D75-T6B!D71)/T6B!D71*100</f>
        <v>3.8354449494574125</v>
      </c>
      <c r="E71" s="56">
        <f>(T6B!E75-T6B!E71)/T6B!E71*100</f>
        <v>0.75466741023889916</v>
      </c>
      <c r="F71" s="57">
        <f>(T6B!F75-T6B!F71)/T6B!F71*100</f>
        <v>-0.49166554789857664</v>
      </c>
      <c r="G71" s="58">
        <f>(T6B!G75-T6B!G71)/T6B!G71*100</f>
        <v>5.1216305062458796</v>
      </c>
      <c r="H71" s="58">
        <f>(T6B!H75-T6B!H71)/T6B!H71*100</f>
        <v>1.5037147102526038</v>
      </c>
      <c r="I71" s="58">
        <f>(T6B!I75-T6B!I71)/T6B!I71*100</f>
        <v>1.3287911194557018</v>
      </c>
      <c r="J71" s="56">
        <f>(T6B!J75-T6B!J71)/T6B!J71*100</f>
        <v>3.5641198659307065</v>
      </c>
      <c r="K71" s="57">
        <f>(T6B!K75-T6B!K71)/T6B!K71*100</f>
        <v>3.7431217590181336</v>
      </c>
      <c r="L71" s="52"/>
      <c r="M71" s="52"/>
    </row>
    <row r="72" spans="1:13">
      <c r="A72" s="331" t="s">
        <v>173</v>
      </c>
      <c r="B72" s="56">
        <f>(T6B!B76-T6B!B72)/T6B!B72*100</f>
        <v>4.1359792321261661</v>
      </c>
      <c r="C72" s="58">
        <f>(T6B!C76-T6B!C72)/T6B!C72*100</f>
        <v>2.2747728345447427</v>
      </c>
      <c r="D72" s="58">
        <f>(T6B!D76-T6B!D72)/T6B!D72*100</f>
        <v>3.5743464052499951</v>
      </c>
      <c r="E72" s="56">
        <f>(T6B!E76-T6B!E72)/T6B!E72*100</f>
        <v>1.8198098573070352</v>
      </c>
      <c r="F72" s="57">
        <f>(T6B!F76-T6B!F72)/T6B!F72*100</f>
        <v>0.54312336733560884</v>
      </c>
      <c r="G72" s="58">
        <f>(T6B!G76-T6B!G72)/T6B!G72*100</f>
        <v>3.9601093775132581</v>
      </c>
      <c r="H72" s="58">
        <f>(T6B!H76-T6B!H72)/T6B!H72*100</f>
        <v>1.661139405424598</v>
      </c>
      <c r="I72" s="58">
        <f>(T6B!I76-T6B!I72)/T6B!I72*100</f>
        <v>1.6304872165943094</v>
      </c>
      <c r="J72" s="56">
        <f>(T6B!J76-T6B!J72)/T6B!J72*100</f>
        <v>2.2608752335839348</v>
      </c>
      <c r="K72" s="57">
        <f>(T6B!K76-T6B!K72)/T6B!K72*100</f>
        <v>2.2918495959809162</v>
      </c>
      <c r="L72" s="52"/>
      <c r="M72" s="52"/>
    </row>
    <row r="73" spans="1:13">
      <c r="A73" s="331" t="s">
        <v>174</v>
      </c>
      <c r="B73" s="56">
        <f>(T6B!B77-T6B!B73)/T6B!B73*100</f>
        <v>4.3433985622916076</v>
      </c>
      <c r="C73" s="58">
        <f>(T6B!C77-T6B!C73)/T6B!C73*100</f>
        <v>1.5874870001067691</v>
      </c>
      <c r="D73" s="58">
        <f>(T6B!D77-T6B!D73)/T6B!D73*100</f>
        <v>2.0893979669936202</v>
      </c>
      <c r="E73" s="56">
        <f>(T6B!E77-T6B!E73)/T6B!E73*100</f>
        <v>2.7128454926559424</v>
      </c>
      <c r="F73" s="57">
        <f>(T6B!F77-T6B!F73)/T6B!F73*100</f>
        <v>2.2080429850070828</v>
      </c>
      <c r="G73" s="58">
        <f>(T6B!G77-T6B!G73)/T6B!G73*100</f>
        <v>3.5549160468487195</v>
      </c>
      <c r="H73" s="58">
        <f>(T6B!H77-T6B!H73)/T6B!H73*100</f>
        <v>1.6687645045824724</v>
      </c>
      <c r="I73" s="58">
        <f>(T6B!I77-T6B!I73)/T6B!I73*100</f>
        <v>1.3453990614833944</v>
      </c>
      <c r="J73" s="56">
        <f>(T6B!J77-T6B!J73)/T6B!J73*100</f>
        <v>1.8559562747460789</v>
      </c>
      <c r="K73" s="57">
        <f>(T6B!K77-T6B!K73)/T6B!K73*100</f>
        <v>2.1807918325045934</v>
      </c>
      <c r="L73" s="52"/>
      <c r="M73" s="52"/>
    </row>
    <row r="74" spans="1:13" ht="12" customHeight="1">
      <c r="A74" s="331" t="s">
        <v>175</v>
      </c>
      <c r="B74" s="56">
        <f>(T6B!B78-T6B!B74)/T6B!B74*100</f>
        <v>3.7676195509645209</v>
      </c>
      <c r="C74" s="58">
        <f>(T6B!C78-T6B!C74)/T6B!C74*100</f>
        <v>2.1300935264894982</v>
      </c>
      <c r="D74" s="58">
        <f>(T6B!D78-T6B!D74)/T6B!D74*100</f>
        <v>1.3592131417170952</v>
      </c>
      <c r="E74" s="56">
        <f>(T6B!E78-T6B!E74)/T6B!E74*100</f>
        <v>1.6033726866707527</v>
      </c>
      <c r="F74" s="57">
        <f>(T6B!F78-T6B!F74)/T6B!F74*100</f>
        <v>2.3752819677461146</v>
      </c>
      <c r="G74" s="58">
        <f>(T6B!G78-T6B!G74)/T6B!G74*100</f>
        <v>4.122129381470387</v>
      </c>
      <c r="H74" s="58">
        <f>(T6B!H78-T6B!H74)/T6B!H74*100</f>
        <v>1.9759703162730373</v>
      </c>
      <c r="I74" s="58">
        <f>(T6B!I78-T6B!I74)/T6B!I74*100</f>
        <v>1.3010121108921326</v>
      </c>
      <c r="J74" s="56">
        <f>(T6B!J78-T6B!J74)/T6B!J74*100</f>
        <v>2.1039670217891775</v>
      </c>
      <c r="K74" s="57">
        <f>(T6B!K78-T6B!K74)/T6B!K74*100</f>
        <v>2.7851633742776083</v>
      </c>
      <c r="L74" s="52"/>
      <c r="M74" s="52"/>
    </row>
    <row r="75" spans="1:13" ht="12" customHeight="1">
      <c r="A75" s="331" t="s">
        <v>176</v>
      </c>
      <c r="B75" s="56">
        <f>(T6B!B79-T6B!B75)/T6B!B75*100</f>
        <v>3.1548270349309395</v>
      </c>
      <c r="C75" s="58">
        <f>(T6B!C79-T6B!C75)/T6B!C75*100</f>
        <v>1.9936498558764475</v>
      </c>
      <c r="D75" s="58">
        <f>(T6B!D79-T6B!D75)/T6B!D75*100</f>
        <v>1.0102269527909915</v>
      </c>
      <c r="E75" s="56">
        <f>(T6B!E79-T6B!E75)/T6B!E75*100</f>
        <v>1.1384798766347526</v>
      </c>
      <c r="F75" s="57">
        <f>(T6B!F79-T6B!F75)/T6B!F75*100</f>
        <v>2.1233569229719129</v>
      </c>
      <c r="G75" s="58">
        <f>(T6B!G79-T6B!G75)/T6B!G75*100</f>
        <v>3.8463943961473555</v>
      </c>
      <c r="H75" s="58">
        <f>(T6B!H79-T6B!H75)/T6B!H75*100</f>
        <v>1.9567084358043674</v>
      </c>
      <c r="I75" s="58">
        <f>(T6B!I79-T6B!I75)/T6B!I75*100</f>
        <v>1.9847182425978918</v>
      </c>
      <c r="J75" s="56">
        <f>(T6B!J79-T6B!J75)/T6B!J75*100</f>
        <v>1.8542452175213209</v>
      </c>
      <c r="K75" s="57">
        <f>(T6B!K79-T6B!K75)/T6B!K75*100</f>
        <v>1.8247697210459484</v>
      </c>
      <c r="L75" s="52"/>
      <c r="M75" s="52"/>
    </row>
    <row r="76" spans="1:13">
      <c r="A76" s="331" t="s">
        <v>177</v>
      </c>
      <c r="B76" s="56">
        <f>(T6B!B80-T6B!B76)/T6B!B76*100</f>
        <v>3.2345042410526679</v>
      </c>
      <c r="C76" s="58">
        <f>(T6B!C80-T6B!C76)/T6B!C76*100</f>
        <v>1.2488082972063366</v>
      </c>
      <c r="D76" s="58">
        <f>(T6B!D80-T6B!D76)/T6B!D76*100</f>
        <v>0.62273606238495982</v>
      </c>
      <c r="E76" s="56">
        <f>(T6B!E80-T6B!E76)/T6B!E76*100</f>
        <v>1.9612042622936507</v>
      </c>
      <c r="F76" s="57">
        <f>(T6B!F80-T6B!F76)/T6B!F76*100</f>
        <v>2.5947651624496744</v>
      </c>
      <c r="G76" s="58">
        <f>(T6B!G80-T6B!G76)/T6B!G76*100</f>
        <v>3.7442752815942795</v>
      </c>
      <c r="H76" s="58">
        <f>(T6B!H80-T6B!H76)/T6B!H76*100</f>
        <v>1.6971038553772553</v>
      </c>
      <c r="I76" s="58">
        <f>(T6B!I80-T6B!I76)/T6B!I76*100</f>
        <v>1.4970571482817547</v>
      </c>
      <c r="J76" s="56">
        <f>(T6B!J80-T6B!J76)/T6B!J76*100</f>
        <v>2.0132802124834144</v>
      </c>
      <c r="K76" s="57">
        <f>(T6B!K80-T6B!K76)/T6B!K76*100</f>
        <v>2.214423087370839</v>
      </c>
      <c r="L76" s="52"/>
      <c r="M76" s="52"/>
    </row>
    <row r="77" spans="1:13">
      <c r="A77" s="331" t="s">
        <v>178</v>
      </c>
      <c r="B77" s="56">
        <f>(T6B!B81-T6B!B77)/T6B!B77*100</f>
        <v>3.3659354542352089</v>
      </c>
      <c r="C77" s="58">
        <f>(T6B!C81-T6B!C77)/T6B!C77*100</f>
        <v>1.1017152828171368</v>
      </c>
      <c r="D77" s="58">
        <f>(T6B!D81-T6B!D77)/T6B!D77*100</f>
        <v>0.48763854617753005</v>
      </c>
      <c r="E77" s="56">
        <f>(T6B!E81-T6B!E77)/T6B!E77*100</f>
        <v>2.2395467426880473</v>
      </c>
      <c r="F77" s="57">
        <f>(T6B!F81-T6B!F77)/T6B!F77*100</f>
        <v>2.8626581657675003</v>
      </c>
      <c r="G77" s="58">
        <f>(T6B!G81-T6B!G77)/T6B!G77*100</f>
        <v>3.4533138531013594</v>
      </c>
      <c r="H77" s="58">
        <f>(T6B!H81-T6B!H77)/T6B!H77*100</f>
        <v>1.7119809650929994</v>
      </c>
      <c r="I77" s="58">
        <f>(T6B!I81-T6B!I77)/T6B!I77*100</f>
        <v>1.7668948669147533</v>
      </c>
      <c r="J77" s="56">
        <f>(T6B!J81-T6B!J77)/T6B!J77*100</f>
        <v>1.7112254275422851</v>
      </c>
      <c r="K77" s="57">
        <f>(T6B!K81-T6B!K77)/T6B!K77*100</f>
        <v>1.6562543834094046</v>
      </c>
      <c r="L77" s="52"/>
      <c r="M77" s="52"/>
    </row>
    <row r="78" spans="1:13">
      <c r="A78" s="331" t="s">
        <v>179</v>
      </c>
      <c r="B78" s="56">
        <f>(T6B!B82-T6B!B78)/T6B!B78*100</f>
        <v>3.9228132216543297</v>
      </c>
      <c r="C78" s="58">
        <f>(T6B!C82-T6B!C78)/T6B!C78*100</f>
        <v>0.80170089019174517</v>
      </c>
      <c r="D78" s="58">
        <f>(T6B!D82-T6B!D78)/T6B!D78*100</f>
        <v>0.87850598666695401</v>
      </c>
      <c r="E78" s="56">
        <f>(T6B!E82-T6B!E78)/T6B!E78*100</f>
        <v>3.0962893521633847</v>
      </c>
      <c r="F78" s="57">
        <f>(T6B!F82-T6B!F78)/T6B!F78*100</f>
        <v>3.0180673808448018</v>
      </c>
      <c r="G78" s="58">
        <f>(T6B!G82-T6B!G78)/T6B!G78*100</f>
        <v>3.7378743678520689</v>
      </c>
      <c r="H78" s="58">
        <f>(T6B!H82-T6B!H78)/T6B!H78*100</f>
        <v>2.028165217977238</v>
      </c>
      <c r="I78" s="58">
        <f>(T6B!I82-T6B!I78)/T6B!I78*100</f>
        <v>2.355185374053304</v>
      </c>
      <c r="J78" s="56">
        <f>(T6B!J82-T6B!J78)/T6B!J78*100</f>
        <v>1.6768036912751645</v>
      </c>
      <c r="K78" s="57">
        <f>(T6B!K82-T6B!K78)/T6B!K78*100</f>
        <v>1.3500368774919143</v>
      </c>
      <c r="L78" s="52"/>
      <c r="M78" s="52"/>
    </row>
    <row r="79" spans="1:13">
      <c r="A79" s="331" t="s">
        <v>180</v>
      </c>
      <c r="B79" s="56">
        <f>(T6B!B83-T6B!B79)/T6B!B79*100</f>
        <v>2.9953263863692809</v>
      </c>
      <c r="C79" s="58">
        <f>(T6B!C83-T6B!C79)/T6B!C79*100</f>
        <v>1.1800477798227964</v>
      </c>
      <c r="D79" s="58">
        <f>(T6B!D83-T6B!D79)/T6B!D79*100</f>
        <v>1.3005721180399674</v>
      </c>
      <c r="E79" s="56">
        <f>(T6B!E83-T6B!E79)/T6B!E79*100</f>
        <v>1.7941072833813272</v>
      </c>
      <c r="F79" s="57">
        <f>(T6B!F83-T6B!F79)/T6B!F79*100</f>
        <v>1.6729611342955011</v>
      </c>
      <c r="G79" s="58">
        <f>(T6B!G83-T6B!G79)/T6B!G79*100</f>
        <v>3.4891190877700171</v>
      </c>
      <c r="H79" s="58">
        <f>(T6B!H83-T6B!H79)/T6B!H79*100</f>
        <v>1.8933121476362085</v>
      </c>
      <c r="I79" s="58">
        <f>(T6B!I83-T6B!I79)/T6B!I79*100</f>
        <v>1.8973945943921087</v>
      </c>
      <c r="J79" s="56">
        <f>(T6B!J83-T6B!J79)/T6B!J79*100</f>
        <v>1.5656623915938785</v>
      </c>
      <c r="K79" s="57">
        <f>(T6B!K83-T6B!K79)/T6B!K79*100</f>
        <v>1.5627009646302334</v>
      </c>
      <c r="L79" s="52"/>
      <c r="M79" s="52"/>
    </row>
    <row r="80" spans="1:13">
      <c r="A80" s="331" t="s">
        <v>181</v>
      </c>
      <c r="B80" s="56">
        <f>(T6B!B84-T6B!B80)/T6B!B80*100</f>
        <v>1.9070519266013757</v>
      </c>
      <c r="C80" s="58">
        <f>(T6B!C84-T6B!C80)/T6B!C80*100</f>
        <v>1.5521041309409294</v>
      </c>
      <c r="D80" s="58">
        <f>(T6B!D84-T6B!D80)/T6B!D80*100</f>
        <v>1.5740234702132834</v>
      </c>
      <c r="E80" s="56">
        <f>(T6B!E84-T6B!E80)/T6B!E80*100</f>
        <v>0.34952283726467842</v>
      </c>
      <c r="F80" s="57">
        <f>(T6B!F84-T6B!F80)/T6B!F80*100</f>
        <v>0.32757234207445318</v>
      </c>
      <c r="G80" s="58">
        <f>(T6B!G84-T6B!G80)/T6B!G80*100</f>
        <v>2.5472767404402457</v>
      </c>
      <c r="H80" s="58">
        <f>(T6B!H84-T6B!H80)/T6B!H80*100</f>
        <v>1.9246374597840608</v>
      </c>
      <c r="I80" s="58">
        <f>(T6B!I84-T6B!I80)/T6B!I80*100</f>
        <v>2.337327085496216</v>
      </c>
      <c r="J80" s="56">
        <f>(T6B!J84-T6B!J80)/T6B!J80*100</f>
        <v>0.61028952301602724</v>
      </c>
      <c r="K80" s="57">
        <f>(T6B!K84-T6B!K80)/T6B!K80*100</f>
        <v>0.20516418449892967</v>
      </c>
      <c r="L80" s="52"/>
      <c r="M80" s="52"/>
    </row>
    <row r="81" spans="1:13">
      <c r="A81" s="331" t="s">
        <v>182</v>
      </c>
      <c r="B81" s="56">
        <f>(T6B!B85-T6B!B81)/T6B!B81*100</f>
        <v>1.1668598858013874</v>
      </c>
      <c r="C81" s="58">
        <f>(T6B!C85-T6B!C81)/T6B!C81*100</f>
        <v>1.9881517333231784</v>
      </c>
      <c r="D81" s="58">
        <f>(T6B!D85-T6B!D81)/T6B!D81*100</f>
        <v>1.2409397559229385</v>
      </c>
      <c r="E81" s="56">
        <f>(T6B!E85-T6B!E81)/T6B!E81*100</f>
        <v>-0.80528162689847693</v>
      </c>
      <c r="F81" s="57">
        <f>(T6B!F85-T6B!F81)/T6B!F81*100</f>
        <v>-7.1870681029042816E-2</v>
      </c>
      <c r="G81" s="58">
        <f>(T6B!G85-T6B!G81)/T6B!G81*100</f>
        <v>2.8886891770445438</v>
      </c>
      <c r="H81" s="58">
        <f>(T6B!H85-T6B!H81)/T6B!H81*100</f>
        <v>1.8933234435473876</v>
      </c>
      <c r="I81" s="58">
        <f>(T6B!I85-T6B!I81)/T6B!I81*100</f>
        <v>2.2219120725750203</v>
      </c>
      <c r="J81" s="56">
        <f>(T6B!J85-T6B!J81)/T6B!J81*100</f>
        <v>0.9772663544122423</v>
      </c>
      <c r="K81" s="57">
        <f>(T6B!K85-T6B!K81)/T6B!K81*100</f>
        <v>0.65276922750333455</v>
      </c>
      <c r="L81" s="52"/>
      <c r="M81" s="52"/>
    </row>
    <row r="82" spans="1:13">
      <c r="A82" s="331" t="s">
        <v>183</v>
      </c>
      <c r="B82" s="56">
        <f>(T6B!B86-T6B!B82)/T6B!B82*100</f>
        <v>0.97015229408145864</v>
      </c>
      <c r="C82" s="58">
        <f>(T6B!C86-T6B!C82)/T6B!C82*100</f>
        <v>2.2697108322312025</v>
      </c>
      <c r="D82" s="58">
        <f>(T6B!D86-T6B!D82)/T6B!D82*100</f>
        <v>1.1236184922181327</v>
      </c>
      <c r="E82" s="56">
        <f>(T6B!E86-T6B!E82)/T6B!E82*100</f>
        <v>-1.2707169381573953</v>
      </c>
      <c r="F82" s="57">
        <f>(T6B!F86-T6B!F82)/T6B!F82*100</f>
        <v>-0.15120767436504898</v>
      </c>
      <c r="G82" s="58">
        <f>(T6B!G86-T6B!G82)/T6B!G82*100</f>
        <v>1.4556777269631134</v>
      </c>
      <c r="H82" s="58">
        <f>(T6B!H86-T6B!H82)/T6B!H82*100</f>
        <v>1.3661150631167771</v>
      </c>
      <c r="I82" s="58">
        <f>(T6B!I86-T6B!I82)/T6B!I82*100</f>
        <v>1.4309702181053321</v>
      </c>
      <c r="J82" s="56">
        <f>(T6B!J86-T6B!J82)/T6B!J82*100</f>
        <v>8.7665920646866277E-2</v>
      </c>
      <c r="K82" s="57">
        <f>(T6B!K86-T6B!K82)/T6B!K82*100</f>
        <v>2.5312183597704683E-2</v>
      </c>
      <c r="L82" s="52"/>
      <c r="M82" s="52"/>
    </row>
    <row r="83" spans="1:13">
      <c r="A83" s="331" t="s">
        <v>184</v>
      </c>
      <c r="B83" s="56">
        <f>(T6B!B87-T6B!B83)/T6B!B83*100</f>
        <v>2.0761316102652612</v>
      </c>
      <c r="C83" s="58">
        <f>(T6B!C87-T6B!C83)/T6B!C83*100</f>
        <v>1.9165508689142186</v>
      </c>
      <c r="D83" s="58">
        <f>(T6B!D87-T6B!D83)/T6B!D83*100</f>
        <v>1.3773209329758445</v>
      </c>
      <c r="E83" s="56">
        <f>(T6B!E87-T6B!E83)/T6B!E83*100</f>
        <v>0.15657980964866944</v>
      </c>
      <c r="F83" s="57">
        <f>(T6B!F87-T6B!F83)/T6B!F83*100</f>
        <v>0.68969666514781647</v>
      </c>
      <c r="G83" s="58">
        <f>(T6B!G87-T6B!G83)/T6B!G83*100</f>
        <v>2.0902036857420074</v>
      </c>
      <c r="H83" s="58">
        <f>(T6B!H87-T6B!H83)/T6B!H83*100</f>
        <v>1.047430273083392</v>
      </c>
      <c r="I83" s="58">
        <f>(T6B!I87-T6B!I83)/T6B!I83*100</f>
        <v>1.2067571045182237</v>
      </c>
      <c r="J83" s="56">
        <f>(T6B!J87-T6B!J83)/T6B!J83*100</f>
        <v>1.0314706975591492</v>
      </c>
      <c r="K83" s="57">
        <f>(T6B!K87-T6B!K83)/T6B!K83*100</f>
        <v>0.87274953038265679</v>
      </c>
      <c r="L83" s="52"/>
      <c r="M83" s="52"/>
    </row>
    <row r="84" spans="1:13">
      <c r="A84" s="331" t="s">
        <v>185</v>
      </c>
      <c r="B84" s="56">
        <f>(T6B!B88-T6B!B84)/T6B!B84*100</f>
        <v>2.1052845967604488</v>
      </c>
      <c r="C84" s="58">
        <f>(T6B!C88-T6B!C84)/T6B!C84*100</f>
        <v>1.7474501679648702</v>
      </c>
      <c r="D84" s="58">
        <f>(T6B!D88-T6B!D84)/T6B!D84*100</f>
        <v>1.839045434753217</v>
      </c>
      <c r="E84" s="56">
        <f>(T6B!E88-T6B!E84)/T6B!E84*100</f>
        <v>0.35168884154329894</v>
      </c>
      <c r="F84" s="57">
        <f>(T6B!F88-T6B!F84)/T6B!F84*100</f>
        <v>0.26140249870942672</v>
      </c>
      <c r="G84" s="58">
        <f>(T6B!G88-T6B!G84)/T6B!G84*100</f>
        <v>2.8233469071165569</v>
      </c>
      <c r="H84" s="58">
        <f>(T6B!H88-T6B!H84)/T6B!H84*100</f>
        <v>0.54606933113531086</v>
      </c>
      <c r="I84" s="58">
        <f>(T6B!I88-T6B!I84)/T6B!I84*100</f>
        <v>0.21294874607003153</v>
      </c>
      <c r="J84" s="56">
        <f>(T6B!J88-T6B!J84)/T6B!J84*100</f>
        <v>2.2659048092251015</v>
      </c>
      <c r="K84" s="57">
        <f>(T6B!K88-T6B!K84)/T6B!K84*100</f>
        <v>2.6054485275396799</v>
      </c>
      <c r="L84" s="52"/>
      <c r="M84" s="52"/>
    </row>
    <row r="85" spans="1:13">
      <c r="A85" s="331" t="s">
        <v>186</v>
      </c>
      <c r="B85" s="56">
        <f>(T6B!B89-T6B!B85)/T6B!B85*100</f>
        <v>1.7640852791789527</v>
      </c>
      <c r="C85" s="58">
        <f>(T6B!C89-T6B!C85)/T6B!C85*100</f>
        <v>2.4228047415784677</v>
      </c>
      <c r="D85" s="58">
        <f>(T6B!D89-T6B!D85)/T6B!D85*100</f>
        <v>2.6565927038815711</v>
      </c>
      <c r="E85" s="56">
        <f>(T6B!E89-T6B!E85)/T6B!E85*100</f>
        <v>-0.64313749663615194</v>
      </c>
      <c r="F85" s="57">
        <f>(T6B!F89-T6B!F85)/T6B!F85*100</f>
        <v>-0.86906140578083568</v>
      </c>
      <c r="G85" s="58">
        <f>(T6B!G89-T6B!G85)/T6B!G85*100</f>
        <v>2.052177919410259</v>
      </c>
      <c r="H85" s="58">
        <f>(T6B!H89-T6B!H85)/T6B!H85*100</f>
        <v>0.36490900606625837</v>
      </c>
      <c r="I85" s="58">
        <f>(T6B!I89-T6B!I85)/T6B!I85*100</f>
        <v>-0.2257356889944718</v>
      </c>
      <c r="J85" s="56">
        <f>(T6B!J89-T6B!J85)/T6B!J85*100</f>
        <v>1.6815797593335375</v>
      </c>
      <c r="K85" s="57">
        <f>(T6B!K89-T6B!K85)/T6B!K85*100</f>
        <v>2.2830568707884797</v>
      </c>
      <c r="L85" s="52"/>
      <c r="M85" s="52"/>
    </row>
    <row r="86" spans="1:13">
      <c r="A86" s="331" t="s">
        <v>187</v>
      </c>
      <c r="B86" s="56">
        <f>(T6B!B90-T6B!B86)/T6B!B86*100</f>
        <v>0.88218985840991648</v>
      </c>
      <c r="C86" s="58">
        <f>(T6B!C90-T6B!C86)/T6B!C86*100</f>
        <v>1.9899596429656867</v>
      </c>
      <c r="D86" s="58">
        <f>(T6B!D90-T6B!D86)/T6B!D86*100</f>
        <v>2.5997288569752808</v>
      </c>
      <c r="E86" s="56">
        <f>(T6B!E90-T6B!E86)/T6B!E86*100</f>
        <v>-1.0861557239886246</v>
      </c>
      <c r="F86" s="57">
        <f>(T6B!F90-T6B!F86)/T6B!F86*100</f>
        <v>-1.6747698335140944</v>
      </c>
      <c r="G86" s="58">
        <f>(T6B!G90-T6B!G86)/T6B!G86*100</f>
        <v>0.80275449331517656</v>
      </c>
      <c r="H86" s="58">
        <f>(T6B!H90-T6B!H86)/T6B!H86*100</f>
        <v>-0.15543269857226447</v>
      </c>
      <c r="I86" s="58">
        <f>(T6B!I90-T6B!I86)/T6B!I86*100</f>
        <v>-0.58759857739290411</v>
      </c>
      <c r="J86" s="56">
        <f>(T6B!J90-T6B!J86)/T6B!J86*100</f>
        <v>0.95935864144099559</v>
      </c>
      <c r="K86" s="57">
        <f>(T6B!K90-T6B!K86)/T6B!K86*100</f>
        <v>1.3981442429354658</v>
      </c>
      <c r="L86" s="52"/>
      <c r="M86" s="52"/>
    </row>
    <row r="87" spans="1:13">
      <c r="A87" s="331" t="s">
        <v>188</v>
      </c>
      <c r="B87" s="56">
        <f>(T6B!B91-T6B!B87)/T6B!B87*100</f>
        <v>8.0916638524043738E-2</v>
      </c>
      <c r="C87" s="58">
        <f>(T6B!C91-T6B!C87)/T6B!C87*100</f>
        <v>1.5264725038840712</v>
      </c>
      <c r="D87" s="58">
        <f>(T6B!D91-T6B!D87)/T6B!D87*100</f>
        <v>1.2524046082154321</v>
      </c>
      <c r="E87" s="56">
        <f>(T6B!E91-T6B!E87)/T6B!E87*100</f>
        <v>-1.4238216198289781</v>
      </c>
      <c r="F87" s="57">
        <f>(T6B!F91-T6B!F87)/T6B!F87*100</f>
        <v>-1.1565765067057996</v>
      </c>
      <c r="G87" s="58">
        <f>(T6B!G91-T6B!G87)/T6B!G87*100</f>
        <v>0.2812217946890751</v>
      </c>
      <c r="H87" s="58">
        <f>(T6B!H91-T6B!H87)/T6B!H87*100</f>
        <v>-0.75860401985757075</v>
      </c>
      <c r="I87" s="58">
        <f>(T6B!I91-T6B!I87)/T6B!I87*100</f>
        <v>-1.2895374919404003</v>
      </c>
      <c r="J87" s="56">
        <f>(T6B!J91-T6B!J87)/T6B!J87*100</f>
        <v>1.0485329736027358</v>
      </c>
      <c r="K87" s="57">
        <f>(T6B!K91-T6B!K87)/T6B!K87*100</f>
        <v>1.591253857822873</v>
      </c>
      <c r="L87" s="52"/>
      <c r="M87" s="52"/>
    </row>
    <row r="88" spans="1:13">
      <c r="A88" s="331" t="s">
        <v>189</v>
      </c>
      <c r="B88" s="56">
        <f>(T6B!B92-T6B!B88)/T6B!B88*100</f>
        <v>0.63450008742405739</v>
      </c>
      <c r="C88" s="58">
        <f>(T6B!C92-T6B!C88)/T6B!C88*100</f>
        <v>1.1185884067512408</v>
      </c>
      <c r="D88" s="58">
        <f>(T6B!D92-T6B!D88)/T6B!D88*100</f>
        <v>0.49059691180382298</v>
      </c>
      <c r="E88" s="56">
        <f>(T6B!E92-T6B!E88)/T6B!E88*100</f>
        <v>-0.47873326453087234</v>
      </c>
      <c r="F88" s="57">
        <f>(T6B!F92-T6B!F88)/T6B!F88*100</f>
        <v>0.14484502612027472</v>
      </c>
      <c r="G88" s="58">
        <f>(T6B!G92-T6B!G88)/T6B!G88*100</f>
        <v>-1.3069060460906026</v>
      </c>
      <c r="H88" s="58">
        <f>(T6B!H92-T6B!H88)/T6B!H88*100</f>
        <v>-1.3284146591396182</v>
      </c>
      <c r="I88" s="58">
        <f>(T6B!I92-T6B!I88)/T6B!I88*100</f>
        <v>-1.9544181889483636</v>
      </c>
      <c r="J88" s="56">
        <f>(T6B!J92-T6B!J88)/T6B!J88*100</f>
        <v>2.125613644416123E-2</v>
      </c>
      <c r="K88" s="57">
        <f>(T6B!K92-T6B!K88)/T6B!K88*100</f>
        <v>0.65963606286188414</v>
      </c>
      <c r="L88" s="52"/>
      <c r="M88" s="52"/>
    </row>
    <row r="89" spans="1:13">
      <c r="A89" s="331" t="s">
        <v>190</v>
      </c>
      <c r="B89" s="56">
        <f>(T6B!B93-T6B!B89)/T6B!B89*100</f>
        <v>-1.0426946113726778</v>
      </c>
      <c r="C89" s="58">
        <f>(T6B!C93-T6B!C89)/T6B!C89*100</f>
        <v>-0.54831933170170633</v>
      </c>
      <c r="D89" s="58">
        <f>(T6B!D93-T6B!D89)/T6B!D89*100</f>
        <v>-1.6540044438539625</v>
      </c>
      <c r="E89" s="56">
        <f>(T6B!E93-T6B!E89)/T6B!E89*100</f>
        <v>-0.49710098044482715</v>
      </c>
      <c r="F89" s="57">
        <f>(T6B!F93-T6B!F89)/T6B!F89*100</f>
        <v>0.62073000799473432</v>
      </c>
      <c r="G89" s="58">
        <f>(T6B!G93-T6B!G89)/T6B!G89*100</f>
        <v>-4.425319789315278</v>
      </c>
      <c r="H89" s="58">
        <f>(T6B!H93-T6B!H89)/T6B!H89*100</f>
        <v>-3.3233836397280956</v>
      </c>
      <c r="I89" s="58">
        <f>(T6B!I93-T6B!I89)/T6B!I89*100</f>
        <v>-4.221137618026729</v>
      </c>
      <c r="J89" s="56">
        <f>(T6B!J93-T6B!J89)/T6B!J89*100</f>
        <v>-1.1399382997016145</v>
      </c>
      <c r="K89" s="57">
        <f>(T6B!K93-T6B!K89)/T6B!K89*100</f>
        <v>-0.21341526279975792</v>
      </c>
      <c r="L89" s="52"/>
      <c r="M89" s="52"/>
    </row>
    <row r="90" spans="1:13" s="60" customFormat="1">
      <c r="A90" s="331" t="s">
        <v>191</v>
      </c>
      <c r="B90" s="56">
        <f>(T6B!B94-T6B!B90)/T6B!B90*100</f>
        <v>-3.9656206141098873</v>
      </c>
      <c r="C90" s="58">
        <f>(T6B!C94-T6B!C90)/T6B!C90*100</f>
        <v>-2.5528473230198596</v>
      </c>
      <c r="D90" s="58">
        <f>(T6B!D94-T6B!D90)/T6B!D90*100</f>
        <v>-4.6465523361919843</v>
      </c>
      <c r="E90" s="56">
        <f>(T6B!E94-T6B!E90)/T6B!E90*100</f>
        <v>-1.449784064777272</v>
      </c>
      <c r="F90" s="57">
        <f>(T6B!F94-T6B!F90)/T6B!F90*100</f>
        <v>0.71333759410574382</v>
      </c>
      <c r="G90" s="58">
        <f>(T6B!G94-T6B!G90)/T6B!G90*100</f>
        <v>-5.1092737600258715</v>
      </c>
      <c r="H90" s="58">
        <f>(T6B!H94-T6B!H90)/T6B!H90*100</f>
        <v>-4.9871824749475602</v>
      </c>
      <c r="I90" s="58">
        <f>(T6B!I94-T6B!I90)/T6B!I90*100</f>
        <v>-6.4057167430668196</v>
      </c>
      <c r="J90" s="56">
        <f>(T6B!J94-T6B!J90)/T6B!J90*100</f>
        <v>-0.12860423577441696</v>
      </c>
      <c r="K90" s="57">
        <f>(T6B!K94-T6B!K90)/T6B!K90*100</f>
        <v>1.3861447912983802</v>
      </c>
      <c r="L90" s="158"/>
      <c r="M90" s="158"/>
    </row>
    <row r="91" spans="1:13" s="60" customFormat="1">
      <c r="A91" s="331" t="s">
        <v>212</v>
      </c>
      <c r="B91" s="56">
        <f>(T6B!B95-T6B!B91)/T6B!B91*100</f>
        <v>-5.6336340952954576</v>
      </c>
      <c r="C91" s="58">
        <f>(T6B!C95-T6B!C91)/T6B!C91*100</f>
        <v>-3.663969791733189</v>
      </c>
      <c r="D91" s="58">
        <f>(T6B!D95-T6B!D91)/T6B!D91*100</f>
        <v>-6.1756614935577421</v>
      </c>
      <c r="E91" s="56">
        <f>(T6B!E95-T6B!E91)/T6B!E91*100</f>
        <v>-2.0445769867245813</v>
      </c>
      <c r="F91" s="57">
        <f>(T6B!F95-T6B!F91)/T6B!F91*100</f>
        <v>0.57698517772393709</v>
      </c>
      <c r="G91" s="58">
        <f>(T6B!G95-T6B!G91)/T6B!G91*100</f>
        <v>-5.7820390143153606</v>
      </c>
      <c r="H91" s="58">
        <f>(T6B!H95-T6B!H91)/T6B!H91*100</f>
        <v>-6.1929742388758902</v>
      </c>
      <c r="I91" s="58">
        <f>(T6B!I95-T6B!I91)/T6B!I91*100</f>
        <v>-7.9551413562471858</v>
      </c>
      <c r="J91" s="56">
        <f>(T6B!J95-T6B!J91)/T6B!J91*100</f>
        <v>0.43791781708586702</v>
      </c>
      <c r="K91" s="57">
        <f>(T6B!K95-T6B!K91)/T6B!K91*100</f>
        <v>2.3613370955450899</v>
      </c>
      <c r="L91" s="158"/>
      <c r="M91" s="158"/>
    </row>
    <row r="92" spans="1:13" s="158" customFormat="1">
      <c r="A92" s="331" t="s">
        <v>213</v>
      </c>
      <c r="B92" s="56">
        <f>(T6B!B96-T6B!B92)/T6B!B92*100</f>
        <v>-5.9991488100241632</v>
      </c>
      <c r="C92" s="58">
        <f>(T6B!C96-T6B!C92)/T6B!C92*100</f>
        <v>-3.3285466985117265</v>
      </c>
      <c r="D92" s="58">
        <f>(T6B!D96-T6B!D92)/T6B!D92*100</f>
        <v>-5.7324019140785136</v>
      </c>
      <c r="E92" s="56">
        <f>(T6B!E96-T6B!E92)/T6B!E92*100</f>
        <v>-2.7625550463006325</v>
      </c>
      <c r="F92" s="57">
        <f>(T6B!F96-T6B!F92)/T6B!F92*100</f>
        <v>-0.28428356051870052</v>
      </c>
      <c r="G92" s="58">
        <f>(T6B!G96-T6B!G92)/T6B!G92*100</f>
        <v>-4.6356983165498011</v>
      </c>
      <c r="H92" s="58">
        <f>(T6B!H96-T6B!H92)/T6B!H92*100</f>
        <v>-6.3000377643504537</v>
      </c>
      <c r="I92" s="58">
        <f>(T6B!I96-T6B!I92)/T6B!I92*100</f>
        <v>-8.053503990474951</v>
      </c>
      <c r="J92" s="56">
        <f>(T6B!J96-T6B!J92)/T6B!J92*100</f>
        <v>1.776028173575124</v>
      </c>
      <c r="K92" s="57">
        <f>(T6B!K96-T6B!K92)/T6B!K92*100</f>
        <v>3.7172086526017343</v>
      </c>
    </row>
    <row r="93" spans="1:13" s="158" customFormat="1">
      <c r="A93" s="331" t="s">
        <v>214</v>
      </c>
      <c r="B93" s="56">
        <f>(T6B!B97-T6B!B93)/T6B!B93*100</f>
        <v>-3.0119571848988098</v>
      </c>
      <c r="C93" s="58">
        <f>(T6B!C97-T6B!C93)/T6B!C93*100</f>
        <v>-2.3795307068482825</v>
      </c>
      <c r="D93" s="58">
        <f>(T6B!D97-T6B!D93)/T6B!D93*100</f>
        <v>-3.9118451682631692</v>
      </c>
      <c r="E93" s="56">
        <f>(T6B!E97-T6B!E93)/T6B!E93*100</f>
        <v>-0.64784207925836412</v>
      </c>
      <c r="F93" s="57">
        <f>(T6B!F97-T6B!F93)/T6B!F93*100</f>
        <v>0.93636701424659219</v>
      </c>
      <c r="G93" s="58">
        <f>(T6B!G97-T6B!G93)/T6B!G93*100</f>
        <v>-0.60030507306991598</v>
      </c>
      <c r="H93" s="58">
        <f>(T6B!H97-T6B!H93)/T6B!H93*100</f>
        <v>-5.0785345349966837</v>
      </c>
      <c r="I93" s="58">
        <f>(T6B!I97-T6B!I93)/T6B!I93*100</f>
        <v>-5.8778146073837085</v>
      </c>
      <c r="J93" s="56">
        <f>(T6B!J97-T6B!J93)/T6B!J93*100</f>
        <v>4.7177147066647498</v>
      </c>
      <c r="K93" s="57">
        <f>(T6B!K97-T6B!K93)/T6B!K93*100</f>
        <v>5.6071579860931688</v>
      </c>
    </row>
    <row r="94" spans="1:13" s="158" customFormat="1">
      <c r="A94" s="331" t="s">
        <v>215</v>
      </c>
      <c r="B94" s="56">
        <f>(T6B!B98-T6B!B94)/T6B!B94*100</f>
        <v>1.6328101999999944</v>
      </c>
      <c r="C94" s="58">
        <f>(T6B!C98-T6B!C94)/T6B!C94*100</f>
        <v>-6.1747769999996649E-2</v>
      </c>
      <c r="D94" s="58">
        <f>(T6B!D98-T6B!D94)/T6B!D94*100</f>
        <v>-9.5163229999997156E-2</v>
      </c>
      <c r="E94" s="56">
        <f>(T6B!E98-T6B!E94)/T6B!E94*100</f>
        <v>1.6956049682558927</v>
      </c>
      <c r="F94" s="57">
        <f>(T6B!F98-T6B!F94)/T6B!F94*100</f>
        <v>1.7304692999999958</v>
      </c>
      <c r="G94" s="58">
        <f>(T6B!G98-T6B!G94)/T6B!G94*100</f>
        <v>1.7827599691175353</v>
      </c>
      <c r="H94" s="58">
        <f>(T6B!H98-T6B!H94)/T6B!H94*100</f>
        <v>-3.3240127544763283</v>
      </c>
      <c r="I94" s="58">
        <f>(T6B!I98-T6B!I94)/T6B!I94*100</f>
        <v>-3.2993782504985774</v>
      </c>
      <c r="J94" s="56">
        <f>(T6B!J98-T6B!J94)/T6B!J94*100</f>
        <v>5.2826293574793795</v>
      </c>
      <c r="K94" s="57">
        <f>(T6B!K98-T6B!K94)/T6B!K94*100</f>
        <v>5.2554385173181402</v>
      </c>
    </row>
    <row r="95" spans="1:13" s="158" customFormat="1">
      <c r="A95" s="331" t="s">
        <v>216</v>
      </c>
      <c r="B95" s="56">
        <f>(T6B!B99-T6B!B95)/T6B!B95*100</f>
        <v>3.8206050519967865</v>
      </c>
      <c r="C95" s="58">
        <f>(T6B!C99-T6B!C95)/T6B!C95*100</f>
        <v>2.5871616089006797</v>
      </c>
      <c r="D95" s="58">
        <f>(T6B!D99-T6B!D95)/T6B!D95*100</f>
        <v>2.9509475861068166</v>
      </c>
      <c r="E95" s="56">
        <f>(T6B!E99-T6B!E95)/T6B!E95*100</f>
        <v>1.2023370407677509</v>
      </c>
      <c r="F95" s="57">
        <f>(T6B!F99-T6B!F95)/T6B!F95*100</f>
        <v>0.84546877486357586</v>
      </c>
      <c r="G95" s="58">
        <f>(T6B!G99-T6B!G95)/T6B!G95*100</f>
        <v>3.3223393130078058</v>
      </c>
      <c r="H95" s="58">
        <f>(T6B!H99-T6B!H95)/T6B!H95*100</f>
        <v>-1.3581122240086094</v>
      </c>
      <c r="I95" s="58">
        <f>(T6B!I99-T6B!I95)/T6B!I95*100</f>
        <v>-0.29385307346325351</v>
      </c>
      <c r="J95" s="56">
        <f>(T6B!J99-T6B!J95)/T6B!J95*100</f>
        <v>4.7447386970093737</v>
      </c>
      <c r="K95" s="57">
        <f>(T6B!K99-T6B!K95)/T6B!K95*100</f>
        <v>3.6257910039336378</v>
      </c>
    </row>
    <row r="96" spans="1:13" s="158" customFormat="1">
      <c r="A96" s="331" t="s">
        <v>217</v>
      </c>
      <c r="B96" s="56">
        <f>(T6B!B100-T6B!B96)/T6B!B96*100</f>
        <v>4.0991892249591224</v>
      </c>
      <c r="C96" s="58">
        <f>(T6B!C100-T6B!C96)/T6B!C96*100</f>
        <v>2.7198967318204708</v>
      </c>
      <c r="D96" s="58">
        <f>(T6B!D100-T6B!D96)/T6B!D96*100</f>
        <v>2.386290706121482</v>
      </c>
      <c r="E96" s="56">
        <f>(T6B!E100-T6B!E96)/T6B!E96*100</f>
        <v>1.3427705216056625</v>
      </c>
      <c r="F96" s="57">
        <f>(T6B!F100-T6B!F96)/T6B!F96*100</f>
        <v>1.6735522132726728</v>
      </c>
      <c r="G96" s="58">
        <f>(T6B!G100-T6B!G96)/T6B!G96*100</f>
        <v>3.9794016871380804</v>
      </c>
      <c r="H96" s="58">
        <f>(T6B!H100-T6B!H96)/T6B!H96*100</f>
        <v>-0.43729281489615679</v>
      </c>
      <c r="I96" s="58">
        <f>(T6B!I100-T6B!I96)/T6B!I96*100</f>
        <v>1.3879896406604013</v>
      </c>
      <c r="J96" s="56">
        <f>(T6B!J100-T6B!J96)/T6B!J96*100</f>
        <v>4.4356723111035956</v>
      </c>
      <c r="K96" s="57">
        <f>(T6B!K100-T6B!K96)/T6B!K96*100</f>
        <v>2.5570179347772282</v>
      </c>
    </row>
    <row r="97" spans="1:13" s="158" customFormat="1">
      <c r="A97" s="331" t="s">
        <v>218</v>
      </c>
      <c r="B97" s="56">
        <f>(T6B!B101-T6B!B97)/T6B!B97*100</f>
        <v>3.9550897723549006</v>
      </c>
      <c r="C97" s="58">
        <f>(T6B!C101-T6B!C97)/T6B!C97*100</f>
        <v>2.7331763322991347</v>
      </c>
      <c r="D97" s="58">
        <f>(T6B!D101-T6B!D97)/T6B!D97*100</f>
        <v>3.0776639589655446</v>
      </c>
      <c r="E97" s="56">
        <f>(T6B!E101-T6B!E97)/T6B!E97*100</f>
        <v>1.1894049066519492</v>
      </c>
      <c r="F97" s="57">
        <f>(T6B!F101-T6B!F97)/T6B!F97*100</f>
        <v>0.85128337831169143</v>
      </c>
      <c r="G97" s="58">
        <f>(T6B!G101-T6B!G97)/T6B!G97*100</f>
        <v>3.6107123409732123</v>
      </c>
      <c r="H97" s="58">
        <f>(T6B!H101-T6B!H97)/T6B!H97*100</f>
        <v>0.5481978376077753</v>
      </c>
      <c r="I97" s="58">
        <f>(T6B!I101-T6B!I97)/T6B!I97*100</f>
        <v>1.9328658024429197</v>
      </c>
      <c r="J97" s="56">
        <f>(T6B!J101-T6B!J97)/T6B!J97*100</f>
        <v>3.0454620953795351</v>
      </c>
      <c r="K97" s="57">
        <f>(T6B!K101-T6B!K97)/T6B!K97*100</f>
        <v>1.6455671434441468</v>
      </c>
    </row>
    <row r="98" spans="1:13" s="158" customFormat="1">
      <c r="A98" s="331" t="s">
        <v>219</v>
      </c>
      <c r="B98" s="56">
        <f>(T6B!B102-T6B!B98)/T6B!B98*100</f>
        <v>3.3882511889846394</v>
      </c>
      <c r="C98" s="58">
        <f>(T6B!C102-T6B!C98)/T6B!C98*100</f>
        <v>2.6557815558868327</v>
      </c>
      <c r="D98" s="58">
        <f>(T6B!D102-T6B!D98)/T6B!D98*100</f>
        <v>1.9154311161185256</v>
      </c>
      <c r="E98" s="56">
        <f>(T6B!E102-T6B!E98)/T6B!E98*100</f>
        <v>0.71352009793919202</v>
      </c>
      <c r="F98" s="57">
        <f>(T6B!F102-T6B!F98)/T6B!F98*100</f>
        <v>1.4448895302599425</v>
      </c>
      <c r="G98" s="58">
        <f>(T6B!G102-T6B!G98)/T6B!G98*100</f>
        <v>2.5228792938696394</v>
      </c>
      <c r="H98" s="58">
        <f>(T6B!H102-T6B!H98)/T6B!H98*100</f>
        <v>1.2969747404528222</v>
      </c>
      <c r="I98" s="58">
        <f>(T6B!I102-T6B!I98)/T6B!I98*100</f>
        <v>2.1219810548237579</v>
      </c>
      <c r="J98" s="56">
        <f>(T6B!J102-T6B!J98)/T6B!J98*100</f>
        <v>1.2104680735405438</v>
      </c>
      <c r="K98" s="57">
        <f>(T6B!K102-T6B!K98)/T6B!K98*100</f>
        <v>0.3917250518889609</v>
      </c>
    </row>
    <row r="99" spans="1:13" s="158" customFormat="1">
      <c r="A99" s="331" t="s">
        <v>221</v>
      </c>
      <c r="B99" s="56">
        <f>(T6B!B103-T6B!B99)/T6B!B99*100</f>
        <v>2.9902599383857389</v>
      </c>
      <c r="C99" s="58">
        <f>(T6B!C103-T6B!C99)/T6B!C99*100</f>
        <v>1.546335054248851</v>
      </c>
      <c r="D99" s="58">
        <f>(T6B!D103-T6B!D99)/T6B!D99*100</f>
        <v>0.94657584606072287</v>
      </c>
      <c r="E99" s="56">
        <f>(T6B!E103-T6B!E99)/T6B!E99*100</f>
        <v>1.4219369742546712</v>
      </c>
      <c r="F99" s="57">
        <f>(T6B!F103-T6B!F99)/T6B!F99*100</f>
        <v>2.0238486040539647</v>
      </c>
      <c r="G99" s="58">
        <f>(T6B!G103-T6B!G99)/T6B!G99*100</f>
        <v>2.2393724696356263</v>
      </c>
      <c r="H99" s="58">
        <f>(T6B!H103-T6B!H99)/T6B!H99*100</f>
        <v>1.4365401552961481</v>
      </c>
      <c r="I99" s="58">
        <f>(T6B!I103-T6B!I99)/T6B!I99*100</f>
        <v>1.9457476242030529</v>
      </c>
      <c r="J99" s="56">
        <f>(T6B!J103-T6B!J99)/T6B!J99*100</f>
        <v>0.79214012420449043</v>
      </c>
      <c r="K99" s="57">
        <f>(T6B!K103-T6B!K99)/T6B!K99*100</f>
        <v>0.28834111627817616</v>
      </c>
    </row>
    <row r="100" spans="1:13" s="158" customFormat="1">
      <c r="A100" s="331" t="s">
        <v>318</v>
      </c>
      <c r="B100" s="56">
        <f>(T6B!B104-T6B!B100)/T6B!B100*100</f>
        <v>4.0176810407473846</v>
      </c>
      <c r="C100" s="58">
        <f>(T6B!C104-T6B!C100)/T6B!C100*100</f>
        <v>1.7901843868719107</v>
      </c>
      <c r="D100" s="58">
        <f>(T6B!D104-T6B!D100)/T6B!D100*100</f>
        <v>2.3532919064063997</v>
      </c>
      <c r="E100" s="56">
        <f>(T6B!E104-T6B!E100)/T6B!E100*100</f>
        <v>2.1883216611627851</v>
      </c>
      <c r="F100" s="57">
        <f>(T6B!F104-T6B!F100)/T6B!F100*100</f>
        <v>1.6263281958808342</v>
      </c>
      <c r="G100" s="58">
        <f>(T6B!G104-T6B!G100)/T6B!G100*100</f>
        <v>1.5011658605206788</v>
      </c>
      <c r="H100" s="58">
        <f>(T6B!H104-T6B!H100)/T6B!H100*100</f>
        <v>1.8135265602704076</v>
      </c>
      <c r="I100" s="58">
        <f>(T6B!I104-T6B!I100)/T6B!I100*100</f>
        <v>1.9836360007982592</v>
      </c>
      <c r="J100" s="56">
        <f>(T6B!J104-T6B!J100)/T6B!J100*100</f>
        <v>-0.3065732348236731</v>
      </c>
      <c r="K100" s="57">
        <f>(T6B!K104-T6B!K100)/T6B!K100*100</f>
        <v>-0.47316022750317377</v>
      </c>
    </row>
    <row r="101" spans="1:13" s="158" customFormat="1">
      <c r="A101" s="331" t="s">
        <v>319</v>
      </c>
      <c r="B101" s="56">
        <f>(T6B!B105-T6B!B101)/T6B!B101*100</f>
        <v>3.7106974824894392</v>
      </c>
      <c r="C101" s="58">
        <f>(T6B!C105-T6B!C101)/T6B!C101*100</f>
        <v>1.3614893093665026</v>
      </c>
      <c r="D101" s="58">
        <f>(T6B!D105-T6B!D101)/T6B!D101*100</f>
        <v>1.3385194588856204</v>
      </c>
      <c r="E101" s="56">
        <f>(T6B!E105-T6B!E101)/T6B!E101*100</f>
        <v>2.3176535675722882</v>
      </c>
      <c r="F101" s="57">
        <f>(T6B!F105-T6B!F101)/T6B!F101*100</f>
        <v>2.3414365954491654</v>
      </c>
      <c r="G101" s="58">
        <f>(T6B!G105-T6B!G101)/T6B!G101*100</f>
        <v>2.1576271834269791</v>
      </c>
      <c r="H101" s="58">
        <f>(T6B!H105-T6B!H101)/T6B!H101*100</f>
        <v>1.9278832587576251</v>
      </c>
      <c r="I101" s="58">
        <f>(T6B!I105-T6B!I101)/T6B!I101*100</f>
        <v>2.2198616061234646</v>
      </c>
      <c r="J101" s="56">
        <f>(T6B!J105-T6B!J101)/T6B!J101*100</f>
        <v>0.22471697039804797</v>
      </c>
      <c r="K101" s="57">
        <f>(T6B!K105-T6B!K101)/T6B!K101*100</f>
        <v>-6.0637560637559811E-2</v>
      </c>
    </row>
    <row r="102" spans="1:13" s="158" customFormat="1">
      <c r="A102" s="331" t="s">
        <v>322</v>
      </c>
      <c r="B102" s="56">
        <f>(T6B!B106-T6B!B102)/T6B!B102*100</f>
        <v>2.7107062136647495</v>
      </c>
      <c r="C102" s="58">
        <f>(T6B!C106-T6B!C102)/T6B!C102*100</f>
        <v>0.6827823909468097</v>
      </c>
      <c r="D102" s="58">
        <f>(T6B!D106-T6B!D102)/T6B!D102*100</f>
        <v>1.7524432810258945</v>
      </c>
      <c r="E102" s="56">
        <f>(T6B!E106-T6B!E102)/T6B!E102*100</f>
        <v>2.0141714149730325</v>
      </c>
      <c r="F102" s="57">
        <f>(T6B!F106-T6B!F102)/T6B!F102*100</f>
        <v>0.94271568360833002</v>
      </c>
      <c r="G102" s="58">
        <f>(T6B!G106-T6B!G102)/T6B!G102*100</f>
        <v>3.5888615573833405</v>
      </c>
      <c r="H102" s="58">
        <f>(T6B!H106-T6B!H102)/T6B!H102*100</f>
        <v>1.967640134248358</v>
      </c>
      <c r="I102" s="58">
        <f>(T6B!I106-T6B!I102)/T6B!I102*100</f>
        <v>2.7777777777777639</v>
      </c>
      <c r="J102" s="56">
        <f>(T6B!J106-T6B!J102)/T6B!J102*100</f>
        <v>1.5892197765309357</v>
      </c>
      <c r="K102" s="57">
        <f>(T6B!K106-T6B!K102)/T6B!K102*100</f>
        <v>0.790099490414928</v>
      </c>
    </row>
    <row r="103" spans="1:13" s="158" customFormat="1">
      <c r="A103" s="331" t="s">
        <v>341</v>
      </c>
      <c r="B103" s="56">
        <f>(T6B!B107-T6B!B103)/T6B!B103*100</f>
        <v>2.8045149891875303</v>
      </c>
      <c r="C103" s="58">
        <f>(T6B!C107-T6B!C103)/T6B!C103*100</f>
        <v>1.7167044620894689</v>
      </c>
      <c r="D103" s="58">
        <f>(T6B!D107-T6B!D103)/T6B!D103*100</f>
        <v>2.8293366187338482</v>
      </c>
      <c r="E103" s="56">
        <f>(T6B!E107-T6B!E103)/T6B!E103*100</f>
        <v>1.0694512104484273</v>
      </c>
      <c r="F103" s="57">
        <f>(T6B!F107-T6B!F103)/T6B!F103*100</f>
        <v>-2.4369825492938747E-2</v>
      </c>
      <c r="G103" s="58">
        <f>(T6B!G107-T6B!G103)/T6B!G103*100</f>
        <v>3.2735857138777744</v>
      </c>
      <c r="H103" s="58">
        <f>(T6B!H107-T6B!H103)/T6B!H103*100</f>
        <v>1.9611169883630404</v>
      </c>
      <c r="I103" s="58">
        <f>(T6B!I107-T6B!I103)/T6B!I103*100</f>
        <v>2.1868885021190398</v>
      </c>
      <c r="J103" s="56">
        <f>(T6B!J107-T6B!J103)/T6B!J103*100</f>
        <v>1.2866489899471472</v>
      </c>
      <c r="K103" s="57">
        <f>(T6B!K107-T6B!K103)/T6B!K103*100</f>
        <v>1.0629235237173136</v>
      </c>
    </row>
    <row r="104" spans="1:13" s="158" customFormat="1">
      <c r="A104" s="331" t="s">
        <v>342</v>
      </c>
      <c r="B104" s="56">
        <f>(T6B!B108-T6B!B104)/T6B!B104*100</f>
        <v>1.1815043789185609</v>
      </c>
      <c r="C104" s="58">
        <f>(T6B!C108-T6B!C104)/T6B!C104*100</f>
        <v>1.1659351430779139</v>
      </c>
      <c r="D104" s="58">
        <f>(T6B!D108-T6B!D104)/T6B!D104*100</f>
        <v>2.0551041236507621</v>
      </c>
      <c r="E104" s="56">
        <f>(T6B!E108-T6B!E104)/T6B!E104*100</f>
        <v>1.5389800745315809E-2</v>
      </c>
      <c r="F104" s="57">
        <f>(T6B!F108-T6B!F104)/T6B!F104*100</f>
        <v>-0.8567859973504075</v>
      </c>
      <c r="G104" s="58">
        <f>(T6B!G108-T6B!G104)/T6B!G104*100</f>
        <v>3.1354419805589515</v>
      </c>
      <c r="H104" s="58">
        <f>(T6B!H108-T6B!H104)/T6B!H104*100</f>
        <v>1.9919487103026583</v>
      </c>
      <c r="I104" s="58">
        <f>(T6B!I108-T6B!I104)/T6B!I104*100</f>
        <v>2.0937695679398649</v>
      </c>
      <c r="J104" s="56">
        <f>(T6B!J108-T6B!J104)/T6B!J104*100</f>
        <v>1.122146881864204</v>
      </c>
      <c r="K104" s="57">
        <f>(T6B!K108-T6B!K104)/T6B!K104*100</f>
        <v>1.0197052460002565</v>
      </c>
    </row>
    <row r="105" spans="1:13" s="158" customFormat="1">
      <c r="A105" s="331" t="s">
        <v>343</v>
      </c>
      <c r="B105" s="56">
        <f>(T6B!B109-T6B!B105)/T6B!B105*100</f>
        <v>0.27359517755184221</v>
      </c>
      <c r="C105" s="58">
        <f>(T6B!C109-T6B!C105)/T6B!C105*100</f>
        <v>1.7142465097225077</v>
      </c>
      <c r="D105" s="58">
        <f>(T6B!D109-T6B!D105)/T6B!D105*100</f>
        <v>2.0423911175759444</v>
      </c>
      <c r="E105" s="56">
        <f>(T6B!E109-T6B!E105)/T6B!E105*100</f>
        <v>-1.4163712376642861</v>
      </c>
      <c r="F105" s="57">
        <f>(T6B!F109-T6B!F105)/T6B!F105*100</f>
        <v>-1.7332039309363414</v>
      </c>
      <c r="G105" s="58">
        <f>(T6B!G109-T6B!G105)/T6B!G105*100</f>
        <v>1.6640164624450344</v>
      </c>
      <c r="H105" s="58">
        <f>(T6B!H109-T6B!H105)/T6B!H105*100</f>
        <v>1.8231973185948283</v>
      </c>
      <c r="I105" s="58">
        <f>(T6B!I109-T6B!I105)/T6B!I105*100</f>
        <v>1.7549993687052508</v>
      </c>
      <c r="J105" s="56">
        <f>(T6B!J109-T6B!J105)/T6B!J105*100</f>
        <v>-0.1551516986272741</v>
      </c>
      <c r="K105" s="57">
        <f>(T6B!K109-T6B!K105)/T6B!K105*100</f>
        <v>-8.8603815742580999E-2</v>
      </c>
    </row>
    <row r="106" spans="1:13" s="158" customFormat="1">
      <c r="A106" s="331" t="s">
        <v>344</v>
      </c>
      <c r="B106" s="56">
        <f>(T6B!B110-T6B!B106)/T6B!B106*100</f>
        <v>1.6035561320991185</v>
      </c>
      <c r="C106" s="58">
        <f>(T6B!C110-T6B!C106)/T6B!C106*100</f>
        <v>2.308853210591252</v>
      </c>
      <c r="D106" s="58">
        <f>(T6B!D110-T6B!D106)/T6B!D106*100</f>
        <v>2.0577281826662186</v>
      </c>
      <c r="E106" s="56">
        <f>(T6B!E110-T6B!E106)/T6B!E106*100</f>
        <v>-0.68938029931814859</v>
      </c>
      <c r="F106" s="57">
        <f>(T6B!F110-T6B!F106)/T6B!F106*100</f>
        <v>-0.44522572542765287</v>
      </c>
      <c r="G106" s="58">
        <f>(T6B!G110-T6B!G106)/T6B!G106*100</f>
        <v>1.7410743272700326</v>
      </c>
      <c r="H106" s="58">
        <f>(T6B!H110-T6B!H106)/T6B!H106*100</f>
        <v>1.4993269731477099</v>
      </c>
      <c r="I106" s="58">
        <f>(T6B!I110-T6B!I106)/T6B!I106*100</f>
        <v>1.2608117739978129</v>
      </c>
      <c r="J106" s="56">
        <f>(T6B!J110-T6B!J106)/T6B!J106*100</f>
        <v>0.23885500651423899</v>
      </c>
      <c r="K106" s="57">
        <f>(T6B!K110-T6B!K106)/T6B!K106*100</f>
        <v>0.47381041805102819</v>
      </c>
    </row>
    <row r="107" spans="1:13" s="158" customFormat="1">
      <c r="A107" s="331" t="s">
        <v>388</v>
      </c>
      <c r="B107" s="56">
        <f>(T6B!B111-T6B!B107)/T6B!B107*100</f>
        <v>2.2276322020882073</v>
      </c>
      <c r="C107" s="58">
        <f>(T6B!C111-T6B!C107)/T6B!C107*100</f>
        <v>0.73160809865862697</v>
      </c>
      <c r="D107" s="58">
        <f>(T6B!D111-T6B!D107)/T6B!D107*100</f>
        <v>0.93854547675410427</v>
      </c>
      <c r="E107" s="56">
        <f>(T6B!E111-T6B!E107)/T6B!E107*100</f>
        <v>1.4851585631039799</v>
      </c>
      <c r="F107" s="57">
        <f>(T6B!F111-T6B!F107)/T6B!F107*100</f>
        <v>1.2772885979795359</v>
      </c>
      <c r="G107" s="58">
        <f>(T6B!G111-T6B!G107)/T6B!G107*100</f>
        <v>1.3706079710946375</v>
      </c>
      <c r="H107" s="58">
        <f>(T6B!H111-T6B!H107)/T6B!H107*100</f>
        <v>1.5494846470835755</v>
      </c>
      <c r="I107" s="58">
        <f>(T6B!I111-T6B!I107)/T6B!I107*100</f>
        <v>1.4530268184486181</v>
      </c>
      <c r="J107" s="56">
        <f>(T6B!J111-T6B!J107)/T6B!J107*100</f>
        <v>-0.17609115306745479</v>
      </c>
      <c r="K107" s="57">
        <f>(T6B!K111-T6B!K107)/T6B!K107*100</f>
        <v>-8.0461311519376674E-2</v>
      </c>
    </row>
    <row r="108" spans="1:13" s="158" customFormat="1">
      <c r="A108" s="331" t="s">
        <v>389</v>
      </c>
      <c r="B108" s="56">
        <f>(T6B!B112-T6B!B108)/T6B!B108*100</f>
        <v>3.101393541052051</v>
      </c>
      <c r="C108" s="58">
        <f>(T6B!C112-T6B!C108)/T6B!C108*100</f>
        <v>1.4866251955826817</v>
      </c>
      <c r="D108" s="58">
        <f>(T6B!D112-T6B!D108)/T6B!D108*100</f>
        <v>0.85430543915514101</v>
      </c>
      <c r="E108" s="56">
        <f>(T6B!E112-T6B!E108)/T6B!E108*100</f>
        <v>1.5911144373531212</v>
      </c>
      <c r="F108" s="57">
        <f>(T6B!F112-T6B!F108)/T6B!F108*100</f>
        <v>2.2283415016376322</v>
      </c>
      <c r="G108" s="58">
        <f>(T6B!G112-T6B!G108)/T6B!G108*100</f>
        <v>2.2540889302051519</v>
      </c>
      <c r="H108" s="58">
        <f>(T6B!H112-T6B!H108)/T6B!H108*100</f>
        <v>1.7552066582853378</v>
      </c>
      <c r="I108" s="58">
        <f>(T6B!I112-T6B!I108)/T6B!I108*100</f>
        <v>1.686663855560254</v>
      </c>
      <c r="J108" s="56">
        <f>(T6B!J112-T6B!J108)/T6B!J108*100</f>
        <v>0.49015441280633532</v>
      </c>
      <c r="K108" s="57">
        <f>(T6B!K112-T6B!K108)/T6B!K108*100</f>
        <v>0.55800998847482464</v>
      </c>
    </row>
    <row r="109" spans="1:13" s="158" customFormat="1">
      <c r="A109" s="331" t="s">
        <v>390</v>
      </c>
      <c r="B109" s="56">
        <f>(T6B!B113-T6B!B109)/T6B!B109*100</f>
        <v>4.284877131103352</v>
      </c>
      <c r="C109" s="58">
        <f>(T6B!C113-T6B!C109)/T6B!C109*100</f>
        <v>0.91053468096457224</v>
      </c>
      <c r="D109" s="58">
        <f>(T6B!D113-T6B!D109)/T6B!D109*100</f>
        <v>0.89861824585803562</v>
      </c>
      <c r="E109" s="56">
        <f>(T6B!E113-T6B!E109)/T6B!E109*100</f>
        <v>3.3438951253275806</v>
      </c>
      <c r="F109" s="57">
        <f>(T6B!F113-T6B!F109)/T6B!F109*100</f>
        <v>3.3553764187167081</v>
      </c>
      <c r="G109" s="58">
        <f>(T6B!G113-T6B!G109)/T6B!G109*100</f>
        <v>3.5550975719714253</v>
      </c>
      <c r="H109" s="58">
        <f>(T6B!H113-T6B!H109)/T6B!H109*100</f>
        <v>1.7468563383016957</v>
      </c>
      <c r="I109" s="58">
        <f>(T6B!I113-T6B!I109)/T6B!I109*100</f>
        <v>1.6426457955521845</v>
      </c>
      <c r="J109" s="56">
        <f>(T6B!J113-T6B!J109)/T6B!J109*100</f>
        <v>1.7765944342849478</v>
      </c>
      <c r="K109" s="57">
        <f>(T6B!K113-T6B!K109)/T6B!K109*100</f>
        <v>1.8816090070464042</v>
      </c>
    </row>
    <row r="110" spans="1:13" s="158" customFormat="1">
      <c r="A110" s="331" t="s">
        <v>391</v>
      </c>
      <c r="B110" s="56">
        <f>(T6B!B114-T6B!B110)/T6B!B110*100</f>
        <v>3.072031875499261</v>
      </c>
      <c r="C110" s="58">
        <f>(T6B!C114-T6B!C110)/T6B!C110*100</f>
        <v>0.75576168357304008</v>
      </c>
      <c r="D110" s="58">
        <f>(T6B!D114-T6B!D110)/T6B!D110*100</f>
        <v>0.75523382012253115</v>
      </c>
      <c r="E110" s="56">
        <f>(T6B!E114-T6B!E110)/T6B!E110*100</f>
        <v>2.2988960166869261</v>
      </c>
      <c r="F110" s="57">
        <f>(T6B!F114-T6B!F110)/T6B!F110*100</f>
        <v>2.2991405138414125</v>
      </c>
      <c r="G110" s="58">
        <f>(T6B!G114-T6B!G110)/T6B!G110*100</f>
        <v>2.1862805878705904</v>
      </c>
      <c r="H110" s="58">
        <f>(T6B!H114-T6B!H110)/T6B!H110*100</f>
        <v>1.9224626107158225</v>
      </c>
      <c r="I110" s="58">
        <f>(T6B!I114-T6B!I110)/T6B!I110*100</f>
        <v>1.676955417526703</v>
      </c>
      <c r="J110" s="56">
        <f>(T6B!J114-T6B!J110)/T6B!J110*100</f>
        <v>0.25900635742879369</v>
      </c>
      <c r="K110" s="57">
        <f>(T6B!K114-T6B!K110)/T6B!K110*100</f>
        <v>0.50033067832188582</v>
      </c>
    </row>
    <row r="111" spans="1:13" s="158" customFormat="1">
      <c r="A111" s="331" t="s">
        <v>397</v>
      </c>
      <c r="B111" s="56">
        <f>(T6B!B115-T6B!B111)/T6B!B111*100</f>
        <v>3.8065834079419645</v>
      </c>
      <c r="C111" s="58">
        <f>(T6B!C115-T6B!C111)/T6B!C111*100</f>
        <v>1.0048996648652662</v>
      </c>
      <c r="D111" s="58">
        <f>(T6B!D115-T6B!D111)/T6B!D111*100</f>
        <v>0.19456775194646247</v>
      </c>
      <c r="E111" s="56">
        <f>(T6B!E115-T6B!E111)/T6B!E111*100</f>
        <v>2.7738097383123939</v>
      </c>
      <c r="F111" s="57">
        <f>(T6B!F115-T6B!F111)/T6B!F111*100</f>
        <v>3.6054337015292965</v>
      </c>
      <c r="G111" s="58">
        <f>(T6B!G115-T6B!G111)/T6B!G111*100</f>
        <v>3.3588230480364536</v>
      </c>
      <c r="H111" s="58">
        <f>(T6B!H115-T6B!H111)/T6B!H111*100</f>
        <v>2.0338133518400854</v>
      </c>
      <c r="I111" s="58">
        <f>(T6B!I115-T6B!I111)/T6B!I111*100</f>
        <v>2.2384308220542302</v>
      </c>
      <c r="J111" s="56">
        <f>(T6B!J115-T6B!J111)/T6B!J111*100</f>
        <v>1.2989585691645895</v>
      </c>
      <c r="K111" s="57">
        <f>(T6B!K115-T6B!K111)/T6B!K111*100</f>
        <v>1.0957301992062412</v>
      </c>
    </row>
    <row r="112" spans="1:13">
      <c r="A112" s="331" t="s">
        <v>398</v>
      </c>
      <c r="B112" s="56">
        <f>(T6B!B116-T6B!B112)/T6B!B112*100</f>
        <v>3.671802899033394</v>
      </c>
      <c r="C112" s="58">
        <f>(T6B!C116-T6B!C112)/T6B!C112*100</f>
        <v>0.34736472718076189</v>
      </c>
      <c r="D112" s="58">
        <f>(T6B!D116-T6B!D112)/T6B!D112*100</f>
        <v>0.20981553482173834</v>
      </c>
      <c r="E112" s="56">
        <f>(T6B!E116-T6B!E112)/T6B!E112*100</f>
        <v>3.3129302208293634</v>
      </c>
      <c r="F112" s="57">
        <f>(T6B!F116-T6B!F112)/T6B!F112*100</f>
        <v>3.4549623211062128</v>
      </c>
      <c r="G112" s="58">
        <f>(T6B!G116-T6B!G112)/T6B!G112*100</f>
        <v>4.0082451213365102</v>
      </c>
      <c r="H112" s="58">
        <f>(T6B!H116-T6B!H112)/T6B!H112*100</f>
        <v>1.9988506848002952</v>
      </c>
      <c r="I112" s="58">
        <f>(T6B!I116-T6B!I112)/T6B!I112*100</f>
        <v>2.3673992535906958</v>
      </c>
      <c r="J112" s="56">
        <f>(T6B!J116-T6B!J112)/T6B!J112*100</f>
        <v>1.9689109431976139</v>
      </c>
      <c r="K112" s="57">
        <f>(T6B!K116-T6B!K112)/T6B!K112*100</f>
        <v>1.6026590003916139</v>
      </c>
      <c r="L112" s="52"/>
      <c r="M112" s="52"/>
    </row>
    <row r="113" spans="1:13">
      <c r="A113" s="31" t="s">
        <v>399</v>
      </c>
      <c r="B113" s="56">
        <f>(T6B!B117-T6B!B113)/T6B!B113*100</f>
        <v>2.9111812659836414</v>
      </c>
      <c r="C113" s="58">
        <f>(T6B!C117-T6B!C113)/T6B!C113*100</f>
        <v>0.46165146300962995</v>
      </c>
      <c r="D113" s="58">
        <f>(T6B!D117-T6B!D113)/T6B!D113*100</f>
        <v>0.19758996155215977</v>
      </c>
      <c r="E113" s="56">
        <f>(T6B!E117-T6B!E113)/T6B!E113*100</f>
        <v>2.4382734777916122</v>
      </c>
      <c r="F113" s="57">
        <f>(T6B!F117-T6B!F113)/T6B!F113*100</f>
        <v>2.7088420760584144</v>
      </c>
      <c r="G113" s="58">
        <f>(T6B!G117-T6B!G113)/T6B!G113*100</f>
        <v>3.2997787708901423</v>
      </c>
      <c r="H113" s="58">
        <f>(T6B!H117-T6B!H113)/T6B!H113*100</f>
        <v>2.6311268896014615</v>
      </c>
      <c r="I113" s="58">
        <f>(T6B!I117-T6B!I113)/T6B!I113*100</f>
        <v>3.1946361664365988</v>
      </c>
      <c r="J113" s="56">
        <f>(T6B!J117-T6B!J113)/T6B!J113*100</f>
        <v>0.65168413800809111</v>
      </c>
      <c r="K113" s="57">
        <f>(T6B!K117-T6B!K113)/T6B!K113*100</f>
        <v>0.10123660034249563</v>
      </c>
      <c r="L113" s="52"/>
      <c r="M113" s="52"/>
    </row>
    <row r="114" spans="1:13">
      <c r="A114" s="619" t="s">
        <v>420</v>
      </c>
      <c r="B114" s="56">
        <f>(T6B!B118-T6B!B114)/T6B!B114*100</f>
        <v>2.3276584932062634</v>
      </c>
      <c r="C114" s="58">
        <f>(T6B!C118-T6B!C114)/T6B!C114*100</f>
        <v>0.19013757388423685</v>
      </c>
      <c r="D114" s="58">
        <f>(T6B!D118-T6B!D114)/T6B!D114*100</f>
        <v>3.1070419093342704E-2</v>
      </c>
      <c r="E114" s="56">
        <f>(T6B!E118-T6B!E114)/T6B!E114*100</f>
        <v>2.1334644018686184</v>
      </c>
      <c r="F114" s="57">
        <f>(T6B!F118-T6B!F114)/T6B!F114*100</f>
        <v>2.2948829637306454</v>
      </c>
      <c r="G114" s="58">
        <f>(T6B!G118-T6B!G114)/T6B!G114*100</f>
        <v>4.7509858853339573</v>
      </c>
      <c r="H114" s="58">
        <f>(T6B!H118-T6B!H114)/T6B!H114*100</f>
        <v>2.6080101813070624</v>
      </c>
      <c r="I114" s="58">
        <f>(T6B!I118-T6B!I114)/T6B!I114*100</f>
        <v>3.1264617284412579</v>
      </c>
      <c r="J114" s="56">
        <f>(T6B!J118-T6B!J114)/T6B!J114*100</f>
        <v>2.0883043682479929</v>
      </c>
      <c r="K114" s="57">
        <f>(T6B!K118-T6B!K114)/T6B!K114*100</f>
        <v>1.5755390880565996</v>
      </c>
      <c r="L114" s="52"/>
      <c r="M114" s="52"/>
    </row>
    <row r="115" spans="1:13">
      <c r="A115" s="619" t="s">
        <v>421</v>
      </c>
      <c r="B115" s="56">
        <f>(T6B!B119-T6B!B115)/T6B!B115*100</f>
        <v>0.38719270285990259</v>
      </c>
      <c r="C115" s="58">
        <f>(T6B!C119-T6B!C115)/T6B!C115*100</f>
        <v>0.90454270076159271</v>
      </c>
      <c r="D115" s="58">
        <f>(T6B!D119-T6B!D115)/T6B!D115*100</f>
        <v>1.3456678074205819</v>
      </c>
      <c r="E115" s="56">
        <f>(T6B!E119-T6B!E115)/T6B!E115*100</f>
        <v>-0.51271229625003112</v>
      </c>
      <c r="F115" s="57">
        <f>(T6B!F119-T6B!F115)/T6B!F115*100</f>
        <v>-0.946885244561946</v>
      </c>
      <c r="G115" s="58">
        <f>(T6B!G119-T6B!G115)/T6B!G115*100</f>
        <v>4.1223509540524006</v>
      </c>
      <c r="H115" s="58">
        <f>(T6B!H119-T6B!H115)/T6B!H115*100</f>
        <v>2.7140643893591263</v>
      </c>
      <c r="I115" s="58">
        <f>(T6B!I119-T6B!I115)/T6B!I115*100</f>
        <v>2.6866807061814142</v>
      </c>
      <c r="J115" s="56">
        <f>(T6B!J119-T6B!J115)/T6B!J115*100</f>
        <v>1.3707687293383595</v>
      </c>
      <c r="K115" s="57">
        <f>(T6B!K119-T6B!K115)/T6B!K115*100</f>
        <v>1.3977260874100461</v>
      </c>
      <c r="L115" s="52"/>
      <c r="M115" s="52"/>
    </row>
    <row r="116" spans="1:13">
      <c r="A116" s="619" t="s">
        <v>422</v>
      </c>
      <c r="B116" s="56">
        <f>(T6B!B120-T6B!B116)/T6B!B116*100</f>
        <v>0.21309880185209515</v>
      </c>
      <c r="C116" s="58">
        <f>(T6B!C120-T6B!C116)/T6B!C116*100</f>
        <v>1.3779920741972305</v>
      </c>
      <c r="D116" s="58">
        <f>(T6B!D120-T6B!D116)/T6B!D116*100</f>
        <v>1.887306901585583</v>
      </c>
      <c r="E116" s="56">
        <f>(T6B!E120-T6B!E116)/T6B!E116*100</f>
        <v>-1.1490593259063298</v>
      </c>
      <c r="F116" s="57">
        <f>(T6B!F120-T6B!F116)/T6B!F116*100</f>
        <v>-1.6434764608546297</v>
      </c>
      <c r="G116" s="58">
        <f>(T6B!G120-T6B!G116)/T6B!G116*100</f>
        <v>2.8316991060069694</v>
      </c>
      <c r="H116" s="58">
        <f>(T6B!H120-T6B!H116)/T6B!H116*100</f>
        <v>2.1709531723898476</v>
      </c>
      <c r="I116" s="58">
        <f>(T6B!I120-T6B!I116)/T6B!I116*100</f>
        <v>1.9213772785858734</v>
      </c>
      <c r="J116" s="56">
        <f>(T6B!J120-T6B!J116)/T6B!J116*100</f>
        <v>0.64701057152601582</v>
      </c>
      <c r="K116" s="57">
        <f>(T6B!K120-T6B!K116)/T6B!K116*100</f>
        <v>0.89303339944910975</v>
      </c>
      <c r="L116" s="52"/>
      <c r="M116" s="52"/>
    </row>
    <row r="117" spans="1:13">
      <c r="A117" s="619" t="s">
        <v>423</v>
      </c>
      <c r="B117" s="56">
        <f>(T6B!B121-T6B!B117)/T6B!B117*100</f>
        <v>-0.23812290423748933</v>
      </c>
      <c r="C117" s="58">
        <f>(T6B!C121-T6B!C117)/T6B!C117*100</f>
        <v>1.5865179495950454</v>
      </c>
      <c r="D117" s="58">
        <f>(T6B!D121-T6B!D117)/T6B!D117*100</f>
        <v>1.4989168599059655</v>
      </c>
      <c r="E117" s="56">
        <f>(T6B!E121-T6B!E117)/T6B!E117*100</f>
        <v>-1.7961446958324516</v>
      </c>
      <c r="F117" s="57">
        <f>(T6B!F121-T6B!F117)/T6B!F117*100</f>
        <v>-1.7121898884082269</v>
      </c>
      <c r="G117" s="58">
        <f>(T6B!G121-T6B!G117)/T6B!G117*100</f>
        <v>2.2577343528258358</v>
      </c>
      <c r="H117" s="58">
        <f>(T6B!H121-T6B!H117)/T6B!H117*100</f>
        <v>1.9555332384857971</v>
      </c>
      <c r="I117" s="58">
        <f>(T6B!I121-T6B!I117)/T6B!I117*100</f>
        <v>1.5396795064289688</v>
      </c>
      <c r="J117" s="56">
        <f>(T6B!J121-T6B!J117)/T6B!J117*100</f>
        <v>0.29690881846938039</v>
      </c>
      <c r="K117" s="57">
        <f>(T6B!K121-T6B!K117)/T6B!K117*100</f>
        <v>0.70793950850662835</v>
      </c>
      <c r="L117" s="52"/>
      <c r="M117" s="52"/>
    </row>
    <row r="118" spans="1:13">
      <c r="A118" s="621" t="s">
        <v>467</v>
      </c>
      <c r="B118" s="56">
        <f>(T6B!B122-T6B!B118)/T6B!B118*100</f>
        <v>0.84491831835010323</v>
      </c>
      <c r="C118" s="58">
        <f>(T6B!C122-T6B!C118)/T6B!C118*100</f>
        <v>1.4783606471883759</v>
      </c>
      <c r="D118" s="58">
        <f>(T6B!D122-T6B!D118)/T6B!D118*100</f>
        <v>1.6229228254834109</v>
      </c>
      <c r="E118" s="56">
        <f>(T6B!E122-T6B!E118)/T6B!E118*100</f>
        <v>-0.62421419187148386</v>
      </c>
      <c r="F118" s="57">
        <f>(T6B!F122-T6B!F118)/T6B!F118*100</f>
        <v>-0.76479528464931346</v>
      </c>
      <c r="G118" s="58">
        <f>(T6B!G122-T6B!G118)/T6B!G118*100</f>
        <v>1.3738533477561197</v>
      </c>
      <c r="H118" s="58">
        <f>(T6B!H122-T6B!H118)/T6B!H118*100</f>
        <v>1.9437785203217368</v>
      </c>
      <c r="I118" s="58">
        <f>(T6B!I122-T6B!I118)/T6B!I118*100</f>
        <v>1.5847817409920684</v>
      </c>
      <c r="J118" s="56">
        <f>(T6B!J122-T6B!J118)/T6B!J118*100</f>
        <v>-0.55855640315441601</v>
      </c>
      <c r="K118" s="57">
        <f>(T6B!K122-T6B!K118)/T6B!K118*100</f>
        <v>-0.20750199521148527</v>
      </c>
      <c r="L118" s="52"/>
      <c r="M118" s="52"/>
    </row>
    <row r="119" spans="1:13">
      <c r="A119" s="621" t="s">
        <v>468</v>
      </c>
      <c r="B119" s="56">
        <f>(T6B!B123-T6B!B119)/T6B!B119*100</f>
        <v>0.63861695749884373</v>
      </c>
      <c r="C119" s="58">
        <f>(T6B!C123-T6B!C119)/T6B!C119*100</f>
        <v>0.64852431162116997</v>
      </c>
      <c r="D119" s="58">
        <f>(T6B!D123-T6B!D119)/T6B!D119*100</f>
        <v>0.46699275907687482</v>
      </c>
      <c r="E119" s="56">
        <f>(T6B!E123-T6B!E119)/T6B!E119*100</f>
        <v>-9.8435165245706387E-3</v>
      </c>
      <c r="F119" s="57">
        <f>(T6B!F123-T6B!F119)/T6B!F119*100</f>
        <v>0.17167463524479362</v>
      </c>
      <c r="G119" s="58">
        <f>(T6B!G123-T6B!G119)/T6B!G119*100</f>
        <v>1.2090335335715969</v>
      </c>
      <c r="H119" s="58">
        <f>(T6B!H123-T6B!H119)/T6B!H119*100</f>
        <v>1.7962089231023988</v>
      </c>
      <c r="I119" s="58">
        <f>(T6B!I123-T6B!I119)/T6B!I119*100</f>
        <v>1.6442762022640407</v>
      </c>
      <c r="J119" s="56">
        <f>(T6B!J123-T6B!J119)/T6B!J119*100</f>
        <v>-0.57690364423049845</v>
      </c>
      <c r="K119" s="57">
        <f>(T6B!K123-T6B!K119)/T6B!K119*100</f>
        <v>-0.42831358539619285</v>
      </c>
      <c r="L119" s="52"/>
      <c r="M119" s="52"/>
    </row>
    <row r="120" spans="1:13">
      <c r="A120" s="621" t="s">
        <v>469</v>
      </c>
      <c r="B120" s="56">
        <f>(T6B!B124-T6B!B120)/T6B!B120*100</f>
        <v>1.2713879558382268</v>
      </c>
      <c r="C120" s="58">
        <f>(T6B!C124-T6B!C120)/T6B!C120*100</f>
        <v>0.43807808835358042</v>
      </c>
      <c r="D120" s="58">
        <f>(T6B!D124-T6B!D120)/T6B!D120*100</f>
        <v>-0.27240401617443855</v>
      </c>
      <c r="E120" s="56">
        <f>(T6B!E124-T6B!E120)/T6B!E120*100</f>
        <v>0.82967524204474197</v>
      </c>
      <c r="F120" s="57">
        <f>(T6B!F124-T6B!F120)/T6B!F120*100</f>
        <v>1.5479643898021267</v>
      </c>
      <c r="G120" s="58">
        <f>(T6B!G124-T6B!G120)/T6B!G120*100</f>
        <v>1.6453320540981766</v>
      </c>
      <c r="H120" s="58">
        <f>(T6B!H124-T6B!H120)/T6B!H120*100</f>
        <v>1.9079304101682741</v>
      </c>
      <c r="I120" s="58">
        <f>(T6B!I124-T6B!I120)/T6B!I120*100</f>
        <v>1.8074737821456615</v>
      </c>
      <c r="J120" s="56">
        <f>(T6B!J124-T6B!J120)/T6B!J120*100</f>
        <v>-0.25732365088230197</v>
      </c>
      <c r="K120" s="57">
        <f>(T6B!K124-T6B!K120)/T6B!K120*100</f>
        <v>-0.15839148785508039</v>
      </c>
      <c r="L120" s="52"/>
      <c r="M120" s="52"/>
    </row>
    <row r="121" spans="1:13">
      <c r="A121" s="621" t="s">
        <v>470</v>
      </c>
      <c r="B121" s="56">
        <f>(T6B!B125-T6B!B121)/T6B!B121*100</f>
        <v>1.9023518823317369</v>
      </c>
      <c r="C121" s="58">
        <f>(T6B!C125-T6B!C121)/T6B!C121*100</f>
        <v>0.90844516328428948</v>
      </c>
      <c r="D121" s="58">
        <f>(T6B!D125-T6B!D121)/T6B!D121*100</f>
        <v>0.30435276574598108</v>
      </c>
      <c r="E121" s="56">
        <f>(T6B!E125-T6B!E121)/T6B!E121*100</f>
        <v>0.98495890749199888</v>
      </c>
      <c r="F121" s="57">
        <f>(T6B!F125-T6B!F121)/T6B!F121*100</f>
        <v>1.5938795000953978</v>
      </c>
      <c r="G121" s="58">
        <f>(T6B!G125-T6B!G121)/T6B!G121*100</f>
        <v>2.1305049961309375</v>
      </c>
      <c r="H121" s="58">
        <f>(T6B!H125-T6B!H121)/T6B!H121*100</f>
        <v>1.5331436284703082</v>
      </c>
      <c r="I121" s="58">
        <f>(T6B!I125-T6B!I121)/T6B!I121*100</f>
        <v>1.0924407402428795</v>
      </c>
      <c r="J121" s="56">
        <f>(T6B!J125-T6B!J121)/T6B!J121*100</f>
        <v>0.58744870198737631</v>
      </c>
      <c r="K121" s="57">
        <f>(T6B!K125-T6B!K121)/T6B!K121*100</f>
        <v>1.0267576420238389</v>
      </c>
      <c r="L121" s="52"/>
      <c r="M121" s="52"/>
    </row>
    <row r="122" spans="1:13">
      <c r="A122" s="621" t="s">
        <v>471</v>
      </c>
      <c r="B122" s="56">
        <f>(T6B!B126-T6B!B122)/T6B!B122*100</f>
        <v>2.5866838233336464</v>
      </c>
      <c r="C122" s="58">
        <f>(T6B!C126-T6B!C122)/T6B!C122*100</f>
        <v>1.5615503194941707</v>
      </c>
      <c r="D122" s="58">
        <f>(T6B!D126-T6B!D122)/T6B!D122*100</f>
        <v>-0.12321388329115884</v>
      </c>
      <c r="E122" s="56">
        <f>(T6B!E126-T6B!E122)/T6B!E122*100</f>
        <v>1.0093716574969493</v>
      </c>
      <c r="F122" s="57">
        <f>(T6B!F126-T6B!F122)/T6B!F122*100</f>
        <v>2.713761219224446</v>
      </c>
      <c r="G122" s="58">
        <f>(T6B!G126-T6B!G122)/T6B!G122*100</f>
        <v>2.3676692992774147</v>
      </c>
      <c r="H122" s="58">
        <f>(T6B!H126-T6B!H122)/T6B!H122*100</f>
        <v>1.5635072682204809</v>
      </c>
      <c r="I122" s="58">
        <f>(T6B!I126-T6B!I122)/T6B!I122*100</f>
        <v>1.2546547243777941</v>
      </c>
      <c r="J122" s="56">
        <f>(T6B!J126-T6B!J122)/T6B!J122*100</f>
        <v>0.79118316584310366</v>
      </c>
      <c r="K122" s="57">
        <f>(T6B!K126-T6B!K122)/T6B!K122*100</f>
        <v>1.0989424560611087</v>
      </c>
      <c r="L122" s="52"/>
      <c r="M122" s="52"/>
    </row>
    <row r="123" spans="1:13">
      <c r="A123" s="621" t="s">
        <v>472</v>
      </c>
      <c r="B123" s="56">
        <f>(T6B!B127-T6B!B123)/T6B!B123*100</f>
        <v>4.4374635290906204</v>
      </c>
      <c r="C123" s="58">
        <f>(T6B!C127-T6B!C123)/T6B!C123*100</f>
        <v>2.0866307409940155</v>
      </c>
      <c r="D123" s="58">
        <f>(T6B!D127-T6B!D123)/T6B!D123*100</f>
        <v>1.267957983252644</v>
      </c>
      <c r="E123" s="56">
        <f>(T6B!E127-T6B!E123)/T6B!E123*100</f>
        <v>2.302782226265208</v>
      </c>
      <c r="F123" s="57">
        <f>(T6B!F127-T6B!F123)/T6B!F123*100</f>
        <v>3.1288630986551063</v>
      </c>
      <c r="G123" s="58">
        <f>(T6B!G127-T6B!G123)/T6B!G123*100</f>
        <v>2.6496368645128889</v>
      </c>
      <c r="H123" s="58">
        <f>(T6B!H127-T6B!H123)/T6B!H123*100</f>
        <v>1.2956036211850073</v>
      </c>
      <c r="I123" s="58">
        <f>(T6B!I127-T6B!I123)/T6B!I123*100</f>
        <v>1.3208067053605632</v>
      </c>
      <c r="J123" s="56">
        <f>(T6B!J127-T6B!J123)/T6B!J123*100</f>
        <v>1.33605595542783</v>
      </c>
      <c r="K123" s="57">
        <f>(T6B!K127-T6B!K123)/T6B!K123*100</f>
        <v>1.3120697265973571</v>
      </c>
      <c r="L123" s="52"/>
      <c r="M123" s="52"/>
    </row>
    <row r="124" spans="1:13">
      <c r="A124" s="621" t="s">
        <v>473</v>
      </c>
      <c r="B124" s="56">
        <f>(T6B!B128-T6B!B124)/T6B!B124*100</f>
        <v>3.3383538217860167</v>
      </c>
      <c r="C124" s="58">
        <f>(T6B!C128-T6B!C124)/T6B!C124*100</f>
        <v>2.4778413290091033</v>
      </c>
      <c r="D124" s="58">
        <f>(T6B!D128-T6B!D124)/T6B!D124*100</f>
        <v>2.0548404618947798</v>
      </c>
      <c r="E124" s="56">
        <f>(T6B!E128-T6B!E124)/T6B!E124*100</f>
        <v>0.83970591263160277</v>
      </c>
      <c r="F124" s="57">
        <f>(T6B!F128-T6B!F124)/T6B!F124*100</f>
        <v>1.2581349197153606</v>
      </c>
      <c r="G124" s="58">
        <f>(T6B!G128-T6B!G124)/T6B!G124*100</f>
        <v>2.7927733986884893</v>
      </c>
      <c r="H124" s="58">
        <f>(T6B!H128-T6B!H124)/T6B!H124*100</f>
        <v>1.4267033412995378</v>
      </c>
      <c r="I124" s="58">
        <f>(T6B!I128-T6B!I124)/T6B!I124*100</f>
        <v>1.3122404798239795</v>
      </c>
      <c r="J124" s="56">
        <f>(T6B!J128-T6B!J124)/T6B!J124*100</f>
        <v>1.346860080793238</v>
      </c>
      <c r="K124" s="57">
        <f>(T6B!K128-T6B!K124)/T6B!K124*100</f>
        <v>1.4613798187739773</v>
      </c>
      <c r="L124" s="52"/>
      <c r="M124" s="52"/>
    </row>
    <row r="125" spans="1:13">
      <c r="A125" s="620" t="s">
        <v>474</v>
      </c>
      <c r="B125" s="375">
        <f>(T6B!B129-T6B!B125)/T6B!B125*100</f>
        <v>3.135759648506752</v>
      </c>
      <c r="C125" s="374">
        <f>(T6B!C129-T6B!C125)/T6B!C125*100</f>
        <v>1.9663233653452967</v>
      </c>
      <c r="D125" s="374">
        <f>(T6B!D129-T6B!D125)/T6B!D125*100</f>
        <v>1.824392683156431</v>
      </c>
      <c r="E125" s="375">
        <f>(T6B!E129-T6B!E125)/T6B!E125*100</f>
        <v>1.1468848189920284</v>
      </c>
      <c r="F125" s="326">
        <f>(T6B!F129-T6B!F125)/T6B!F125*100</f>
        <v>1.2873991574579036</v>
      </c>
      <c r="G125" s="374">
        <f>(T6B!G129-T6B!G125)/T6B!G125*100</f>
        <v>3.0372658019353622</v>
      </c>
      <c r="H125" s="374">
        <f>(T6B!H129-T6B!H125)/T6B!H125*100</f>
        <v>1.8414551987424195</v>
      </c>
      <c r="I125" s="374">
        <f>(T6B!I129-T6B!I125)/T6B!I125*100</f>
        <v>2.2250984007659316</v>
      </c>
      <c r="J125" s="375">
        <f>(T6B!J129-T6B!J125)/T6B!J125*100</f>
        <v>1.1744535719524571</v>
      </c>
      <c r="K125" s="326">
        <f>(T6B!K129-T6B!K125)/T6B!K125*100</f>
        <v>0.79336324702953054</v>
      </c>
      <c r="L125" s="52"/>
      <c r="M125" s="52"/>
    </row>
    <row r="126" spans="1:13">
      <c r="B126" s="30"/>
      <c r="C126" s="30"/>
      <c r="D126" s="30"/>
      <c r="E126" s="30"/>
      <c r="F126" s="30"/>
      <c r="G126" s="30"/>
      <c r="H126" s="30"/>
      <c r="I126" s="30"/>
      <c r="J126" s="30"/>
      <c r="K126" s="30"/>
      <c r="L126" s="52"/>
      <c r="M126" s="52"/>
    </row>
    <row r="127" spans="1:13">
      <c r="A127" s="205" t="s">
        <v>222</v>
      </c>
      <c r="B127" s="30"/>
      <c r="C127" s="30"/>
      <c r="D127" s="30"/>
      <c r="E127" s="30"/>
      <c r="F127" s="30"/>
      <c r="G127" s="30"/>
      <c r="H127" s="30"/>
      <c r="I127" s="30"/>
      <c r="J127" s="30"/>
      <c r="K127" s="30"/>
    </row>
    <row r="128" spans="1:13">
      <c r="A128" s="30" t="s">
        <v>223</v>
      </c>
    </row>
    <row r="129" spans="1:1">
      <c r="A129" s="30" t="s">
        <v>224</v>
      </c>
    </row>
  </sheetData>
  <mergeCells count="2">
    <mergeCell ref="B3:F3"/>
    <mergeCell ref="G3:K3"/>
  </mergeCells>
  <pageMargins left="0.74803149606299213" right="0.74803149606299213" top="0.98425196850393704" bottom="0.98425196850393704" header="0.51181102362204722" footer="0.51181102362204722"/>
  <pageSetup scale="4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99"/>
  <sheetViews>
    <sheetView topLeftCell="A109" zoomScaleSheetLayoutView="100" workbookViewId="0">
      <selection activeCell="A3" sqref="A3"/>
    </sheetView>
  </sheetViews>
  <sheetFormatPr defaultRowHeight="12.75"/>
  <cols>
    <col min="1" max="1" width="9.140625" style="47"/>
    <col min="2" max="2" width="12.140625" style="47" customWidth="1"/>
    <col min="3" max="3" width="11.85546875" style="47" customWidth="1"/>
    <col min="4" max="11" width="12.140625" style="47" customWidth="1"/>
    <col min="12" max="257" width="9.140625" style="47"/>
    <col min="258" max="258" width="12.140625" style="47" customWidth="1"/>
    <col min="259" max="259" width="11.85546875" style="47" customWidth="1"/>
    <col min="260" max="267" width="12.140625" style="47" customWidth="1"/>
    <col min="268" max="513" width="9.140625" style="47"/>
    <col min="514" max="514" width="12.140625" style="47" customWidth="1"/>
    <col min="515" max="515" width="11.85546875" style="47" customWidth="1"/>
    <col min="516" max="523" width="12.140625" style="47" customWidth="1"/>
    <col min="524" max="769" width="9.140625" style="47"/>
    <col min="770" max="770" width="12.140625" style="47" customWidth="1"/>
    <col min="771" max="771" width="11.85546875" style="47" customWidth="1"/>
    <col min="772" max="779" width="12.140625" style="47" customWidth="1"/>
    <col min="780" max="1025" width="9.140625" style="47"/>
    <col min="1026" max="1026" width="12.140625" style="47" customWidth="1"/>
    <col min="1027" max="1027" width="11.85546875" style="47" customWidth="1"/>
    <col min="1028" max="1035" width="12.140625" style="47" customWidth="1"/>
    <col min="1036" max="1281" width="9.140625" style="47"/>
    <col min="1282" max="1282" width="12.140625" style="47" customWidth="1"/>
    <col min="1283" max="1283" width="11.85546875" style="47" customWidth="1"/>
    <col min="1284" max="1291" width="12.140625" style="47" customWidth="1"/>
    <col min="1292" max="1537" width="9.140625" style="47"/>
    <col min="1538" max="1538" width="12.140625" style="47" customWidth="1"/>
    <col min="1539" max="1539" width="11.85546875" style="47" customWidth="1"/>
    <col min="1540" max="1547" width="12.140625" style="47" customWidth="1"/>
    <col min="1548" max="1793" width="9.140625" style="47"/>
    <col min="1794" max="1794" width="12.140625" style="47" customWidth="1"/>
    <col min="1795" max="1795" width="11.85546875" style="47" customWidth="1"/>
    <col min="1796" max="1803" width="12.140625" style="47" customWidth="1"/>
    <col min="1804" max="2049" width="9.140625" style="47"/>
    <col min="2050" max="2050" width="12.140625" style="47" customWidth="1"/>
    <col min="2051" max="2051" width="11.85546875" style="47" customWidth="1"/>
    <col min="2052" max="2059" width="12.140625" style="47" customWidth="1"/>
    <col min="2060" max="2305" width="9.140625" style="47"/>
    <col min="2306" max="2306" width="12.140625" style="47" customWidth="1"/>
    <col min="2307" max="2307" width="11.85546875" style="47" customWidth="1"/>
    <col min="2308" max="2315" width="12.140625" style="47" customWidth="1"/>
    <col min="2316" max="2561" width="9.140625" style="47"/>
    <col min="2562" max="2562" width="12.140625" style="47" customWidth="1"/>
    <col min="2563" max="2563" width="11.85546875" style="47" customWidth="1"/>
    <col min="2564" max="2571" width="12.140625" style="47" customWidth="1"/>
    <col min="2572" max="2817" width="9.140625" style="47"/>
    <col min="2818" max="2818" width="12.140625" style="47" customWidth="1"/>
    <col min="2819" max="2819" width="11.85546875" style="47" customWidth="1"/>
    <col min="2820" max="2827" width="12.140625" style="47" customWidth="1"/>
    <col min="2828" max="3073" width="9.140625" style="47"/>
    <col min="3074" max="3074" width="12.140625" style="47" customWidth="1"/>
    <col min="3075" max="3075" width="11.85546875" style="47" customWidth="1"/>
    <col min="3076" max="3083" width="12.140625" style="47" customWidth="1"/>
    <col min="3084" max="3329" width="9.140625" style="47"/>
    <col min="3330" max="3330" width="12.140625" style="47" customWidth="1"/>
    <col min="3331" max="3331" width="11.85546875" style="47" customWidth="1"/>
    <col min="3332" max="3339" width="12.140625" style="47" customWidth="1"/>
    <col min="3340" max="3585" width="9.140625" style="47"/>
    <col min="3586" max="3586" width="12.140625" style="47" customWidth="1"/>
    <col min="3587" max="3587" width="11.85546875" style="47" customWidth="1"/>
    <col min="3588" max="3595" width="12.140625" style="47" customWidth="1"/>
    <col min="3596" max="3841" width="9.140625" style="47"/>
    <col min="3842" max="3842" width="12.140625" style="47" customWidth="1"/>
    <col min="3843" max="3843" width="11.85546875" style="47" customWidth="1"/>
    <col min="3844" max="3851" width="12.140625" style="47" customWidth="1"/>
    <col min="3852" max="4097" width="9.140625" style="47"/>
    <col min="4098" max="4098" width="12.140625" style="47" customWidth="1"/>
    <col min="4099" max="4099" width="11.85546875" style="47" customWidth="1"/>
    <col min="4100" max="4107" width="12.140625" style="47" customWidth="1"/>
    <col min="4108" max="4353" width="9.140625" style="47"/>
    <col min="4354" max="4354" width="12.140625" style="47" customWidth="1"/>
    <col min="4355" max="4355" width="11.85546875" style="47" customWidth="1"/>
    <col min="4356" max="4363" width="12.140625" style="47" customWidth="1"/>
    <col min="4364" max="4609" width="9.140625" style="47"/>
    <col min="4610" max="4610" width="12.140625" style="47" customWidth="1"/>
    <col min="4611" max="4611" width="11.85546875" style="47" customWidth="1"/>
    <col min="4612" max="4619" width="12.140625" style="47" customWidth="1"/>
    <col min="4620" max="4865" width="9.140625" style="47"/>
    <col min="4866" max="4866" width="12.140625" style="47" customWidth="1"/>
    <col min="4867" max="4867" width="11.85546875" style="47" customWidth="1"/>
    <col min="4868" max="4875" width="12.140625" style="47" customWidth="1"/>
    <col min="4876" max="5121" width="9.140625" style="47"/>
    <col min="5122" max="5122" width="12.140625" style="47" customWidth="1"/>
    <col min="5123" max="5123" width="11.85546875" style="47" customWidth="1"/>
    <col min="5124" max="5131" width="12.140625" style="47" customWidth="1"/>
    <col min="5132" max="5377" width="9.140625" style="47"/>
    <col min="5378" max="5378" width="12.140625" style="47" customWidth="1"/>
    <col min="5379" max="5379" width="11.85546875" style="47" customWidth="1"/>
    <col min="5380" max="5387" width="12.140625" style="47" customWidth="1"/>
    <col min="5388" max="5633" width="9.140625" style="47"/>
    <col min="5634" max="5634" width="12.140625" style="47" customWidth="1"/>
    <col min="5635" max="5635" width="11.85546875" style="47" customWidth="1"/>
    <col min="5636" max="5643" width="12.140625" style="47" customWidth="1"/>
    <col min="5644" max="5889" width="9.140625" style="47"/>
    <col min="5890" max="5890" width="12.140625" style="47" customWidth="1"/>
    <col min="5891" max="5891" width="11.85546875" style="47" customWidth="1"/>
    <col min="5892" max="5899" width="12.140625" style="47" customWidth="1"/>
    <col min="5900" max="6145" width="9.140625" style="47"/>
    <col min="6146" max="6146" width="12.140625" style="47" customWidth="1"/>
    <col min="6147" max="6147" width="11.85546875" style="47" customWidth="1"/>
    <col min="6148" max="6155" width="12.140625" style="47" customWidth="1"/>
    <col min="6156" max="6401" width="9.140625" style="47"/>
    <col min="6402" max="6402" width="12.140625" style="47" customWidth="1"/>
    <col min="6403" max="6403" width="11.85546875" style="47" customWidth="1"/>
    <col min="6404" max="6411" width="12.140625" style="47" customWidth="1"/>
    <col min="6412" max="6657" width="9.140625" style="47"/>
    <col min="6658" max="6658" width="12.140625" style="47" customWidth="1"/>
    <col min="6659" max="6659" width="11.85546875" style="47" customWidth="1"/>
    <col min="6660" max="6667" width="12.140625" style="47" customWidth="1"/>
    <col min="6668" max="6913" width="9.140625" style="47"/>
    <col min="6914" max="6914" width="12.140625" style="47" customWidth="1"/>
    <col min="6915" max="6915" width="11.85546875" style="47" customWidth="1"/>
    <col min="6916" max="6923" width="12.140625" style="47" customWidth="1"/>
    <col min="6924" max="7169" width="9.140625" style="47"/>
    <col min="7170" max="7170" width="12.140625" style="47" customWidth="1"/>
    <col min="7171" max="7171" width="11.85546875" style="47" customWidth="1"/>
    <col min="7172" max="7179" width="12.140625" style="47" customWidth="1"/>
    <col min="7180" max="7425" width="9.140625" style="47"/>
    <col min="7426" max="7426" width="12.140625" style="47" customWidth="1"/>
    <col min="7427" max="7427" width="11.85546875" style="47" customWidth="1"/>
    <col min="7428" max="7435" width="12.140625" style="47" customWidth="1"/>
    <col min="7436" max="7681" width="9.140625" style="47"/>
    <col min="7682" max="7682" width="12.140625" style="47" customWidth="1"/>
    <col min="7683" max="7683" width="11.85546875" style="47" customWidth="1"/>
    <col min="7684" max="7691" width="12.140625" style="47" customWidth="1"/>
    <col min="7692" max="7937" width="9.140625" style="47"/>
    <col min="7938" max="7938" width="12.140625" style="47" customWidth="1"/>
    <col min="7939" max="7939" width="11.85546875" style="47" customWidth="1"/>
    <col min="7940" max="7947" width="12.140625" style="47" customWidth="1"/>
    <col min="7948" max="8193" width="9.140625" style="47"/>
    <col min="8194" max="8194" width="12.140625" style="47" customWidth="1"/>
    <col min="8195" max="8195" width="11.85546875" style="47" customWidth="1"/>
    <col min="8196" max="8203" width="12.140625" style="47" customWidth="1"/>
    <col min="8204" max="8449" width="9.140625" style="47"/>
    <col min="8450" max="8450" width="12.140625" style="47" customWidth="1"/>
    <col min="8451" max="8451" width="11.85546875" style="47" customWidth="1"/>
    <col min="8452" max="8459" width="12.140625" style="47" customWidth="1"/>
    <col min="8460" max="8705" width="9.140625" style="47"/>
    <col min="8706" max="8706" width="12.140625" style="47" customWidth="1"/>
    <col min="8707" max="8707" width="11.85546875" style="47" customWidth="1"/>
    <col min="8708" max="8715" width="12.140625" style="47" customWidth="1"/>
    <col min="8716" max="8961" width="9.140625" style="47"/>
    <col min="8962" max="8962" width="12.140625" style="47" customWidth="1"/>
    <col min="8963" max="8963" width="11.85546875" style="47" customWidth="1"/>
    <col min="8964" max="8971" width="12.140625" style="47" customWidth="1"/>
    <col min="8972" max="9217" width="9.140625" style="47"/>
    <col min="9218" max="9218" width="12.140625" style="47" customWidth="1"/>
    <col min="9219" max="9219" width="11.85546875" style="47" customWidth="1"/>
    <col min="9220" max="9227" width="12.140625" style="47" customWidth="1"/>
    <col min="9228" max="9473" width="9.140625" style="47"/>
    <col min="9474" max="9474" width="12.140625" style="47" customWidth="1"/>
    <col min="9475" max="9475" width="11.85546875" style="47" customWidth="1"/>
    <col min="9476" max="9483" width="12.140625" style="47" customWidth="1"/>
    <col min="9484" max="9729" width="9.140625" style="47"/>
    <col min="9730" max="9730" width="12.140625" style="47" customWidth="1"/>
    <col min="9731" max="9731" width="11.85546875" style="47" customWidth="1"/>
    <col min="9732" max="9739" width="12.140625" style="47" customWidth="1"/>
    <col min="9740" max="9985" width="9.140625" style="47"/>
    <col min="9986" max="9986" width="12.140625" style="47" customWidth="1"/>
    <col min="9987" max="9987" width="11.85546875" style="47" customWidth="1"/>
    <col min="9988" max="9995" width="12.140625" style="47" customWidth="1"/>
    <col min="9996" max="10241" width="9.140625" style="47"/>
    <col min="10242" max="10242" width="12.140625" style="47" customWidth="1"/>
    <col min="10243" max="10243" width="11.85546875" style="47" customWidth="1"/>
    <col min="10244" max="10251" width="12.140625" style="47" customWidth="1"/>
    <col min="10252" max="10497" width="9.140625" style="47"/>
    <col min="10498" max="10498" width="12.140625" style="47" customWidth="1"/>
    <col min="10499" max="10499" width="11.85546875" style="47" customWidth="1"/>
    <col min="10500" max="10507" width="12.140625" style="47" customWidth="1"/>
    <col min="10508" max="10753" width="9.140625" style="47"/>
    <col min="10754" max="10754" width="12.140625" style="47" customWidth="1"/>
    <col min="10755" max="10755" width="11.85546875" style="47" customWidth="1"/>
    <col min="10756" max="10763" width="12.140625" style="47" customWidth="1"/>
    <col min="10764" max="11009" width="9.140625" style="47"/>
    <col min="11010" max="11010" width="12.140625" style="47" customWidth="1"/>
    <col min="11011" max="11011" width="11.85546875" style="47" customWidth="1"/>
    <col min="11012" max="11019" width="12.140625" style="47" customWidth="1"/>
    <col min="11020" max="11265" width="9.140625" style="47"/>
    <col min="11266" max="11266" width="12.140625" style="47" customWidth="1"/>
    <col min="11267" max="11267" width="11.85546875" style="47" customWidth="1"/>
    <col min="11268" max="11275" width="12.140625" style="47" customWidth="1"/>
    <col min="11276" max="11521" width="9.140625" style="47"/>
    <col min="11522" max="11522" width="12.140625" style="47" customWidth="1"/>
    <col min="11523" max="11523" width="11.85546875" style="47" customWidth="1"/>
    <col min="11524" max="11531" width="12.140625" style="47" customWidth="1"/>
    <col min="11532" max="11777" width="9.140625" style="47"/>
    <col min="11778" max="11778" width="12.140625" style="47" customWidth="1"/>
    <col min="11779" max="11779" width="11.85546875" style="47" customWidth="1"/>
    <col min="11780" max="11787" width="12.140625" style="47" customWidth="1"/>
    <col min="11788" max="12033" width="9.140625" style="47"/>
    <col min="12034" max="12034" width="12.140625" style="47" customWidth="1"/>
    <col min="12035" max="12035" width="11.85546875" style="47" customWidth="1"/>
    <col min="12036" max="12043" width="12.140625" style="47" customWidth="1"/>
    <col min="12044" max="12289" width="9.140625" style="47"/>
    <col min="12290" max="12290" width="12.140625" style="47" customWidth="1"/>
    <col min="12291" max="12291" width="11.85546875" style="47" customWidth="1"/>
    <col min="12292" max="12299" width="12.140625" style="47" customWidth="1"/>
    <col min="12300" max="12545" width="9.140625" style="47"/>
    <col min="12546" max="12546" width="12.140625" style="47" customWidth="1"/>
    <col min="12547" max="12547" width="11.85546875" style="47" customWidth="1"/>
    <col min="12548" max="12555" width="12.140625" style="47" customWidth="1"/>
    <col min="12556" max="12801" width="9.140625" style="47"/>
    <col min="12802" max="12802" width="12.140625" style="47" customWidth="1"/>
    <col min="12803" max="12803" width="11.85546875" style="47" customWidth="1"/>
    <col min="12804" max="12811" width="12.140625" style="47" customWidth="1"/>
    <col min="12812" max="13057" width="9.140625" style="47"/>
    <col min="13058" max="13058" width="12.140625" style="47" customWidth="1"/>
    <col min="13059" max="13059" width="11.85546875" style="47" customWidth="1"/>
    <col min="13060" max="13067" width="12.140625" style="47" customWidth="1"/>
    <col min="13068" max="13313" width="9.140625" style="47"/>
    <col min="13314" max="13314" width="12.140625" style="47" customWidth="1"/>
    <col min="13315" max="13315" width="11.85546875" style="47" customWidth="1"/>
    <col min="13316" max="13323" width="12.140625" style="47" customWidth="1"/>
    <col min="13324" max="13569" width="9.140625" style="47"/>
    <col min="13570" max="13570" width="12.140625" style="47" customWidth="1"/>
    <col min="13571" max="13571" width="11.85546875" style="47" customWidth="1"/>
    <col min="13572" max="13579" width="12.140625" style="47" customWidth="1"/>
    <col min="13580" max="13825" width="9.140625" style="47"/>
    <col min="13826" max="13826" width="12.140625" style="47" customWidth="1"/>
    <col min="13827" max="13827" width="11.85546875" style="47" customWidth="1"/>
    <col min="13828" max="13835" width="12.140625" style="47" customWidth="1"/>
    <col min="13836" max="14081" width="9.140625" style="47"/>
    <col min="14082" max="14082" width="12.140625" style="47" customWidth="1"/>
    <col min="14083" max="14083" width="11.85546875" style="47" customWidth="1"/>
    <col min="14084" max="14091" width="12.140625" style="47" customWidth="1"/>
    <col min="14092" max="14337" width="9.140625" style="47"/>
    <col min="14338" max="14338" width="12.140625" style="47" customWidth="1"/>
    <col min="14339" max="14339" width="11.85546875" style="47" customWidth="1"/>
    <col min="14340" max="14347" width="12.140625" style="47" customWidth="1"/>
    <col min="14348" max="14593" width="9.140625" style="47"/>
    <col min="14594" max="14594" width="12.140625" style="47" customWidth="1"/>
    <col min="14595" max="14595" width="11.85546875" style="47" customWidth="1"/>
    <col min="14596" max="14603" width="12.140625" style="47" customWidth="1"/>
    <col min="14604" max="14849" width="9.140625" style="47"/>
    <col min="14850" max="14850" width="12.140625" style="47" customWidth="1"/>
    <col min="14851" max="14851" width="11.85546875" style="47" customWidth="1"/>
    <col min="14852" max="14859" width="12.140625" style="47" customWidth="1"/>
    <col min="14860" max="15105" width="9.140625" style="47"/>
    <col min="15106" max="15106" width="12.140625" style="47" customWidth="1"/>
    <col min="15107" max="15107" width="11.85546875" style="47" customWidth="1"/>
    <col min="15108" max="15115" width="12.140625" style="47" customWidth="1"/>
    <col min="15116" max="15361" width="9.140625" style="47"/>
    <col min="15362" max="15362" width="12.140625" style="47" customWidth="1"/>
    <col min="15363" max="15363" width="11.85546875" style="47" customWidth="1"/>
    <col min="15364" max="15371" width="12.140625" style="47" customWidth="1"/>
    <col min="15372" max="15617" width="9.140625" style="47"/>
    <col min="15618" max="15618" width="12.140625" style="47" customWidth="1"/>
    <col min="15619" max="15619" width="11.85546875" style="47" customWidth="1"/>
    <col min="15620" max="15627" width="12.140625" style="47" customWidth="1"/>
    <col min="15628" max="15873" width="9.140625" style="47"/>
    <col min="15874" max="15874" width="12.140625" style="47" customWidth="1"/>
    <col min="15875" max="15875" width="11.85546875" style="47" customWidth="1"/>
    <col min="15876" max="15883" width="12.140625" style="47" customWidth="1"/>
    <col min="15884" max="16129" width="9.140625" style="47"/>
    <col min="16130" max="16130" width="12.140625" style="47" customWidth="1"/>
    <col min="16131" max="16131" width="11.85546875" style="47" customWidth="1"/>
    <col min="16132" max="16139" width="12.140625" style="47" customWidth="1"/>
    <col min="16140" max="16384" width="9.140625" style="47"/>
  </cols>
  <sheetData>
    <row r="1" spans="1:11" ht="15.75">
      <c r="A1" s="117" t="s">
        <v>225</v>
      </c>
      <c r="C1" s="30"/>
      <c r="D1" s="30"/>
      <c r="E1" s="30"/>
      <c r="F1" s="30"/>
      <c r="G1" s="30"/>
      <c r="H1" s="30"/>
      <c r="I1" s="30"/>
      <c r="J1" s="30"/>
      <c r="K1" s="30"/>
    </row>
    <row r="2" spans="1:11">
      <c r="A2" s="176" t="s">
        <v>490</v>
      </c>
      <c r="B2" s="30"/>
      <c r="D2" s="30"/>
      <c r="E2" s="30"/>
      <c r="F2" s="30"/>
      <c r="G2" s="30"/>
      <c r="H2" s="30"/>
      <c r="I2" s="30"/>
      <c r="J2" s="30"/>
      <c r="K2" s="30"/>
    </row>
    <row r="3" spans="1:11">
      <c r="A3" s="176"/>
      <c r="B3" s="30"/>
      <c r="D3" s="30"/>
      <c r="E3" s="30"/>
      <c r="F3" s="30"/>
      <c r="G3" s="30"/>
      <c r="H3" s="30"/>
      <c r="I3" s="30"/>
      <c r="J3" s="30"/>
      <c r="K3" s="30"/>
    </row>
    <row r="4" spans="1:11">
      <c r="A4" s="170"/>
      <c r="B4" s="709" t="s">
        <v>66</v>
      </c>
      <c r="C4" s="710"/>
      <c r="D4" s="710"/>
      <c r="E4" s="710"/>
      <c r="F4" s="711"/>
      <c r="G4" s="709" t="s">
        <v>67</v>
      </c>
      <c r="H4" s="710"/>
      <c r="I4" s="710"/>
      <c r="J4" s="710"/>
      <c r="K4" s="711"/>
    </row>
    <row r="5" spans="1:11" ht="25.5">
      <c r="A5" s="298" t="s">
        <v>211</v>
      </c>
      <c r="B5" s="119" t="s">
        <v>200</v>
      </c>
      <c r="C5" s="119" t="s">
        <v>201</v>
      </c>
      <c r="D5" s="118" t="s">
        <v>202</v>
      </c>
      <c r="E5" s="119" t="s">
        <v>203</v>
      </c>
      <c r="F5" s="118" t="s">
        <v>204</v>
      </c>
      <c r="G5" s="119" t="s">
        <v>200</v>
      </c>
      <c r="H5" s="119" t="s">
        <v>201</v>
      </c>
      <c r="I5" s="118" t="s">
        <v>202</v>
      </c>
      <c r="J5" s="119" t="s">
        <v>203</v>
      </c>
      <c r="K5" s="118" t="s">
        <v>204</v>
      </c>
    </row>
    <row r="6" spans="1:11">
      <c r="A6" s="299"/>
      <c r="B6" s="148" t="s">
        <v>22</v>
      </c>
      <c r="C6" s="148" t="s">
        <v>23</v>
      </c>
      <c r="D6" s="123" t="s">
        <v>24</v>
      </c>
      <c r="E6" s="148" t="s">
        <v>25</v>
      </c>
      <c r="F6" s="123" t="s">
        <v>26</v>
      </c>
      <c r="G6" s="148" t="s">
        <v>53</v>
      </c>
      <c r="H6" s="148" t="s">
        <v>28</v>
      </c>
      <c r="I6" s="123" t="s">
        <v>54</v>
      </c>
      <c r="J6" s="148" t="s">
        <v>55</v>
      </c>
      <c r="K6" s="123" t="s">
        <v>85</v>
      </c>
    </row>
    <row r="7" spans="1:11">
      <c r="A7" s="352" t="s">
        <v>103</v>
      </c>
      <c r="B7" s="149"/>
      <c r="C7" s="192"/>
      <c r="D7" s="193"/>
      <c r="E7" s="152"/>
      <c r="F7" s="194"/>
      <c r="G7" s="206"/>
      <c r="H7" s="152"/>
      <c r="I7" s="207"/>
      <c r="J7" s="152"/>
      <c r="K7" s="194"/>
    </row>
    <row r="8" spans="1:11">
      <c r="A8" s="352" t="s">
        <v>104</v>
      </c>
      <c r="B8" s="58">
        <f>(POWER(T6B!B7/T6B!B6,4)-1)*100</f>
        <v>5.5377786895334458</v>
      </c>
      <c r="C8" s="178">
        <f>(POWER(T6B!C7/T6B!C6,4)-1)*100</f>
        <v>6.203054995675461</v>
      </c>
      <c r="D8" s="57">
        <f>(POWER(T6B!D7/T6B!D6,4)-1)*100</f>
        <v>6.4033398209081938</v>
      </c>
      <c r="E8" s="156">
        <f>(POWER(T6B!E7/T6B!E6,4)-1)*100</f>
        <v>-0.62641917990878815</v>
      </c>
      <c r="F8" s="174">
        <f>(POWER(T6B!F7/T6B!F6,4)-1)*100</f>
        <v>-0.81321861914349647</v>
      </c>
      <c r="G8" s="34">
        <f>(POWER(T6B!G7/T6B!G6,4)-1)*100</f>
        <v>5.1317204262310678</v>
      </c>
      <c r="H8" s="34">
        <f>(POWER(T6B!H7/T6B!H6,4)-1)*100</f>
        <v>3.1122663053060773</v>
      </c>
      <c r="I8" s="174">
        <f>(POWER(T6B!I7/T6B!I6,4)-1)*100</f>
        <v>2.5109390210666271</v>
      </c>
      <c r="J8" s="34">
        <f>(POWER(T6B!J7/T6B!J6,4)-1)*100</f>
        <v>1.9618236630257746</v>
      </c>
      <c r="K8" s="174">
        <f>(POWER(T6B!K7/T6B!K6,4)-1)*100</f>
        <v>2.5613074409587044</v>
      </c>
    </row>
    <row r="9" spans="1:11">
      <c r="A9" s="352" t="s">
        <v>105</v>
      </c>
      <c r="B9" s="58">
        <f>(POWER(T6B!B8/T6B!B7,4)-1)*100</f>
        <v>8.2381057768178287</v>
      </c>
      <c r="C9" s="178">
        <f>(POWER(T6B!C8/T6B!C7,4)-1)*100</f>
        <v>4.1165108214707091</v>
      </c>
      <c r="D9" s="57">
        <f>(POWER(T6B!D8/T6B!D7,4)-1)*100</f>
        <v>4.4541085736387487</v>
      </c>
      <c r="E9" s="156">
        <f>(POWER(T6B!E8/T6B!E7,4)-1)*100</f>
        <v>3.9586372255736135</v>
      </c>
      <c r="F9" s="174">
        <f>(POWER(T6B!F8/T6B!F7,4)-1)*100</f>
        <v>3.6201783044076619</v>
      </c>
      <c r="G9" s="34">
        <f>(POWER(T6B!G8/T6B!G7,4)-1)*100</f>
        <v>3.1656938067220919</v>
      </c>
      <c r="H9" s="34">
        <f>(POWER(T6B!H8/T6B!H7,4)-1)*100</f>
        <v>2.7943421323712192</v>
      </c>
      <c r="I9" s="174">
        <f>(POWER(T6B!I8/T6B!I7,4)-1)*100</f>
        <v>2.5371006646445426</v>
      </c>
      <c r="J9" s="34">
        <f>(POWER(T6B!J8/T6B!J7,4)-1)*100</f>
        <v>0.36193975411544788</v>
      </c>
      <c r="K9" s="174">
        <f>(POWER(T6B!K8/T6B!K7,4)-1)*100</f>
        <v>0.6103796351325963</v>
      </c>
    </row>
    <row r="10" spans="1:11">
      <c r="A10" s="352" t="s">
        <v>106</v>
      </c>
      <c r="B10" s="58">
        <f>(POWER(T6B!B9/T6B!B8,4)-1)*100</f>
        <v>6.3601766919247904</v>
      </c>
      <c r="C10" s="178">
        <f>(POWER(T6B!C9/T6B!C8,4)-1)*100</f>
        <v>4.9167699517778107</v>
      </c>
      <c r="D10" s="57">
        <f>(POWER(T6B!D9/T6B!D8,4)-1)*100</f>
        <v>4.2851601958345364</v>
      </c>
      <c r="E10" s="156">
        <f>(POWER(T6B!E9/T6B!E8,4)-1)*100</f>
        <v>1.3757636084398062</v>
      </c>
      <c r="F10" s="174">
        <f>(POWER(T6B!F9/T6B!F8,4)-1)*100</f>
        <v>1.9873918268254354</v>
      </c>
      <c r="G10" s="34">
        <f>(POWER(T6B!G9/T6B!G8,4)-1)*100</f>
        <v>7.5081899226156157</v>
      </c>
      <c r="H10" s="34">
        <f>(POWER(T6B!H9/T6B!H8,4)-1)*100</f>
        <v>3.3104647872920667</v>
      </c>
      <c r="I10" s="174">
        <f>(POWER(T6B!I9/T6B!I8,4)-1)*100</f>
        <v>4.1330889211996125</v>
      </c>
      <c r="J10" s="34">
        <f>(POWER(T6B!J9/T6B!J8,4)-1)*100</f>
        <v>4.0639934041424519</v>
      </c>
      <c r="K10" s="174">
        <f>(POWER(T6B!K9/T6B!K8,4)-1)*100</f>
        <v>3.2424624337807906</v>
      </c>
    </row>
    <row r="11" spans="1:11">
      <c r="A11" s="352" t="s">
        <v>107</v>
      </c>
      <c r="B11" s="58">
        <f>(POWER(T6B!B10/T6B!B9,4)-1)*100</f>
        <v>7.7784769295580647</v>
      </c>
      <c r="C11" s="178">
        <f>(POWER(T6B!C10/T6B!C9,4)-1)*100</f>
        <v>3.834870308134386</v>
      </c>
      <c r="D11" s="57">
        <f>(POWER(T6B!D10/T6B!D9,4)-1)*100</f>
        <v>2.9042934851009949</v>
      </c>
      <c r="E11" s="156">
        <f>(POWER(T6B!E10/T6B!E9,4)-1)*100</f>
        <v>3.7979597891544925</v>
      </c>
      <c r="F11" s="174">
        <f>(POWER(T6B!F10/T6B!F9,4)-1)*100</f>
        <v>4.7356282607607492</v>
      </c>
      <c r="G11" s="34">
        <f>(POWER(T6B!G10/T6B!G9,4)-1)*100</f>
        <v>1.6620092186012014</v>
      </c>
      <c r="H11" s="34">
        <f>(POWER(T6B!H10/T6B!H9,4)-1)*100</f>
        <v>2.6992319653063257</v>
      </c>
      <c r="I11" s="174">
        <f>(POWER(T6B!I10/T6B!I9,4)-1)*100</f>
        <v>0.26950530476139711</v>
      </c>
      <c r="J11" s="34">
        <f>(POWER(T6B!J10/T6B!J9,4)-1)*100</f>
        <v>-1.0132797195016474</v>
      </c>
      <c r="K11" s="174">
        <f>(POWER(T6B!K10/T6B!K9,4)-1)*100</f>
        <v>1.3887662300601678</v>
      </c>
    </row>
    <row r="12" spans="1:11">
      <c r="A12" s="352" t="s">
        <v>108</v>
      </c>
      <c r="B12" s="58">
        <f>(POWER(T6B!B11/T6B!B10,4)-1)*100</f>
        <v>3.5970280219947748</v>
      </c>
      <c r="C12" s="178">
        <f>(POWER(T6B!C11/T6B!C10,4)-1)*100</f>
        <v>3.0578130926731895</v>
      </c>
      <c r="D12" s="57">
        <f>(POWER(T6B!D11/T6B!D10,4)-1)*100</f>
        <v>5.6447445072112856</v>
      </c>
      <c r="E12" s="156">
        <f>(POWER(T6B!E11/T6B!E10,4)-1)*100</f>
        <v>0.52321596309898855</v>
      </c>
      <c r="F12" s="174">
        <f>(POWER(T6B!F11/T6B!F10,4)-1)*100</f>
        <v>-1.93661558521393</v>
      </c>
      <c r="G12" s="34">
        <f>(POWER(T6B!G11/T6B!G10,4)-1)*100</f>
        <v>6.2653452561491241</v>
      </c>
      <c r="H12" s="34">
        <f>(POWER(T6B!H11/T6B!H10,4)-1)*100</f>
        <v>4.4045909620239243</v>
      </c>
      <c r="I12" s="174">
        <f>(POWER(T6B!I11/T6B!I10,4)-1)*100</f>
        <v>5.6307044450368382</v>
      </c>
      <c r="J12" s="34">
        <f>(POWER(T6B!J11/T6B!J10,4)-1)*100</f>
        <v>1.7855729881001814</v>
      </c>
      <c r="K12" s="174">
        <f>(POWER(T6B!K11/T6B!K10,4)-1)*100</f>
        <v>0.596017332696408</v>
      </c>
    </row>
    <row r="13" spans="1:11">
      <c r="A13" s="352" t="s">
        <v>109</v>
      </c>
      <c r="B13" s="58">
        <f>(POWER(T6B!B12/T6B!B11,4)-1)*100</f>
        <v>-0.43160270466716666</v>
      </c>
      <c r="C13" s="178">
        <f>(POWER(T6B!C12/T6B!C11,4)-1)*100</f>
        <v>1.446611717340951</v>
      </c>
      <c r="D13" s="57">
        <f>(POWER(T6B!D12/T6B!D11,4)-1)*100</f>
        <v>0</v>
      </c>
      <c r="E13" s="156">
        <f>(POWER(T6B!E12/T6B!E11,4)-1)*100</f>
        <v>-1.8514313984593245</v>
      </c>
      <c r="F13" s="174">
        <f>(POWER(T6B!F12/T6B!F11,4)-1)*100</f>
        <v>-0.43608546058124809</v>
      </c>
      <c r="G13" s="34">
        <f>(POWER(T6B!G12/T6B!G11,4)-1)*100</f>
        <v>1.9844802556550079</v>
      </c>
      <c r="H13" s="34">
        <f>(POWER(T6B!H12/T6B!H11,4)-1)*100</f>
        <v>1.5493458164123286</v>
      </c>
      <c r="I13" s="174">
        <f>(POWER(T6B!I12/T6B!I11,4)-1)*100</f>
        <v>0.78521025325637428</v>
      </c>
      <c r="J13" s="34">
        <f>(POWER(T6B!J12/T6B!J11,4)-1)*100</f>
        <v>0.42523300941665898</v>
      </c>
      <c r="K13" s="174">
        <f>(POWER(T6B!K12/T6B!K11,4)-1)*100</f>
        <v>1.1929135386567147</v>
      </c>
    </row>
    <row r="14" spans="1:11">
      <c r="A14" s="352" t="s">
        <v>110</v>
      </c>
      <c r="B14" s="58">
        <f>(POWER(T6B!B13/T6B!B12,4)-1)*100</f>
        <v>2.9958964192910109</v>
      </c>
      <c r="C14" s="178">
        <f>(POWER(T6B!C13/T6B!C12,4)-1)*100</f>
        <v>2.7840252232292695</v>
      </c>
      <c r="D14" s="57">
        <f>(POWER(T6B!D13/T6B!D12,4)-1)*100</f>
        <v>1.4350238231807699</v>
      </c>
      <c r="E14" s="156">
        <f>(POWER(T6B!E13/T6B!E12,4)-1)*100</f>
        <v>0.2061324175634871</v>
      </c>
      <c r="F14" s="174">
        <f>(POWER(T6B!F13/T6B!F12,4)-1)*100</f>
        <v>1.5445447918689181</v>
      </c>
      <c r="G14" s="34">
        <f>(POWER(T6B!G13/T6B!G12,4)-1)*100</f>
        <v>5.6337203818487058</v>
      </c>
      <c r="H14" s="34">
        <f>(POWER(T6B!H13/T6B!H12,4)-1)*100</f>
        <v>3.1849527245398024</v>
      </c>
      <c r="I14" s="174">
        <f>(POWER(T6B!I13/T6B!I12,4)-1)*100</f>
        <v>4.7164979579108257</v>
      </c>
      <c r="J14" s="34">
        <f>(POWER(T6B!J13/T6B!J12,4)-1)*100</f>
        <v>2.3749614839445155</v>
      </c>
      <c r="K14" s="174">
        <f>(POWER(T6B!K13/T6B!K12,4)-1)*100</f>
        <v>0.87807973375841897</v>
      </c>
    </row>
    <row r="15" spans="1:11">
      <c r="A15" s="352" t="s">
        <v>111</v>
      </c>
      <c r="B15" s="58">
        <f>(POWER(T6B!B14/T6B!B13,4)-1)*100</f>
        <v>4.611480704938109</v>
      </c>
      <c r="C15" s="178">
        <f>(POWER(T6B!C14/T6B!C13,4)-1)*100</f>
        <v>4.9538850951987623</v>
      </c>
      <c r="D15" s="57">
        <f>(POWER(T6B!D14/T6B!D13,4)-1)*100</f>
        <v>2.7605543263945931</v>
      </c>
      <c r="E15" s="156">
        <f>(POWER(T6B!E14/T6B!E13,4)-1)*100</f>
        <v>-0.3262427016874847</v>
      </c>
      <c r="F15" s="174">
        <f>(POWER(T6B!F14/T6B!F13,4)-1)*100</f>
        <v>1.7958777906281975</v>
      </c>
      <c r="G15" s="34">
        <f>(POWER(T6B!G14/T6B!G13,4)-1)*100</f>
        <v>4.624757835764659</v>
      </c>
      <c r="H15" s="34">
        <f>(POWER(T6B!H14/T6B!H13,4)-1)*100</f>
        <v>3.150407061508953</v>
      </c>
      <c r="I15" s="174">
        <f>(POWER(T6B!I14/T6B!I13,4)-1)*100</f>
        <v>3.7702929732670087</v>
      </c>
      <c r="J15" s="34">
        <f>(POWER(T6B!J14/T6B!J13,4)-1)*100</f>
        <v>1.4313680192905354</v>
      </c>
      <c r="K15" s="174">
        <f>(POWER(T6B!K14/T6B!K13,4)-1)*100</f>
        <v>0.81799823715804632</v>
      </c>
    </row>
    <row r="16" spans="1:11">
      <c r="A16" s="352" t="s">
        <v>112</v>
      </c>
      <c r="B16" s="58">
        <f>(POWER(T6B!B15/T6B!B14,4)-1)*100</f>
        <v>1.7496707369188735</v>
      </c>
      <c r="C16" s="178">
        <f>(POWER(T6B!C15/T6B!C14,4)-1)*100</f>
        <v>-4.1830077190008197E-2</v>
      </c>
      <c r="D16" s="57">
        <f>(POWER(T6B!D15/T6B!D14,4)-1)*100</f>
        <v>2.2876936295789019</v>
      </c>
      <c r="E16" s="156">
        <f>(POWER(T6B!E15/T6B!E14,4)-1)*100</f>
        <v>1.7922505138822098</v>
      </c>
      <c r="F16" s="174">
        <f>(POWER(T6B!F15/T6B!F14,4)-1)*100</f>
        <v>-0.52041961561214434</v>
      </c>
      <c r="G16" s="34">
        <f>(POWER(T6B!G15/T6B!G14,4)-1)*100</f>
        <v>3.2033644169706665</v>
      </c>
      <c r="H16" s="34">
        <f>(POWER(T6B!H15/T6B!H14,4)-1)*100</f>
        <v>0.64316908116623939</v>
      </c>
      <c r="I16" s="174">
        <f>(POWER(T6B!I15/T6B!I14,4)-1)*100</f>
        <v>1.072265911944581</v>
      </c>
      <c r="J16" s="34">
        <f>(POWER(T6B!J15/T6B!J14,4)-1)*100</f>
        <v>2.5385025949879125</v>
      </c>
      <c r="K16" s="174">
        <f>(POWER(T6B!K15/T6B!K14,4)-1)*100</f>
        <v>2.1120062225048475</v>
      </c>
    </row>
    <row r="17" spans="1:11">
      <c r="A17" s="352" t="s">
        <v>113</v>
      </c>
      <c r="B17" s="58">
        <f>(POWER(T6B!B16/T6B!B15,4)-1)*100</f>
        <v>0.92715903592770488</v>
      </c>
      <c r="C17" s="178">
        <f>(POWER(T6B!C16/T6B!C15,4)-1)*100</f>
        <v>2.4915662293545804</v>
      </c>
      <c r="D17" s="57">
        <f>(POWER(T6B!D16/T6B!D15,4)-1)*100</f>
        <v>3.6641966122728409</v>
      </c>
      <c r="E17" s="156">
        <f>(POWER(T6B!E16/T6B!E15,4)-1)*100</f>
        <v>-1.526376511727856</v>
      </c>
      <c r="F17" s="174">
        <f>(POWER(T6B!F16/T6B!F15,4)-1)*100</f>
        <v>-2.6408952175696832</v>
      </c>
      <c r="G17" s="34">
        <f>(POWER(T6B!G16/T6B!G15,4)-1)*100</f>
        <v>3.0864831715927687</v>
      </c>
      <c r="H17" s="34">
        <f>(POWER(T6B!H16/T6B!H15,4)-1)*100</f>
        <v>0.79743967756336076</v>
      </c>
      <c r="I17" s="174">
        <f>(POWER(T6B!I16/T6B!I15,4)-1)*100</f>
        <v>1.478621815087533</v>
      </c>
      <c r="J17" s="34">
        <f>(POWER(T6B!J16/T6B!J15,4)-1)*100</f>
        <v>2.2761208126857335</v>
      </c>
      <c r="K17" s="174">
        <f>(POWER(T6B!K16/T6B!K15,4)-1)*100</f>
        <v>1.5838990445629753</v>
      </c>
    </row>
    <row r="18" spans="1:11">
      <c r="A18" s="352" t="s">
        <v>114</v>
      </c>
      <c r="B18" s="58">
        <f>(POWER(T6B!B17/T6B!B16,4)-1)*100</f>
        <v>-2.1059520911634877</v>
      </c>
      <c r="C18" s="178">
        <f>(POWER(T6B!C17/T6B!C16,4)-1)*100</f>
        <v>0.71926222232248094</v>
      </c>
      <c r="D18" s="57">
        <f>(POWER(T6B!D17/T6B!D16,4)-1)*100</f>
        <v>-2.1577756680269067</v>
      </c>
      <c r="E18" s="156">
        <f>(POWER(T6B!E17/T6B!E16,4)-1)*100</f>
        <v>-2.8050387295825652</v>
      </c>
      <c r="F18" s="174">
        <f>(POWER(T6B!F17/T6B!F16,4)-1)*100</f>
        <v>5.2052164198967965E-2</v>
      </c>
      <c r="G18" s="34">
        <f>(POWER(T6B!G17/T6B!G16,4)-1)*100</f>
        <v>0.34829787520318511</v>
      </c>
      <c r="H18" s="34">
        <f>(POWER(T6B!H17/T6B!H16,4)-1)*100</f>
        <v>1.5184666704585403</v>
      </c>
      <c r="I18" s="174">
        <f>(POWER(T6B!I17/T6B!I16,4)-1)*100</f>
        <v>1.7187113921601771E-2</v>
      </c>
      <c r="J18" s="34">
        <f>(POWER(T6B!J17/T6B!J16,4)-1)*100</f>
        <v>-1.1502396592729669</v>
      </c>
      <c r="K18" s="174">
        <f>(POWER(T6B!K17/T6B!K16,4)-1)*100</f>
        <v>0.3305992477067532</v>
      </c>
    </row>
    <row r="19" spans="1:11">
      <c r="A19" s="352" t="s">
        <v>115</v>
      </c>
      <c r="B19" s="58">
        <f>(POWER(T6B!B18/T6B!B17,4)-1)*100</f>
        <v>3.6179895758428504</v>
      </c>
      <c r="C19" s="178">
        <f>(POWER(T6B!C18/T6B!C17,4)-1)*100</f>
        <v>1.4975052227809371</v>
      </c>
      <c r="D19" s="57">
        <f>(POWER(T6B!D18/T6B!D17,4)-1)*100</f>
        <v>2.3533317474373927</v>
      </c>
      <c r="E19" s="156">
        <f>(POWER(T6B!E18/T6B!E17,4)-1)*100</f>
        <v>2.0891984964631405</v>
      </c>
      <c r="F19" s="174">
        <f>(POWER(T6B!F18/T6B!F17,4)-1)*100</f>
        <v>1.2336981857173024</v>
      </c>
      <c r="G19" s="34">
        <f>(POWER(T6B!G18/T6B!G17,4)-1)*100</f>
        <v>4.6727175152868394</v>
      </c>
      <c r="H19" s="34">
        <f>(POWER(T6B!H18/T6B!H17,4)-1)*100</f>
        <v>1.7367572596616476</v>
      </c>
      <c r="I19" s="174">
        <f>(POWER(T6B!I18/T6B!I17,4)-1)*100</f>
        <v>0.48636838889428713</v>
      </c>
      <c r="J19" s="34">
        <f>(POWER(T6B!J18/T6B!J17,4)-1)*100</f>
        <v>2.884906978806745</v>
      </c>
      <c r="K19" s="174">
        <f>(POWER(T6B!K18/T6B!K17,4)-1)*100</f>
        <v>4.1685621482085988</v>
      </c>
    </row>
    <row r="20" spans="1:11">
      <c r="A20" s="352" t="s">
        <v>116</v>
      </c>
      <c r="B20" s="58">
        <f>(POWER(T6B!B19/T6B!B18,4)-1)*100</f>
        <v>-4.3266356054026067</v>
      </c>
      <c r="C20" s="178">
        <f>(POWER(T6B!C19/T6B!C18,4)-1)*100</f>
        <v>-0.98372360244082246</v>
      </c>
      <c r="D20" s="57">
        <f>(POWER(T6B!D19/T6B!D18,4)-1)*100</f>
        <v>-1.5126163447753638</v>
      </c>
      <c r="E20" s="156">
        <f>(POWER(T6B!E19/T6B!E18,4)-1)*100</f>
        <v>-3.3761237289309021</v>
      </c>
      <c r="F20" s="174">
        <f>(POWER(T6B!F19/T6B!F18,4)-1)*100</f>
        <v>-2.8583323774244329</v>
      </c>
      <c r="G20" s="34">
        <f>(POWER(T6B!G19/T6B!G18,4)-1)*100</f>
        <v>1.265817749394671</v>
      </c>
      <c r="H20" s="34">
        <f>(POWER(T6B!H19/T6B!H18,4)-1)*100</f>
        <v>0.34677818125563586</v>
      </c>
      <c r="I20" s="174">
        <f>(POWER(T6B!I19/T6B!I18,4)-1)*100</f>
        <v>-1.9508908011395265</v>
      </c>
      <c r="J20" s="34">
        <f>(POWER(T6B!J19/T6B!J18,4)-1)*100</f>
        <v>0.91382629882497124</v>
      </c>
      <c r="K20" s="174">
        <f>(POWER(T6B!K19/T6B!K18,4)-1)*100</f>
        <v>3.2801368333231773</v>
      </c>
    </row>
    <row r="21" spans="1:11">
      <c r="A21" s="352" t="s">
        <v>117</v>
      </c>
      <c r="B21" s="58">
        <f>(POWER(T6B!B20/T6B!B19,4)-1)*100</f>
        <v>-4.9293071950297973</v>
      </c>
      <c r="C21" s="178">
        <f>(POWER(T6B!C20/T6B!C19,4)-1)*100</f>
        <v>-2.3829853638546061</v>
      </c>
      <c r="D21" s="57">
        <f>(POWER(T6B!D20/T6B!D19,4)-1)*100</f>
        <v>-0.78873418898085523</v>
      </c>
      <c r="E21" s="156">
        <f>(POWER(T6B!E20/T6B!E19,4)-1)*100</f>
        <v>-2.6084815650901594</v>
      </c>
      <c r="F21" s="174">
        <f>(POWER(T6B!F20/T6B!F19,4)-1)*100</f>
        <v>-4.1708829479441434</v>
      </c>
      <c r="G21" s="34">
        <f>(POWER(T6B!G20/T6B!G19,4)-1)*100</f>
        <v>-0.68327724201633355</v>
      </c>
      <c r="H21" s="34">
        <f>(POWER(T6B!H20/T6B!H19,4)-1)*100</f>
        <v>-1.4836405591069246</v>
      </c>
      <c r="I21" s="174">
        <f>(POWER(T6B!I20/T6B!I19,4)-1)*100</f>
        <v>-2.4693067908915567</v>
      </c>
      <c r="J21" s="34">
        <f>(POWER(T6B!J20/T6B!J19,4)-1)*100</f>
        <v>0.80946364796172787</v>
      </c>
      <c r="K21" s="174">
        <f>(POWER(T6B!K20/T6B!K19,4)-1)*100</f>
        <v>1.8315059636436759</v>
      </c>
    </row>
    <row r="22" spans="1:11">
      <c r="A22" s="352" t="s">
        <v>118</v>
      </c>
      <c r="B22" s="58">
        <f>(POWER(T6B!B21/T6B!B20,4)-1)*100</f>
        <v>-5.7027000936547667</v>
      </c>
      <c r="C22" s="178">
        <f>(POWER(T6B!C21/T6B!C20,4)-1)*100</f>
        <v>-3.4425611968107228</v>
      </c>
      <c r="D22" s="57">
        <f>(POWER(T6B!D21/T6B!D20,4)-1)*100</f>
        <v>-6.6740039255373418</v>
      </c>
      <c r="E22" s="156">
        <f>(POWER(T6B!E21/T6B!E20,4)-1)*100</f>
        <v>-2.3407196015739262</v>
      </c>
      <c r="F22" s="174">
        <f>(POWER(T6B!F21/T6B!F20,4)-1)*100</f>
        <v>1.0391588959011822</v>
      </c>
      <c r="G22" s="34">
        <f>(POWER(T6B!G21/T6B!G20,4)-1)*100</f>
        <v>-4.866775309135396</v>
      </c>
      <c r="H22" s="34">
        <f>(POWER(T6B!H21/T6B!H20,4)-1)*100</f>
        <v>-1.2302158076899272</v>
      </c>
      <c r="I22" s="174">
        <f>(POWER(T6B!I21/T6B!I20,4)-1)*100</f>
        <v>-1.1062509778490881</v>
      </c>
      <c r="J22" s="34">
        <f>(POWER(T6B!J21/T6B!J20,4)-1)*100</f>
        <v>-3.6768590085957009</v>
      </c>
      <c r="K22" s="174">
        <f>(POWER(T6B!K21/T6B!K20,4)-1)*100</f>
        <v>-3.8018668798867505</v>
      </c>
    </row>
    <row r="23" spans="1:11">
      <c r="A23" s="352" t="s">
        <v>119</v>
      </c>
      <c r="B23" s="58">
        <f>(POWER(T6B!B22/T6B!B21,4)-1)*100</f>
        <v>-9.1585164291428498</v>
      </c>
      <c r="C23" s="178">
        <f>(POWER(T6B!C22/T6B!C21,4)-1)*100</f>
        <v>-5.439411759800505</v>
      </c>
      <c r="D23" s="57">
        <f>(POWER(T6B!D22/T6B!D21,4)-1)*100</f>
        <v>-8.1403876159620303</v>
      </c>
      <c r="E23" s="156">
        <f>(POWER(T6B!E22/T6B!E21,4)-1)*100</f>
        <v>-3.9330388468979405</v>
      </c>
      <c r="F23" s="174">
        <f>(POWER(T6B!F22/T6B!F21,4)-1)*100</f>
        <v>-1.1016288243143491</v>
      </c>
      <c r="G23" s="34">
        <f>(POWER(T6B!G22/T6B!G21,4)-1)*100</f>
        <v>-3.1168438775368568</v>
      </c>
      <c r="H23" s="34">
        <f>(POWER(T6B!H22/T6B!H21,4)-1)*100</f>
        <v>-2.8157944179122318</v>
      </c>
      <c r="I23" s="174">
        <f>(POWER(T6B!I22/T6B!I21,4)-1)*100</f>
        <v>-3.9689377512717838</v>
      </c>
      <c r="J23" s="34">
        <f>(POWER(T6B!J22/T6B!J21,4)-1)*100</f>
        <v>-0.31277701204199815</v>
      </c>
      <c r="K23" s="174">
        <f>(POWER(T6B!K22/T6B!K21,4)-1)*100</f>
        <v>0.88584687248076666</v>
      </c>
    </row>
    <row r="24" spans="1:11">
      <c r="A24" s="352" t="s">
        <v>120</v>
      </c>
      <c r="B24" s="58">
        <f>(POWER(T6B!B23/T6B!B22,4)-1)*100</f>
        <v>0.39993059545728737</v>
      </c>
      <c r="C24" s="178">
        <f>(POWER(T6B!C23/T6B!C22,4)-1)*100</f>
        <v>0.57726848178050183</v>
      </c>
      <c r="D24" s="57">
        <f>(POWER(T6B!D23/T6B!D22,4)-1)*100</f>
        <v>-1.2040864482689151</v>
      </c>
      <c r="E24" s="156">
        <f>(POWER(T6B!E23/T6B!E22,4)-1)*100</f>
        <v>-0.17632004626907394</v>
      </c>
      <c r="F24" s="174">
        <f>(POWER(T6B!F23/T6B!F22,4)-1)*100</f>
        <v>1.6155062309159085</v>
      </c>
      <c r="G24" s="34">
        <f>(POWER(T6B!G23/T6B!G22,4)-1)*100</f>
        <v>4.0280757718159421</v>
      </c>
      <c r="H24" s="34">
        <f>(POWER(T6B!H23/T6B!H22,4)-1)*100</f>
        <v>-1.5989803103955147</v>
      </c>
      <c r="I24" s="174">
        <f>(POWER(T6B!I23/T6B!I22,4)-1)*100</f>
        <v>-2.3439970892677797</v>
      </c>
      <c r="J24" s="34">
        <f>(POWER(T6B!J23/T6B!J22,4)-1)*100</f>
        <v>5.7174824650604084</v>
      </c>
      <c r="K24" s="174">
        <f>(POWER(T6B!K23/T6B!K22,4)-1)*100</f>
        <v>6.5269397733002554</v>
      </c>
    </row>
    <row r="25" spans="1:11">
      <c r="A25" s="352" t="s">
        <v>121</v>
      </c>
      <c r="B25" s="58">
        <f>(POWER(T6B!B24/T6B!B23,4)-1)*100</f>
        <v>1.842184380587697</v>
      </c>
      <c r="C25" s="178">
        <f>(POWER(T6B!C24/T6B!C23,4)-1)*100</f>
        <v>-1.2035040275433229</v>
      </c>
      <c r="D25" s="57">
        <f>(POWER(T6B!D24/T6B!D23,4)-1)*100</f>
        <v>-1.0158482308717298</v>
      </c>
      <c r="E25" s="156">
        <f>(POWER(T6B!E24/T6B!E23,4)-1)*100</f>
        <v>3.0827899088446076</v>
      </c>
      <c r="F25" s="174">
        <f>(POWER(T6B!F24/T6B!F23,4)-1)*100</f>
        <v>2.8875556398364921</v>
      </c>
      <c r="G25" s="34">
        <f>(POWER(T6B!G24/T6B!G23,4)-1)*100</f>
        <v>2.2832518111336242</v>
      </c>
      <c r="H25" s="34">
        <f>(POWER(T6B!H24/T6B!H23,4)-1)*100</f>
        <v>-0.85742458977692282</v>
      </c>
      <c r="I25" s="174">
        <f>(POWER(T6B!I24/T6B!I23,4)-1)*100</f>
        <v>-0.36209847698498443</v>
      </c>
      <c r="J25" s="34">
        <f>(POWER(T6B!J24/T6B!J23,4)-1)*100</f>
        <v>3.1692271896693658</v>
      </c>
      <c r="K25" s="174">
        <f>(POWER(T6B!K24/T6B!K23,4)-1)*100</f>
        <v>2.6520506719414527</v>
      </c>
    </row>
    <row r="26" spans="1:11">
      <c r="A26" s="352" t="s">
        <v>122</v>
      </c>
      <c r="B26" s="58">
        <f>(POWER(T6B!B25/T6B!B24,4)-1)*100</f>
        <v>-1.0366670516647969</v>
      </c>
      <c r="C26" s="178">
        <f>(POWER(T6B!C25/T6B!C24,4)-1)*100</f>
        <v>-2.2773585911143313</v>
      </c>
      <c r="D26" s="57">
        <f>(POWER(T6B!D25/T6B!D24,4)-1)*100</f>
        <v>-2.3333217066424772</v>
      </c>
      <c r="E26" s="156">
        <f>(POWER(T6B!E25/T6B!E24,4)-1)*100</f>
        <v>1.2696049979433743</v>
      </c>
      <c r="F26" s="174">
        <f>(POWER(T6B!F25/T6B!F24,4)-1)*100</f>
        <v>1.3334724110896312</v>
      </c>
      <c r="G26" s="34">
        <f>(POWER(T6B!G25/T6B!G24,4)-1)*100</f>
        <v>1.8995375890636268</v>
      </c>
      <c r="H26" s="34">
        <f>(POWER(T6B!H25/T6B!H24,4)-1)*100</f>
        <v>-0.69515640687947133</v>
      </c>
      <c r="I26" s="174">
        <f>(POWER(T6B!I25/T6B!I24,4)-1)*100</f>
        <v>-0.85145791903933343</v>
      </c>
      <c r="J26" s="34">
        <f>(POWER(T6B!J25/T6B!J24,4)-1)*100</f>
        <v>2.6141829165493125</v>
      </c>
      <c r="K26" s="174">
        <f>(POWER(T6B!K25/T6B!K24,4)-1)*100</f>
        <v>2.7779555509533038</v>
      </c>
    </row>
    <row r="27" spans="1:11">
      <c r="A27" s="352" t="s">
        <v>123</v>
      </c>
      <c r="B27" s="58">
        <f>(POWER(T6B!B26/T6B!B25,4)-1)*100</f>
        <v>-0.4112470680532665</v>
      </c>
      <c r="C27" s="178">
        <f>(POWER(T6B!C26/T6B!C25,4)-1)*100</f>
        <v>-3.5306053980129981</v>
      </c>
      <c r="D27" s="57">
        <f>(POWER(T6B!D26/T6B!D25,4)-1)*100</f>
        <v>-2.2640937571600794</v>
      </c>
      <c r="E27" s="156">
        <f>(POWER(T6B!E26/T6B!E25,4)-1)*100</f>
        <v>3.2335212041389338</v>
      </c>
      <c r="F27" s="174">
        <f>(POWER(T6B!F26/T6B!F25,4)-1)*100</f>
        <v>1.8875813414068743</v>
      </c>
      <c r="G27" s="34">
        <f>(POWER(T6B!G26/T6B!G25,4)-1)*100</f>
        <v>6.0540221991899346</v>
      </c>
      <c r="H27" s="34">
        <f>(POWER(T6B!H26/T6B!H25,4)-1)*100</f>
        <v>-2.2769811164352283</v>
      </c>
      <c r="I27" s="174">
        <f>(POWER(T6B!I26/T6B!I25,4)-1)*100</f>
        <v>-2.5390788230992722</v>
      </c>
      <c r="J27" s="34">
        <f>(POWER(T6B!J26/T6B!J25,4)-1)*100</f>
        <v>8.5213071703384102</v>
      </c>
      <c r="K27" s="174">
        <f>(POWER(T6B!K26/T6B!K25,4)-1)*100</f>
        <v>8.8152867333673548</v>
      </c>
    </row>
    <row r="28" spans="1:11">
      <c r="A28" s="352" t="s">
        <v>124</v>
      </c>
      <c r="B28" s="58">
        <f>(POWER(T6B!B27/T6B!B26,4)-1)*100</f>
        <v>0.79951358498404623</v>
      </c>
      <c r="C28" s="178">
        <f>(POWER(T6B!C27/T6B!C26,4)-1)*100</f>
        <v>-0.76761588707751072</v>
      </c>
      <c r="D28" s="57">
        <f>(POWER(T6B!D27/T6B!D26,4)-1)*100</f>
        <v>-2.5061641759273168</v>
      </c>
      <c r="E28" s="156">
        <f>(POWER(T6B!E27/T6B!E26,4)-1)*100</f>
        <v>1.579252061784775</v>
      </c>
      <c r="F28" s="174">
        <f>(POWER(T6B!F27/T6B!F26,4)-1)*100</f>
        <v>3.4006477914745092</v>
      </c>
      <c r="G28" s="34">
        <f>(POWER(T6B!G27/T6B!G26,4)-1)*100</f>
        <v>5.3074442314158699</v>
      </c>
      <c r="H28" s="34">
        <f>(POWER(T6B!H27/T6B!H26,4)-1)*100</f>
        <v>0.86207397058533086</v>
      </c>
      <c r="I28" s="174">
        <f>(POWER(T6B!I27/T6B!I26,4)-1)*100</f>
        <v>2.0964779961185176</v>
      </c>
      <c r="J28" s="34">
        <f>(POWER(T6B!J27/T6B!J26,4)-1)*100</f>
        <v>4.411237119802891</v>
      </c>
      <c r="K28" s="174">
        <f>(POWER(T6B!K27/T6B!K26,4)-1)*100</f>
        <v>3.1437581601069908</v>
      </c>
    </row>
    <row r="29" spans="1:11">
      <c r="A29" s="352" t="s">
        <v>125</v>
      </c>
      <c r="B29" s="58">
        <f>(POWER(T6B!B28/T6B!B27,4)-1)*100</f>
        <v>1.7603235914125159</v>
      </c>
      <c r="C29" s="178">
        <f>(POWER(T6B!C28/T6B!C27,4)-1)*100</f>
        <v>-0.95258036971499482</v>
      </c>
      <c r="D29" s="57">
        <f>(POWER(T6B!D28/T6B!D27,4)-1)*100</f>
        <v>-2.0918532891267105</v>
      </c>
      <c r="E29" s="156">
        <f>(POWER(T6B!E28/T6B!E27,4)-1)*100</f>
        <v>2.7389950906888672</v>
      </c>
      <c r="F29" s="174">
        <f>(POWER(T6B!F28/T6B!F27,4)-1)*100</f>
        <v>3.9315838858759111</v>
      </c>
      <c r="G29" s="34">
        <f>(POWER(T6B!G28/T6B!G27,4)-1)*100</f>
        <v>4.3296001265433093</v>
      </c>
      <c r="H29" s="34">
        <f>(POWER(T6B!H28/T6B!H27,4)-1)*100</f>
        <v>0.79991741213942813</v>
      </c>
      <c r="I29" s="174">
        <f>(POWER(T6B!I28/T6B!I27,4)-1)*100</f>
        <v>0.5072179548758049</v>
      </c>
      <c r="J29" s="34">
        <f>(POWER(T6B!J28/T6B!J27,4)-1)*100</f>
        <v>3.4979451978570664</v>
      </c>
      <c r="K29" s="174">
        <f>(POWER(T6B!K28/T6B!K27,4)-1)*100</f>
        <v>3.802666854061254</v>
      </c>
    </row>
    <row r="30" spans="1:11">
      <c r="A30" s="352" t="s">
        <v>126</v>
      </c>
      <c r="B30" s="58">
        <f>(POWER(T6B!B29/T6B!B28,4)-1)*100</f>
        <v>1.37266351628893</v>
      </c>
      <c r="C30" s="178">
        <f>(POWER(T6B!C29/T6B!C28,4)-1)*100</f>
        <v>0.87402516820291876</v>
      </c>
      <c r="D30" s="57">
        <f>(POWER(T6B!D29/T6B!D28,4)-1)*100</f>
        <v>2.2128951894043958</v>
      </c>
      <c r="E30" s="156">
        <f>(POWER(T6B!E29/T6B!E28,4)-1)*100</f>
        <v>0.49431788535707621</v>
      </c>
      <c r="F30" s="174">
        <f>(POWER(T6B!F29/T6B!F28,4)-1)*100</f>
        <v>-0.82706565287519185</v>
      </c>
      <c r="G30" s="34">
        <f>(POWER(T6B!G29/T6B!G28,4)-1)*100</f>
        <v>4.8055220191700387</v>
      </c>
      <c r="H30" s="34">
        <f>(POWER(T6B!H29/T6B!H28,4)-1)*100</f>
        <v>1.8157562269203398</v>
      </c>
      <c r="I30" s="174">
        <f>(POWER(T6B!I29/T6B!I28,4)-1)*100</f>
        <v>2.5295512406866782</v>
      </c>
      <c r="J30" s="34">
        <f>(POWER(T6B!J29/T6B!J28,4)-1)*100</f>
        <v>2.9372141460938028</v>
      </c>
      <c r="K30" s="174">
        <f>(POWER(T6B!K29/T6B!K28,4)-1)*100</f>
        <v>2.2202562810821558</v>
      </c>
    </row>
    <row r="31" spans="1:11">
      <c r="A31" s="352" t="s">
        <v>127</v>
      </c>
      <c r="B31" s="58">
        <f>(POWER(T6B!B30/T6B!B29,4)-1)*100</f>
        <v>4.1038774749898144</v>
      </c>
      <c r="C31" s="178">
        <f>(POWER(T6B!C30/T6B!C29,4)-1)*100</f>
        <v>1.3432342192583713</v>
      </c>
      <c r="D31" s="57">
        <f>(POWER(T6B!D30/T6B!D29,4)-1)*100</f>
        <v>2.2115706632493959</v>
      </c>
      <c r="E31" s="156">
        <f>(POWER(T6B!E30/T6B!E29,4)-1)*100</f>
        <v>2.7240528457566526</v>
      </c>
      <c r="F31" s="174">
        <f>(POWER(T6B!F30/T6B!F29,4)-1)*100</f>
        <v>1.8591731778557108</v>
      </c>
      <c r="G31" s="34">
        <f>(POWER(T6B!G30/T6B!G29,4)-1)*100</f>
        <v>-0.2302304548642331</v>
      </c>
      <c r="H31" s="34">
        <f>(POWER(T6B!H30/T6B!H29,4)-1)*100</f>
        <v>2.7438296310418941</v>
      </c>
      <c r="I31" s="174">
        <f>(POWER(T6B!I30/T6B!I29,4)-1)*100</f>
        <v>2.9183945160181191</v>
      </c>
      <c r="J31" s="34">
        <f>(POWER(T6B!J30/T6B!J29,4)-1)*100</f>
        <v>-2.8971559095404387</v>
      </c>
      <c r="K31" s="174">
        <f>(POWER(T6B!K30/T6B!K29,4)-1)*100</f>
        <v>-3.060374486066042</v>
      </c>
    </row>
    <row r="32" spans="1:11">
      <c r="A32" s="352" t="s">
        <v>128</v>
      </c>
      <c r="B32" s="58">
        <f>(POWER(T6B!B31/T6B!B30,4)-1)*100</f>
        <v>4.6395210461489755</v>
      </c>
      <c r="C32" s="178">
        <f>(POWER(T6B!C31/T6B!C30,4)-1)*100</f>
        <v>1.0764721516415943</v>
      </c>
      <c r="D32" s="57">
        <f>(POWER(T6B!D31/T6B!D30,4)-1)*100</f>
        <v>1.5857557570243319</v>
      </c>
      <c r="E32" s="156">
        <f>(POWER(T6B!E31/T6B!E30,4)-1)*100</f>
        <v>3.525102151529258</v>
      </c>
      <c r="F32" s="174">
        <f>(POWER(T6B!F31/T6B!F30,4)-1)*100</f>
        <v>3.003276324928672</v>
      </c>
      <c r="G32" s="34">
        <f>(POWER(T6B!G31/T6B!G30,4)-1)*100</f>
        <v>2.5865193968708011</v>
      </c>
      <c r="H32" s="34">
        <f>(POWER(T6B!H31/T6B!H30,4)-1)*100</f>
        <v>2.7251374119221294</v>
      </c>
      <c r="I32" s="174">
        <f>(POWER(T6B!I31/T6B!I30,4)-1)*100</f>
        <v>4.4619332315983806</v>
      </c>
      <c r="J32" s="34">
        <f>(POWER(T6B!J31/T6B!J30,4)-1)*100</f>
        <v>-0.12945619658587537</v>
      </c>
      <c r="K32" s="174">
        <f>(POWER(T6B!K31/T6B!K30,4)-1)*100</f>
        <v>-1.790938738125647</v>
      </c>
    </row>
    <row r="33" spans="1:11">
      <c r="A33" s="352" t="s">
        <v>129</v>
      </c>
      <c r="B33" s="58">
        <f>(POWER(T6B!B32/T6B!B31,4)-1)*100</f>
        <v>5.3600203518477496</v>
      </c>
      <c r="C33" s="178">
        <f>(POWER(T6B!C32/T6B!C31,4)-1)*100</f>
        <v>3.6011248319588018</v>
      </c>
      <c r="D33" s="57">
        <f>(POWER(T6B!D32/T6B!D31,4)-1)*100</f>
        <v>0.77413177584102488</v>
      </c>
      <c r="E33" s="156">
        <f>(POWER(T6B!E32/T6B!E31,4)-1)*100</f>
        <v>1.6977571650325984</v>
      </c>
      <c r="F33" s="174">
        <f>(POWER(T6B!F32/T6B!F31,4)-1)*100</f>
        <v>4.5507919203534364</v>
      </c>
      <c r="G33" s="34">
        <f>(POWER(T6B!G32/T6B!G31,4)-1)*100</f>
        <v>1.9874054142822839</v>
      </c>
      <c r="H33" s="34">
        <f>(POWER(T6B!H32/T6B!H31,4)-1)*100</f>
        <v>2.0352569696910239</v>
      </c>
      <c r="I33" s="174">
        <f>(POWER(T6B!I32/T6B!I31,4)-1)*100</f>
        <v>2.2743106451972528</v>
      </c>
      <c r="J33" s="34">
        <f>(POWER(T6B!J32/T6B!J31,4)-1)*100</f>
        <v>-5.0688161184375691E-2</v>
      </c>
      <c r="K33" s="174">
        <f>(POWER(T6B!K32/T6B!K31,4)-1)*100</f>
        <v>-0.28197541608486754</v>
      </c>
    </row>
    <row r="34" spans="1:11">
      <c r="A34" s="352" t="s">
        <v>130</v>
      </c>
      <c r="B34" s="58">
        <f>(POWER(T6B!B33/T6B!B32,4)-1)*100</f>
        <v>2.8773470668979506</v>
      </c>
      <c r="C34" s="178">
        <f>(POWER(T6B!C33/T6B!C32,4)-1)*100</f>
        <v>2.0877164918366997</v>
      </c>
      <c r="D34" s="57">
        <f>(POWER(T6B!D33/T6B!D32,4)-1)*100</f>
        <v>4.0764944550462534</v>
      </c>
      <c r="E34" s="156">
        <f>(POWER(T6B!E33/T6B!E32,4)-1)*100</f>
        <v>0.77348245430137741</v>
      </c>
      <c r="F34" s="174">
        <f>(POWER(T6B!F33/T6B!F32,4)-1)*100</f>
        <v>-1.1512385387689728</v>
      </c>
      <c r="G34" s="34">
        <f>(POWER(T6B!G33/T6B!G32,4)-1)*100</f>
        <v>7.0165311507016881</v>
      </c>
      <c r="H34" s="34">
        <f>(POWER(T6B!H33/T6B!H32,4)-1)*100</f>
        <v>2.9546490490011124</v>
      </c>
      <c r="I34" s="174">
        <f>(POWER(T6B!I33/T6B!I32,4)-1)*100</f>
        <v>3.7135546134955622</v>
      </c>
      <c r="J34" s="34">
        <f>(POWER(T6B!J33/T6B!J32,4)-1)*100</f>
        <v>3.950159082728355</v>
      </c>
      <c r="K34" s="174">
        <f>(POWER(T6B!K33/T6B!K32,4)-1)*100</f>
        <v>3.1857685805617431</v>
      </c>
    </row>
    <row r="35" spans="1:11">
      <c r="A35" s="352" t="s">
        <v>131</v>
      </c>
      <c r="B35" s="58">
        <f>(POWER(T6B!B34/T6B!B33,4)-1)*100</f>
        <v>9.0319372329281009</v>
      </c>
      <c r="C35" s="178">
        <f>(POWER(T6B!C34/T6B!C33,4)-1)*100</f>
        <v>-0.72757388257360667</v>
      </c>
      <c r="D35" s="57">
        <f>(POWER(T6B!D34/T6B!D33,4)-1)*100</f>
        <v>3.6575248865977628E-2</v>
      </c>
      <c r="E35" s="156">
        <f>(POWER(T6B!E34/T6B!E33,4)-1)*100</f>
        <v>9.8310391890267681</v>
      </c>
      <c r="F35" s="174">
        <f>(POWER(T6B!F34/T6B!F33,4)-1)*100</f>
        <v>8.9900602047656477</v>
      </c>
      <c r="G35" s="34">
        <f>(POWER(T6B!G34/T6B!G33,4)-1)*100</f>
        <v>4.7777463613793536</v>
      </c>
      <c r="H35" s="34">
        <f>(POWER(T6B!H34/T6B!H33,4)-1)*100</f>
        <v>3.4127603401520101</v>
      </c>
      <c r="I35" s="174">
        <f>(POWER(T6B!I34/T6B!I33,4)-1)*100</f>
        <v>3.7626892719606175</v>
      </c>
      <c r="J35" s="34">
        <f>(POWER(T6B!J34/T6B!J33,4)-1)*100</f>
        <v>1.317643815328351</v>
      </c>
      <c r="K35" s="174">
        <f>(POWER(T6B!K34/T6B!K33,4)-1)*100</f>
        <v>0.97866842354501493</v>
      </c>
    </row>
    <row r="36" spans="1:11">
      <c r="A36" s="352" t="s">
        <v>132</v>
      </c>
      <c r="B36" s="58">
        <f>(POWER(T6B!B35/T6B!B34,4)-1)*100</f>
        <v>7.41685618105834</v>
      </c>
      <c r="C36" s="178">
        <f>(POWER(T6B!C35/T6B!C34,4)-1)*100</f>
        <v>6.0491305677205176</v>
      </c>
      <c r="D36" s="57">
        <f>(POWER(T6B!D35/T6B!D34,4)-1)*100</f>
        <v>6.7737247514819465</v>
      </c>
      <c r="E36" s="156">
        <f>(POWER(T6B!E35/T6B!E34,4)-1)*100</f>
        <v>1.2897094073433868</v>
      </c>
      <c r="F36" s="174">
        <f>(POWER(T6B!F35/T6B!F34,4)-1)*100</f>
        <v>0.59814015804440235</v>
      </c>
      <c r="G36" s="34">
        <f>(POWER(T6B!G35/T6B!G34,4)-1)*100</f>
        <v>6.820104745013067</v>
      </c>
      <c r="H36" s="34">
        <f>(POWER(T6B!H35/T6B!H34,4)-1)*100</f>
        <v>4.3310457543606962</v>
      </c>
      <c r="I36" s="174">
        <f>(POWER(T6B!I35/T6B!I34,4)-1)*100</f>
        <v>7.2998695278529313</v>
      </c>
      <c r="J36" s="34">
        <f>(POWER(T6B!J35/T6B!J34,4)-1)*100</f>
        <v>2.3845716594908195</v>
      </c>
      <c r="K36" s="174">
        <f>(POWER(T6B!K35/T6B!K34,4)-1)*100</f>
        <v>-0.44774855755662646</v>
      </c>
    </row>
    <row r="37" spans="1:11">
      <c r="A37" s="352" t="s">
        <v>133</v>
      </c>
      <c r="B37" s="58">
        <f>(POWER(T6B!B36/T6B!B35,4)-1)*100</f>
        <v>7.626280684409581</v>
      </c>
      <c r="C37" s="178">
        <f>(POWER(T6B!C36/T6B!C35,4)-1)*100</f>
        <v>6.2448332610674617</v>
      </c>
      <c r="D37" s="57">
        <f>(POWER(T6B!D36/T6B!D35,4)-1)*100</f>
        <v>6.6933284051002406</v>
      </c>
      <c r="E37" s="156">
        <f>(POWER(T6B!E36/T6B!E35,4)-1)*100</f>
        <v>1.3002490388851484</v>
      </c>
      <c r="F37" s="174">
        <f>(POWER(T6B!F36/T6B!F35,4)-1)*100</f>
        <v>0.88212059145671429</v>
      </c>
      <c r="G37" s="34">
        <f>(POWER(T6B!G36/T6B!G35,4)-1)*100</f>
        <v>2.4248542400905126</v>
      </c>
      <c r="H37" s="34">
        <f>(POWER(T6B!H36/T6B!H35,4)-1)*100</f>
        <v>4.9097542600224475</v>
      </c>
      <c r="I37" s="174">
        <f>(POWER(T6B!I36/T6B!I35,4)-1)*100</f>
        <v>4.39731967459005</v>
      </c>
      <c r="J37" s="34">
        <f>(POWER(T6B!J36/T6B!J35,4)-1)*100</f>
        <v>-2.3670508522455447</v>
      </c>
      <c r="K37" s="174">
        <f>(POWER(T6B!K36/T6B!K35,4)-1)*100</f>
        <v>-1.8874768179452328</v>
      </c>
    </row>
    <row r="38" spans="1:11">
      <c r="A38" s="352" t="s">
        <v>134</v>
      </c>
      <c r="B38" s="58">
        <f>(POWER(T6B!B37/T6B!B36,4)-1)*100</f>
        <v>3.8368870737346406</v>
      </c>
      <c r="C38" s="178">
        <f>(POWER(T6B!C37/T6B!C36,4)-1)*100</f>
        <v>2.3875491178267261</v>
      </c>
      <c r="D38" s="57">
        <f>(POWER(T6B!D37/T6B!D36,4)-1)*100</f>
        <v>4.6080689839295141</v>
      </c>
      <c r="E38" s="156">
        <f>(POWER(T6B!E37/T6B!E36,4)-1)*100</f>
        <v>1.4155412141372947</v>
      </c>
      <c r="F38" s="174">
        <f>(POWER(T6B!F37/T6B!F36,4)-1)*100</f>
        <v>-0.73876645896709947</v>
      </c>
      <c r="G38" s="34">
        <f>(POWER(T6B!G37/T6B!G36,4)-1)*100</f>
        <v>5.8775554973297339</v>
      </c>
      <c r="H38" s="34">
        <f>(POWER(T6B!H37/T6B!H36,4)-1)*100</f>
        <v>2.3705456289016436</v>
      </c>
      <c r="I38" s="174">
        <f>(POWER(T6B!I37/T6B!I36,4)-1)*100</f>
        <v>1.7780834373372745</v>
      </c>
      <c r="J38" s="34">
        <f>(POWER(T6B!J37/T6B!J36,4)-1)*100</f>
        <v>3.4247058624226501</v>
      </c>
      <c r="K38" s="174">
        <f>(POWER(T6B!K37/T6B!K36,4)-1)*100</f>
        <v>4.0259965029450617</v>
      </c>
    </row>
    <row r="39" spans="1:11">
      <c r="A39" s="352" t="s">
        <v>135</v>
      </c>
      <c r="B39" s="58">
        <f>(POWER(T6B!B38/T6B!B37,4)-1)*100</f>
        <v>4.5051895110517881</v>
      </c>
      <c r="C39" s="178">
        <f>(POWER(T6B!C38/T6B!C37,4)-1)*100</f>
        <v>1.4439919008963242</v>
      </c>
      <c r="D39" s="57">
        <f>(POWER(T6B!D38/T6B!D37,4)-1)*100</f>
        <v>-0.70807655147774318</v>
      </c>
      <c r="E39" s="156">
        <f>(POWER(T6B!E38/T6B!E37,4)-1)*100</f>
        <v>3.0176233730490942</v>
      </c>
      <c r="F39" s="174">
        <f>(POWER(T6B!F38/T6B!F37,4)-1)*100</f>
        <v>5.2467280028952512</v>
      </c>
      <c r="G39" s="34">
        <f>(POWER(T6B!G38/T6B!G37,4)-1)*100</f>
        <v>1.1018933669739273</v>
      </c>
      <c r="H39" s="34">
        <f>(POWER(T6B!H38/T6B!H37,4)-1)*100</f>
        <v>3.331941922774484</v>
      </c>
      <c r="I39" s="174">
        <f>(POWER(T6B!I38/T6B!I37,4)-1)*100</f>
        <v>1.9526691033424859</v>
      </c>
      <c r="J39" s="34">
        <f>(POWER(T6B!J38/T6B!J37,4)-1)*100</f>
        <v>-2.1607666037697482</v>
      </c>
      <c r="K39" s="174">
        <f>(POWER(T6B!K38/T6B!K37,4)-1)*100</f>
        <v>-0.83857585922059164</v>
      </c>
    </row>
    <row r="40" spans="1:11">
      <c r="A40" s="352" t="s">
        <v>136</v>
      </c>
      <c r="B40" s="58">
        <f>(POWER(T6B!B39/T6B!B38,4)-1)*100</f>
        <v>-7.2417834688232041E-2</v>
      </c>
      <c r="C40" s="178">
        <f>(POWER(T6B!C39/T6B!C38,4)-1)*100</f>
        <v>-0.91500410259357512</v>
      </c>
      <c r="D40" s="57">
        <f>(POWER(T6B!D39/T6B!D38,4)-1)*100</f>
        <v>-0.64455077905962721</v>
      </c>
      <c r="E40" s="156">
        <f>(POWER(T6B!E39/T6B!E38,4)-1)*100</f>
        <v>0.85036716232773646</v>
      </c>
      <c r="F40" s="174">
        <f>(POWER(T6B!F39/T6B!F38,4)-1)*100</f>
        <v>0.57491592501315303</v>
      </c>
      <c r="G40" s="34">
        <f>(POWER(T6B!G39/T6B!G38,4)-1)*100</f>
        <v>1.331670211711411</v>
      </c>
      <c r="H40" s="34">
        <f>(POWER(T6B!H39/T6B!H38,4)-1)*100</f>
        <v>2.0292791620305728</v>
      </c>
      <c r="I40" s="174">
        <f>(POWER(T6B!I39/T6B!I38,4)-1)*100</f>
        <v>-8.9510028672956654E-2</v>
      </c>
      <c r="J40" s="34">
        <f>(POWER(T6B!J39/T6B!J38,4)-1)*100</f>
        <v>-0.68034019178619953</v>
      </c>
      <c r="K40" s="174">
        <f>(POWER(T6B!K39/T6B!K38,4)-1)*100</f>
        <v>1.4261274790602352</v>
      </c>
    </row>
    <row r="41" spans="1:11">
      <c r="A41" s="352" t="s">
        <v>137</v>
      </c>
      <c r="B41" s="58">
        <f>(POWER(T6B!B40/T6B!B39,4)-1)*100</f>
        <v>0.11476288719149963</v>
      </c>
      <c r="C41" s="178">
        <f>(POWER(T6B!C40/T6B!C39,4)-1)*100</f>
        <v>2.1663980267299321</v>
      </c>
      <c r="D41" s="57">
        <f>(POWER(T6B!D40/T6B!D39,4)-1)*100</f>
        <v>2.4809576459114968</v>
      </c>
      <c r="E41" s="156">
        <f>(POWER(T6B!E40/T6B!E39,4)-1)*100</f>
        <v>-2.0081310285616105</v>
      </c>
      <c r="F41" s="174">
        <f>(POWER(T6B!F40/T6B!F39,4)-1)*100</f>
        <v>-2.3096690386342877</v>
      </c>
      <c r="G41" s="34">
        <f>(POWER(T6B!G40/T6B!G39,4)-1)*100</f>
        <v>4.33141105991941</v>
      </c>
      <c r="H41" s="34">
        <f>(POWER(T6B!H40/T6B!H39,4)-1)*100</f>
        <v>1.7391918758086877</v>
      </c>
      <c r="I41" s="174">
        <f>(POWER(T6B!I40/T6B!I39,4)-1)*100</f>
        <v>4.0369989575487208</v>
      </c>
      <c r="J41" s="34">
        <f>(POWER(T6B!J40/T6B!J39,4)-1)*100</f>
        <v>2.5458574435244907</v>
      </c>
      <c r="K41" s="174">
        <f>(POWER(T6B!K40/T6B!K39,4)-1)*100</f>
        <v>0.28417104863831533</v>
      </c>
    </row>
    <row r="42" spans="1:11">
      <c r="A42" s="352" t="s">
        <v>138</v>
      </c>
      <c r="B42" s="58">
        <f>(POWER(T6B!B41/T6B!B40,4)-1)*100</f>
        <v>2.4116949527839271</v>
      </c>
      <c r="C42" s="178">
        <f>(POWER(T6B!C41/T6B!C40,4)-1)*100</f>
        <v>2.7379401229408185</v>
      </c>
      <c r="D42" s="57">
        <f>(POWER(T6B!D41/T6B!D40,4)-1)*100</f>
        <v>0.87040830533966496</v>
      </c>
      <c r="E42" s="156">
        <f>(POWER(T6B!E41/T6B!E40,4)-1)*100</f>
        <v>-0.31755081887610004</v>
      </c>
      <c r="F42" s="174">
        <f>(POWER(T6B!F41/T6B!F40,4)-1)*100</f>
        <v>1.5291248248825884</v>
      </c>
      <c r="G42" s="34">
        <f>(POWER(T6B!G41/T6B!G40,4)-1)*100</f>
        <v>3.8222266910955316</v>
      </c>
      <c r="H42" s="34">
        <f>(POWER(T6B!H41/T6B!H40,4)-1)*100</f>
        <v>1.0652934576358408</v>
      </c>
      <c r="I42" s="174">
        <f>(POWER(T6B!I41/T6B!I40,4)-1)*100</f>
        <v>0.74373915578360705</v>
      </c>
      <c r="J42" s="34">
        <f>(POWER(T6B!J41/T6B!J40,4)-1)*100</f>
        <v>2.7267552455222388</v>
      </c>
      <c r="K42" s="174">
        <f>(POWER(T6B!K41/T6B!K40,4)-1)*100</f>
        <v>3.0563442816100128</v>
      </c>
    </row>
    <row r="43" spans="1:11">
      <c r="A43" s="352" t="s">
        <v>139</v>
      </c>
      <c r="B43" s="58">
        <f>(POWER(T6B!B42/T6B!B41,4)-1)*100</f>
        <v>1.1630324507305057</v>
      </c>
      <c r="C43" s="178">
        <f>(POWER(T6B!C42/T6B!C41,4)-1)*100</f>
        <v>3.5145553802393481</v>
      </c>
      <c r="D43" s="57">
        <f>(POWER(T6B!D42/T6B!D41,4)-1)*100</f>
        <v>5.4256282781994125</v>
      </c>
      <c r="E43" s="156">
        <f>(POWER(T6B!E42/T6B!E41,4)-1)*100</f>
        <v>-2.2716833597660857</v>
      </c>
      <c r="F43" s="174">
        <f>(POWER(T6B!F42/T6B!F41,4)-1)*100</f>
        <v>-4.0423005704720127</v>
      </c>
      <c r="G43" s="34">
        <f>(POWER(T6B!G42/T6B!G41,4)-1)*100</f>
        <v>3.3706895112840751</v>
      </c>
      <c r="H43" s="34">
        <f>(POWER(T6B!H42/T6B!H41,4)-1)*100</f>
        <v>2.5924719948469122</v>
      </c>
      <c r="I43" s="174">
        <f>(POWER(T6B!I42/T6B!I41,4)-1)*100</f>
        <v>0.74235885831703818</v>
      </c>
      <c r="J43" s="34">
        <f>(POWER(T6B!J42/T6B!J41,4)-1)*100</f>
        <v>0.7588116382705401</v>
      </c>
      <c r="K43" s="174">
        <f>(POWER(T6B!K42/T6B!K41,4)-1)*100</f>
        <v>2.6048953291619714</v>
      </c>
    </row>
    <row r="44" spans="1:11">
      <c r="A44" s="352" t="s">
        <v>140</v>
      </c>
      <c r="B44" s="58">
        <f>(POWER(T6B!B43/T6B!B42,4)-1)*100</f>
        <v>2.3963504081377485</v>
      </c>
      <c r="C44" s="178">
        <f>(POWER(T6B!C43/T6B!C42,4)-1)*100</f>
        <v>1.8762404295360691</v>
      </c>
      <c r="D44" s="57">
        <f>(POWER(T6B!D43/T6B!D42,4)-1)*100</f>
        <v>2.2528469581522215</v>
      </c>
      <c r="E44" s="156">
        <f>(POWER(T6B!E43/T6B!E42,4)-1)*100</f>
        <v>0.51053118608286319</v>
      </c>
      <c r="F44" s="174">
        <f>(POWER(T6B!F43/T6B!F42,4)-1)*100</f>
        <v>0.14141597648058557</v>
      </c>
      <c r="G44" s="34">
        <f>(POWER(T6B!G43/T6B!G42,4)-1)*100</f>
        <v>8.4638129895030279</v>
      </c>
      <c r="H44" s="34">
        <f>(POWER(T6B!H43/T6B!H42,4)-1)*100</f>
        <v>2.5245490367122647</v>
      </c>
      <c r="I44" s="174">
        <f>(POWER(T6B!I43/T6B!I42,4)-1)*100</f>
        <v>3.535792520380876</v>
      </c>
      <c r="J44" s="34">
        <f>(POWER(T6B!J43/T6B!J42,4)-1)*100</f>
        <v>5.7914119703857736</v>
      </c>
      <c r="K44" s="174">
        <f>(POWER(T6B!K43/T6B!K42,4)-1)*100</f>
        <v>4.7641231969769438</v>
      </c>
    </row>
    <row r="45" spans="1:11">
      <c r="A45" s="352" t="s">
        <v>141</v>
      </c>
      <c r="B45" s="58">
        <f>(POWER(T6B!B44/T6B!B43,4)-1)*100</f>
        <v>6.2803670108844134</v>
      </c>
      <c r="C45" s="178">
        <f>(POWER(T6B!C44/T6B!C43,4)-1)*100</f>
        <v>0.44683971841965597</v>
      </c>
      <c r="D45" s="57">
        <f>(POWER(T6B!D44/T6B!D43,4)-1)*100</f>
        <v>4.02916385097154</v>
      </c>
      <c r="E45" s="156">
        <f>(POWER(T6B!E44/T6B!E43,4)-1)*100</f>
        <v>5.8075767329441641</v>
      </c>
      <c r="F45" s="174">
        <f>(POWER(T6B!F44/T6B!F43,4)-1)*100</f>
        <v>2.1610221748005198</v>
      </c>
      <c r="G45" s="34">
        <f>(POWER(T6B!G44/T6B!G43,4)-1)*100</f>
        <v>4.6274839718931204</v>
      </c>
      <c r="H45" s="34">
        <f>(POWER(T6B!H44/T6B!H43,4)-1)*100</f>
        <v>2.559621799994205</v>
      </c>
      <c r="I45" s="174">
        <f>(POWER(T6B!I44/T6B!I43,4)-1)*100</f>
        <v>3.0032236923652533</v>
      </c>
      <c r="J45" s="34">
        <f>(POWER(T6B!J44/T6B!J43,4)-1)*100</f>
        <v>2.0170767769824183</v>
      </c>
      <c r="K45" s="174">
        <f>(POWER(T6B!K44/T6B!K43,4)-1)*100</f>
        <v>1.5722589854354041</v>
      </c>
    </row>
    <row r="46" spans="1:11">
      <c r="A46" s="352" t="s">
        <v>142</v>
      </c>
      <c r="B46" s="58">
        <f>(POWER(T6B!B45/T6B!B44,4)-1)*100</f>
        <v>4.5689295539141472</v>
      </c>
      <c r="C46" s="178">
        <f>(POWER(T6B!C45/T6B!C44,4)-1)*100</f>
        <v>1.2171367846622427</v>
      </c>
      <c r="D46" s="57">
        <f>(POWER(T6B!D45/T6B!D44,4)-1)*100</f>
        <v>0.36794926320933286</v>
      </c>
      <c r="E46" s="156">
        <f>(POWER(T6B!E45/T6B!E44,4)-1)*100</f>
        <v>3.3114874375302028</v>
      </c>
      <c r="F46" s="174">
        <f>(POWER(T6B!F45/T6B!F44,4)-1)*100</f>
        <v>4.1882801327924879</v>
      </c>
      <c r="G46" s="34">
        <f>(POWER(T6B!G45/T6B!G44,4)-1)*100</f>
        <v>5.2423166755041661</v>
      </c>
      <c r="H46" s="34">
        <f>(POWER(T6B!H45/T6B!H44,4)-1)*100</f>
        <v>3.6608260014645344</v>
      </c>
      <c r="I46" s="174">
        <f>(POWER(T6B!I45/T6B!I44,4)-1)*100</f>
        <v>4.4715085539600352</v>
      </c>
      <c r="J46" s="34">
        <f>(POWER(T6B!J45/T6B!J44,4)-1)*100</f>
        <v>1.5282048027654982</v>
      </c>
      <c r="K46" s="174">
        <f>(POWER(T6B!K45/T6B!K44,4)-1)*100</f>
        <v>0.73837342451483767</v>
      </c>
    </row>
    <row r="47" spans="1:11">
      <c r="A47" s="352" t="s">
        <v>143</v>
      </c>
      <c r="B47" s="58">
        <f>(POWER(T6B!B46/T6B!B45,4)-1)*100</f>
        <v>5.1775285915677927</v>
      </c>
      <c r="C47" s="178">
        <f>(POWER(T6B!C46/T6B!C45,4)-1)*100</f>
        <v>4.8528493062501843</v>
      </c>
      <c r="D47" s="57">
        <f>(POWER(T6B!D46/T6B!D45,4)-1)*100</f>
        <v>0.61971782206575732</v>
      </c>
      <c r="E47" s="156">
        <f>(POWER(T6B!E46/T6B!E45,4)-1)*100</f>
        <v>0.30965232463004977</v>
      </c>
      <c r="F47" s="174">
        <f>(POWER(T6B!F46/T6B!F45,4)-1)*100</f>
        <v>4.5261758744445268</v>
      </c>
      <c r="G47" s="34">
        <f>(POWER(T6B!G46/T6B!G45,4)-1)*100</f>
        <v>3.4653843342660196</v>
      </c>
      <c r="H47" s="34">
        <f>(POWER(T6B!H46/T6B!H45,4)-1)*100</f>
        <v>3.3962153102438775</v>
      </c>
      <c r="I47" s="174">
        <f>(POWER(T6B!I46/T6B!I45,4)-1)*100</f>
        <v>3.6650390281550482</v>
      </c>
      <c r="J47" s="34">
        <f>(POWER(T6B!J46/T6B!J45,4)-1)*100</f>
        <v>6.9555444432944924E-2</v>
      </c>
      <c r="K47" s="174">
        <f>(POWER(T6B!K46/T6B!K45,4)-1)*100</f>
        <v>-0.19062297477748791</v>
      </c>
    </row>
    <row r="48" spans="1:11">
      <c r="A48" s="352" t="s">
        <v>144</v>
      </c>
      <c r="B48" s="58">
        <f>(POWER(T6B!B47/T6B!B46,4)-1)*100</f>
        <v>6.2740155420738519</v>
      </c>
      <c r="C48" s="178">
        <f>(POWER(T6B!C47/T6B!C46,4)-1)*100</f>
        <v>1.6277985221751834</v>
      </c>
      <c r="D48" s="57">
        <f>(POWER(T6B!D47/T6B!D46,4)-1)*100</f>
        <v>3.3299975900197287</v>
      </c>
      <c r="E48" s="156">
        <f>(POWER(T6B!E47/T6B!E46,4)-1)*100</f>
        <v>4.5717973698750747</v>
      </c>
      <c r="F48" s="174">
        <f>(POWER(T6B!F47/T6B!F46,4)-1)*100</f>
        <v>2.8477868211939761</v>
      </c>
      <c r="G48" s="34">
        <f>(POWER(T6B!G47/T6B!G46,4)-1)*100</f>
        <v>7.4860097873044706</v>
      </c>
      <c r="H48" s="34">
        <f>(POWER(T6B!H47/T6B!H46,4)-1)*100</f>
        <v>1.8422507860734294</v>
      </c>
      <c r="I48" s="174">
        <f>(POWER(T6B!I47/T6B!I46,4)-1)*100</f>
        <v>1.7507443911938259</v>
      </c>
      <c r="J48" s="34">
        <f>(POWER(T6B!J47/T6B!J46,4)-1)*100</f>
        <v>5.5398183723335048</v>
      </c>
      <c r="K48" s="174">
        <f>(POWER(T6B!K47/T6B!K46,4)-1)*100</f>
        <v>5.6330495171453387</v>
      </c>
    </row>
    <row r="49" spans="1:11">
      <c r="A49" s="352" t="s">
        <v>145</v>
      </c>
      <c r="B49" s="58">
        <f>(POWER(T6B!B48/T6B!B47,4)-1)*100</f>
        <v>5.8240497148063231</v>
      </c>
      <c r="C49" s="178">
        <f>(POWER(T6B!C48/T6B!C47,4)-1)*100</f>
        <v>7.2696912831638816</v>
      </c>
      <c r="D49" s="57">
        <f>(POWER(T6B!D48/T6B!D47,4)-1)*100</f>
        <v>6.4603578501717385</v>
      </c>
      <c r="E49" s="156">
        <f>(POWER(T6B!E48/T6B!E47,4)-1)*100</f>
        <v>-1.3476701117200007</v>
      </c>
      <c r="F49" s="174">
        <f>(POWER(T6B!F48/T6B!F47,4)-1)*100</f>
        <v>-0.5875390563901961</v>
      </c>
      <c r="G49" s="34">
        <f>(POWER(T6B!G48/T6B!G47,4)-1)*100</f>
        <v>6.0147000282785079</v>
      </c>
      <c r="H49" s="34">
        <f>(POWER(T6B!H48/T6B!H47,4)-1)*100</f>
        <v>1.6820814554409091</v>
      </c>
      <c r="I49" s="174">
        <f>(POWER(T6B!I48/T6B!I47,4)-1)*100</f>
        <v>2.0286562048361656</v>
      </c>
      <c r="J49" s="34">
        <f>(POWER(T6B!J48/T6B!J47,4)-1)*100</f>
        <v>4.2558128990231925</v>
      </c>
      <c r="K49" s="174">
        <f>(POWER(T6B!K48/T6B!K47,4)-1)*100</f>
        <v>3.9097092324747784</v>
      </c>
    </row>
    <row r="50" spans="1:11">
      <c r="A50" s="352" t="s">
        <v>146</v>
      </c>
      <c r="B50" s="58">
        <f>(POWER(T6B!B49/T6B!B48,4)-1)*100</f>
        <v>5.6652161537197987</v>
      </c>
      <c r="C50" s="178">
        <f>(POWER(T6B!C49/T6B!C48,4)-1)*100</f>
        <v>2.0871273940284096</v>
      </c>
      <c r="D50" s="57">
        <f>(POWER(T6B!D49/T6B!D48,4)-1)*100</f>
        <v>3.9130283754168493</v>
      </c>
      <c r="E50" s="156">
        <f>(POWER(T6B!E49/T6B!E48,4)-1)*100</f>
        <v>3.5049362745618762</v>
      </c>
      <c r="F50" s="174">
        <f>(POWER(T6B!F49/T6B!F48,4)-1)*100</f>
        <v>1.6805357803973964</v>
      </c>
      <c r="G50" s="34">
        <f>(POWER(T6B!G49/T6B!G48,4)-1)*100</f>
        <v>3.3940233020364197</v>
      </c>
      <c r="H50" s="34">
        <f>(POWER(T6B!H49/T6B!H48,4)-1)*100</f>
        <v>2.2271042398634311</v>
      </c>
      <c r="I50" s="174">
        <f>(POWER(T6B!I49/T6B!I48,4)-1)*100</f>
        <v>1.4469520816694503</v>
      </c>
      <c r="J50" s="34">
        <f>(POWER(T6B!J49/T6B!J48,4)-1)*100</f>
        <v>1.1484867279058397</v>
      </c>
      <c r="K50" s="174">
        <f>(POWER(T6B!K49/T6B!K48,4)-1)*100</f>
        <v>1.9165828412856412</v>
      </c>
    </row>
    <row r="51" spans="1:11">
      <c r="A51" s="352" t="s">
        <v>147</v>
      </c>
      <c r="B51" s="58">
        <f>(POWER(T6B!B50/T6B!B49,4)-1)*100</f>
        <v>6.697481223732904</v>
      </c>
      <c r="C51" s="178">
        <f>(POWER(T6B!C50/T6B!C49,4)-1)*100</f>
        <v>-0.56550509664780035</v>
      </c>
      <c r="D51" s="57">
        <f>(POWER(T6B!D50/T6B!D49,4)-1)*100</f>
        <v>-2.8332626615799605</v>
      </c>
      <c r="E51" s="156">
        <f>(POWER(T6B!E50/T6B!E49,4)-1)*100</f>
        <v>7.3042924665529974</v>
      </c>
      <c r="F51" s="174">
        <f>(POWER(T6B!F50/T6B!F49,4)-1)*100</f>
        <v>9.8079293283457112</v>
      </c>
      <c r="G51" s="34">
        <f>(POWER(T6B!G50/T6B!G49,4)-1)*100</f>
        <v>4.5419042926443831</v>
      </c>
      <c r="H51" s="34">
        <f>(POWER(T6B!H50/T6B!H49,4)-1)*100</f>
        <v>2.0193224169235302</v>
      </c>
      <c r="I51" s="174">
        <f>(POWER(T6B!I50/T6B!I49,4)-1)*100</f>
        <v>2.3842695952367876</v>
      </c>
      <c r="J51" s="34">
        <f>(POWER(T6B!J50/T6B!J49,4)-1)*100</f>
        <v>2.469798067559692</v>
      </c>
      <c r="K51" s="174">
        <f>(POWER(T6B!K50/T6B!K49,4)-1)*100</f>
        <v>2.1124288404434033</v>
      </c>
    </row>
    <row r="52" spans="1:11">
      <c r="A52" s="352" t="s">
        <v>148</v>
      </c>
      <c r="B52" s="58">
        <f>(POWER(T6B!B51/T6B!B50,4)-1)*100</f>
        <v>0.56175842245860252</v>
      </c>
      <c r="C52" s="178">
        <f>(POWER(T6B!C51/T6B!C50,4)-1)*100</f>
        <v>4.0222515247548829</v>
      </c>
      <c r="D52" s="57">
        <f>(POWER(T6B!D51/T6B!D50,4)-1)*100</f>
        <v>4.4023513877871512</v>
      </c>
      <c r="E52" s="156">
        <f>(POWER(T6B!E51/T6B!E50,4)-1)*100</f>
        <v>-3.3266854462121742</v>
      </c>
      <c r="F52" s="174">
        <f>(POWER(T6B!F51/T6B!F50,4)-1)*100</f>
        <v>-3.6837768169131091</v>
      </c>
      <c r="G52" s="34">
        <f>(POWER(T6B!G51/T6B!G50,4)-1)*100</f>
        <v>4.4375975437404458</v>
      </c>
      <c r="H52" s="34">
        <f>(POWER(T6B!H51/T6B!H50,4)-1)*100</f>
        <v>2.7154249822194165</v>
      </c>
      <c r="I52" s="174">
        <f>(POWER(T6B!I51/T6B!I50,4)-1)*100</f>
        <v>2.354667686039269</v>
      </c>
      <c r="J52" s="34">
        <f>(POWER(T6B!J51/T6B!J50,4)-1)*100</f>
        <v>1.6768721227042427</v>
      </c>
      <c r="K52" s="174">
        <f>(POWER(T6B!K51/T6B!K50,4)-1)*100</f>
        <v>2.0296562441409982</v>
      </c>
    </row>
    <row r="53" spans="1:11">
      <c r="A53" s="352" t="s">
        <v>149</v>
      </c>
      <c r="B53" s="58">
        <f>(POWER(T6B!B52/T6B!B51,4)-1)*100</f>
        <v>4.6933326828182409</v>
      </c>
      <c r="C53" s="178">
        <f>(POWER(T6B!C52/T6B!C51,4)-1)*100</f>
        <v>3.6882979511526193</v>
      </c>
      <c r="D53" s="57">
        <f>(POWER(T6B!D52/T6B!D51,4)-1)*100</f>
        <v>3.2122942527980092</v>
      </c>
      <c r="E53" s="156">
        <f>(POWER(T6B!E52/T6B!E51,4)-1)*100</f>
        <v>0.96928462664038761</v>
      </c>
      <c r="F53" s="174">
        <f>(POWER(T6B!F52/T6B!F51,4)-1)*100</f>
        <v>1.4392027730481427</v>
      </c>
      <c r="G53" s="34">
        <f>(POWER(T6B!G52/T6B!G51,4)-1)*100</f>
        <v>6.3478076503561853</v>
      </c>
      <c r="H53" s="34">
        <f>(POWER(T6B!H52/T6B!H51,4)-1)*100</f>
        <v>1.794768223756682</v>
      </c>
      <c r="I53" s="174">
        <f>(POWER(T6B!I52/T6B!I51,4)-1)*100</f>
        <v>0.30649143912560017</v>
      </c>
      <c r="J53" s="34">
        <f>(POWER(T6B!J52/T6B!J51,4)-1)*100</f>
        <v>4.4745025829374674</v>
      </c>
      <c r="K53" s="174">
        <f>(POWER(T6B!K52/T6B!K51,4)-1)*100</f>
        <v>6.025589662258457</v>
      </c>
    </row>
    <row r="54" spans="1:11">
      <c r="A54" s="352" t="s">
        <v>150</v>
      </c>
      <c r="B54" s="58">
        <f>(POWER(T6B!B53/T6B!B52,4)-1)*100</f>
        <v>6.6293773287569913</v>
      </c>
      <c r="C54" s="178">
        <f>(POWER(T6B!C53/T6B!C52,4)-1)*100</f>
        <v>3.2044656664660165</v>
      </c>
      <c r="D54" s="57">
        <f>(POWER(T6B!D53/T6B!D52,4)-1)*100</f>
        <v>3.9108813728630842</v>
      </c>
      <c r="E54" s="156">
        <f>(POWER(T6B!E53/T6B!E52,4)-1)*100</f>
        <v>3.3185692500550701</v>
      </c>
      <c r="F54" s="174">
        <f>(POWER(T6B!F53/T6B!F52,4)-1)*100</f>
        <v>2.6196331471725731</v>
      </c>
      <c r="G54" s="34">
        <f>(POWER(T6B!G53/T6B!G52,4)-1)*100</f>
        <v>8.3898773490003631</v>
      </c>
      <c r="H54" s="34">
        <f>(POWER(T6B!H53/T6B!H52,4)-1)*100</f>
        <v>1.7827545016911417</v>
      </c>
      <c r="I54" s="174">
        <f>(POWER(T6B!I53/T6B!I52,4)-1)*100</f>
        <v>4.6525159841542374</v>
      </c>
      <c r="J54" s="34">
        <f>(POWER(T6B!J53/T6B!J52,4)-1)*100</f>
        <v>6.4885814317202861</v>
      </c>
      <c r="K54" s="174">
        <f>(POWER(T6B!K53/T6B!K52,4)-1)*100</f>
        <v>3.5713197545935271</v>
      </c>
    </row>
    <row r="55" spans="1:11">
      <c r="A55" s="352" t="s">
        <v>151</v>
      </c>
      <c r="B55" s="58">
        <f>(POWER(T6B!B54/T6B!B53,4)-1)*100</f>
        <v>8.6788803320420058</v>
      </c>
      <c r="C55" s="178">
        <f>(POWER(T6B!C54/T6B!C53,4)-1)*100</f>
        <v>1.6583667789740408</v>
      </c>
      <c r="D55" s="57">
        <f>(POWER(T6B!D54/T6B!D53,4)-1)*100</f>
        <v>-1.8368420261216767</v>
      </c>
      <c r="E55" s="156">
        <f>(POWER(T6B!E54/T6B!E53,4)-1)*100</f>
        <v>6.9059869595701429</v>
      </c>
      <c r="F55" s="174">
        <f>(POWER(T6B!F54/T6B!F53,4)-1)*100</f>
        <v>10.715796759815222</v>
      </c>
      <c r="G55" s="34">
        <f>(POWER(T6B!G54/T6B!G53,4)-1)*100</f>
        <v>3.771641598562181</v>
      </c>
      <c r="H55" s="34">
        <f>(POWER(T6B!H54/T6B!H53,4)-1)*100</f>
        <v>-9.0286802069050598E-2</v>
      </c>
      <c r="I55" s="174">
        <f>(POWER(T6B!I54/T6B!I53,4)-1)*100</f>
        <v>-1.2561047531807645</v>
      </c>
      <c r="J55" s="34">
        <f>(POWER(T6B!J54/T6B!J53,4)-1)*100</f>
        <v>3.8635543754150348</v>
      </c>
      <c r="K55" s="174">
        <f>(POWER(T6B!K54/T6B!K53,4)-1)*100</f>
        <v>5.0922056238322133</v>
      </c>
    </row>
    <row r="56" spans="1:11">
      <c r="A56" s="352" t="s">
        <v>152</v>
      </c>
      <c r="B56" s="58">
        <f>(POWER(T6B!B55/T6B!B54,4)-1)*100</f>
        <v>3.6545401621653317</v>
      </c>
      <c r="C56" s="178">
        <f>(POWER(T6B!C55/T6B!C54,4)-1)*100</f>
        <v>3.3616478151765605</v>
      </c>
      <c r="D56" s="57">
        <f>(POWER(T6B!D55/T6B!D54,4)-1)*100</f>
        <v>8.1770122248723922</v>
      </c>
      <c r="E56" s="156">
        <f>(POWER(T6B!E55/T6B!E54,4)-1)*100</f>
        <v>0.28336656117620151</v>
      </c>
      <c r="F56" s="174">
        <f>(POWER(T6B!F55/T6B!F54,4)-1)*100</f>
        <v>-4.1847630545206016</v>
      </c>
      <c r="G56" s="34">
        <f>(POWER(T6B!G55/T6B!G54,4)-1)*100</f>
        <v>3.7966335308367904</v>
      </c>
      <c r="H56" s="34">
        <f>(POWER(T6B!H55/T6B!H54,4)-1)*100</f>
        <v>3.0708783039882226</v>
      </c>
      <c r="I56" s="174">
        <f>(POWER(T6B!I55/T6B!I54,4)-1)*100</f>
        <v>2.4379790633672016</v>
      </c>
      <c r="J56" s="34">
        <f>(POWER(T6B!J55/T6B!J54,4)-1)*100</f>
        <v>0.70773248748012829</v>
      </c>
      <c r="K56" s="174">
        <f>(POWER(T6B!K55/T6B!K54,4)-1)*100</f>
        <v>1.3252571065932583</v>
      </c>
    </row>
    <row r="57" spans="1:11">
      <c r="A57" s="352" t="s">
        <v>153</v>
      </c>
      <c r="B57" s="58">
        <f>(POWER(T6B!B56/T6B!B55,4)-1)*100</f>
        <v>7.7806120842944804</v>
      </c>
      <c r="C57" s="178">
        <f>(POWER(T6B!C56/T6B!C55,4)-1)*100</f>
        <v>4.3134985816770666</v>
      </c>
      <c r="D57" s="57">
        <f>(POWER(T6B!D56/T6B!D55,4)-1)*100</f>
        <v>0.53193170152658897</v>
      </c>
      <c r="E57" s="156">
        <f>(POWER(T6B!E56/T6B!E55,4)-1)*100</f>
        <v>3.3237438584255763</v>
      </c>
      <c r="F57" s="174">
        <f>(POWER(T6B!F56/T6B!F55,4)-1)*100</f>
        <v>7.2099821471316217</v>
      </c>
      <c r="G57" s="34">
        <f>(POWER(T6B!G56/T6B!G55,4)-1)*100</f>
        <v>6.0213376430975352</v>
      </c>
      <c r="H57" s="34">
        <f>(POWER(T6B!H56/T6B!H55,4)-1)*100</f>
        <v>1.8052388289040433</v>
      </c>
      <c r="I57" s="174">
        <f>(POWER(T6B!I56/T6B!I55,4)-1)*100</f>
        <v>2.4459565693758512</v>
      </c>
      <c r="J57" s="34">
        <f>(POWER(T6B!J56/T6B!J55,4)-1)*100</f>
        <v>4.1416617524710153</v>
      </c>
      <c r="K57" s="174">
        <f>(POWER(T6B!K56/T6B!K55,4)-1)*100</f>
        <v>3.4891704148072744</v>
      </c>
    </row>
    <row r="58" spans="1:11">
      <c r="A58" s="352" t="s">
        <v>154</v>
      </c>
      <c r="B58" s="58">
        <f>(POWER(T6B!B57/T6B!B56,4)-1)*100</f>
        <v>6.5922497027363081</v>
      </c>
      <c r="C58" s="178">
        <f>(POWER(T6B!C57/T6B!C56,4)-1)*100</f>
        <v>2.5406999393930096</v>
      </c>
      <c r="D58" s="57">
        <f>(POWER(T6B!D57/T6B!D56,4)-1)*100</f>
        <v>6.4824710875767355</v>
      </c>
      <c r="E58" s="156">
        <f>(POWER(T6B!E57/T6B!E56,4)-1)*100</f>
        <v>3.9511625781157189</v>
      </c>
      <c r="F58" s="174">
        <f>(POWER(T6B!F57/T6B!F56,4)-1)*100</f>
        <v>0.10663228108127587</v>
      </c>
      <c r="G58" s="34">
        <f>(POWER(T6B!G57/T6B!G56,4)-1)*100</f>
        <v>8.3712220328198796</v>
      </c>
      <c r="H58" s="34">
        <f>(POWER(T6B!H57/T6B!H56,4)-1)*100</f>
        <v>2.1436681670544688</v>
      </c>
      <c r="I58" s="174">
        <f>(POWER(T6B!I57/T6B!I56,4)-1)*100</f>
        <v>1.9909347278128653</v>
      </c>
      <c r="J58" s="34">
        <f>(POWER(T6B!J57/T6B!J56,4)-1)*100</f>
        <v>6.0927281867693139</v>
      </c>
      <c r="K58" s="174">
        <f>(POWER(T6B!K57/T6B!K56,4)-1)*100</f>
        <v>6.2556813727634886</v>
      </c>
    </row>
    <row r="59" spans="1:11">
      <c r="A59" s="352" t="s">
        <v>155</v>
      </c>
      <c r="B59" s="58">
        <f>(POWER(T6B!B58/T6B!B57,4)-1)*100</f>
        <v>8.7000301148991266</v>
      </c>
      <c r="C59" s="178">
        <f>(POWER(T6B!C58/T6B!C57,4)-1)*100</f>
        <v>2.2330777938036839</v>
      </c>
      <c r="D59" s="57">
        <f>(POWER(T6B!D58/T6B!D57,4)-1)*100</f>
        <v>0.48741487494741165</v>
      </c>
      <c r="E59" s="156">
        <f>(POWER(T6B!E58/T6B!E57,4)-1)*100</f>
        <v>6.3256946388123625</v>
      </c>
      <c r="F59" s="174">
        <f>(POWER(T6B!F58/T6B!F57,4)-1)*100</f>
        <v>8.1688826226254072</v>
      </c>
      <c r="G59" s="34">
        <f>(POWER(T6B!G58/T6B!G57,4)-1)*100</f>
        <v>0.59450850680540235</v>
      </c>
      <c r="H59" s="34">
        <f>(POWER(T6B!H58/T6B!H57,4)-1)*100</f>
        <v>2.733598685487193</v>
      </c>
      <c r="I59" s="174">
        <f>(POWER(T6B!I58/T6B!I57,4)-1)*100</f>
        <v>2.242931237764334</v>
      </c>
      <c r="J59" s="34">
        <f>(POWER(T6B!J58/T6B!J57,4)-1)*100</f>
        <v>-2.0792730495839851</v>
      </c>
      <c r="K59" s="174">
        <f>(POWER(T6B!K58/T6B!K57,4)-1)*100</f>
        <v>-1.6085902431701049</v>
      </c>
    </row>
    <row r="60" spans="1:11">
      <c r="A60" s="352" t="s">
        <v>156</v>
      </c>
      <c r="B60" s="58">
        <f>(POWER(T6B!B59/T6B!B58,4)-1)*100</f>
        <v>5.3399234493746617</v>
      </c>
      <c r="C60" s="178">
        <f>(POWER(T6B!C59/T6B!C58,4)-1)*100</f>
        <v>1.3956316822296921</v>
      </c>
      <c r="D60" s="57">
        <f>(POWER(T6B!D59/T6B!D58,4)-1)*100</f>
        <v>0.31844644504124275</v>
      </c>
      <c r="E60" s="156">
        <f>(POWER(T6B!E59/T6B!E58,4)-1)*100</f>
        <v>3.8900016713798946</v>
      </c>
      <c r="F60" s="174">
        <f>(POWER(T6B!F59/T6B!F58,4)-1)*100</f>
        <v>5.0022059194771096</v>
      </c>
      <c r="G60" s="34">
        <f>(POWER(T6B!G59/T6B!G58,4)-1)*100</f>
        <v>9.0804846688822494</v>
      </c>
      <c r="H60" s="34">
        <f>(POWER(T6B!H59/T6B!H58,4)-1)*100</f>
        <v>1.162991180245565</v>
      </c>
      <c r="I60" s="174">
        <f>(POWER(T6B!I59/T6B!I58,4)-1)*100</f>
        <v>0.44019669021635455</v>
      </c>
      <c r="J60" s="34">
        <f>(POWER(T6B!J59/T6B!J58,4)-1)*100</f>
        <v>7.8242627994553393</v>
      </c>
      <c r="K60" s="174">
        <f>(POWER(T6B!K59/T6B!K58,4)-1)*100</f>
        <v>8.5977244220458715</v>
      </c>
    </row>
    <row r="61" spans="1:11">
      <c r="A61" s="352" t="s">
        <v>157</v>
      </c>
      <c r="B61" s="58">
        <f>(POWER(T6B!B60/T6B!B59,4)-1)*100</f>
        <v>4.4826047419413095</v>
      </c>
      <c r="C61" s="178">
        <f>(POWER(T6B!C60/T6B!C59,4)-1)*100</f>
        <v>1.7053510314331</v>
      </c>
      <c r="D61" s="57">
        <f>(POWER(T6B!D60/T6B!D59,4)-1)*100</f>
        <v>1.4066244984645815</v>
      </c>
      <c r="E61" s="156">
        <f>(POWER(T6B!E60/T6B!E59,4)-1)*100</f>
        <v>2.7306859298385167</v>
      </c>
      <c r="F61" s="174">
        <f>(POWER(T6B!F60/T6B!F59,4)-1)*100</f>
        <v>3.0360193613503395</v>
      </c>
      <c r="G61" s="34">
        <f>(POWER(T6B!G60/T6B!G59,4)-1)*100</f>
        <v>0.1461153611399979</v>
      </c>
      <c r="H61" s="34">
        <f>(POWER(T6B!H60/T6B!H59,4)-1)*100</f>
        <v>0.34070052082251223</v>
      </c>
      <c r="I61" s="174">
        <f>(POWER(T6B!I60/T6B!I59,4)-1)*100</f>
        <v>0.26731955892245196</v>
      </c>
      <c r="J61" s="34">
        <f>(POWER(T6B!J60/T6B!J59,4)-1)*100</f>
        <v>-0.19084874567902865</v>
      </c>
      <c r="K61" s="174">
        <f>(POWER(T6B!K60/T6B!K59,4)-1)*100</f>
        <v>-0.11970521247250954</v>
      </c>
    </row>
    <row r="62" spans="1:11">
      <c r="A62" s="352" t="s">
        <v>158</v>
      </c>
      <c r="B62" s="58">
        <f>(POWER(T6B!B61/T6B!B60,4)-1)*100</f>
        <v>0.14560567749346554</v>
      </c>
      <c r="C62" s="178">
        <f>(POWER(T6B!C61/T6B!C60,4)-1)*100</f>
        <v>3.9388031849843408</v>
      </c>
      <c r="D62" s="57">
        <f>(POWER(T6B!D61/T6B!D60,4)-1)*100</f>
        <v>3.6695705918293742</v>
      </c>
      <c r="E62" s="156">
        <f>(POWER(T6B!E61/T6B!E60,4)-1)*100</f>
        <v>-3.6494527464781212</v>
      </c>
      <c r="F62" s="174">
        <f>(POWER(T6B!F61/T6B!F60,4)-1)*100</f>
        <v>-3.4007504695124369</v>
      </c>
      <c r="G62" s="34">
        <f>(POWER(T6B!G61/T6B!G60,4)-1)*100</f>
        <v>2.198503517079109</v>
      </c>
      <c r="H62" s="34">
        <f>(POWER(T6B!H61/T6B!H60,4)-1)*100</f>
        <v>-0.75041212876413299</v>
      </c>
      <c r="I62" s="174">
        <f>(POWER(T6B!I61/T6B!I60,4)-1)*100</f>
        <v>-2.2689690711152122</v>
      </c>
      <c r="J62" s="34">
        <f>(POWER(T6B!J61/T6B!J60,4)-1)*100</f>
        <v>2.9703283980207384</v>
      </c>
      <c r="K62" s="174">
        <f>(POWER(T6B!K61/T6B!K60,4)-1)*100</f>
        <v>4.568553211185189</v>
      </c>
    </row>
    <row r="63" spans="1:11">
      <c r="A63" s="352" t="s">
        <v>159</v>
      </c>
      <c r="B63" s="58">
        <f>(POWER(T6B!B62/T6B!B61,4)-1)*100</f>
        <v>1.8094492799139994</v>
      </c>
      <c r="C63" s="178">
        <f>(POWER(T6B!C62/T6B!C61,4)-1)*100</f>
        <v>-0.91687147707313343</v>
      </c>
      <c r="D63" s="57">
        <f>(POWER(T6B!D62/T6B!D61,4)-1)*100</f>
        <v>0.18757938089486448</v>
      </c>
      <c r="E63" s="156">
        <f>(POWER(T6B!E62/T6B!E61,4)-1)*100</f>
        <v>2.7515489242512681</v>
      </c>
      <c r="F63" s="174">
        <f>(POWER(T6B!F62/T6B!F61,4)-1)*100</f>
        <v>1.620189483190515</v>
      </c>
      <c r="G63" s="34">
        <f>(POWER(T6B!G62/T6B!G61,4)-1)*100</f>
        <v>-1.9367705655006118</v>
      </c>
      <c r="H63" s="34">
        <f>(POWER(T6B!H62/T6B!H61,4)-1)*100</f>
        <v>1.5551628343388524</v>
      </c>
      <c r="I63" s="174">
        <f>(POWER(T6B!I62/T6B!I61,4)-1)*100</f>
        <v>-0.22776941952756813</v>
      </c>
      <c r="J63" s="34">
        <f>(POWER(T6B!J62/T6B!J61,4)-1)*100</f>
        <v>-3.440143931591344</v>
      </c>
      <c r="K63" s="174">
        <f>(POWER(T6B!K62/T6B!K61,4)-1)*100</f>
        <v>-1.7067007316648342</v>
      </c>
    </row>
    <row r="64" spans="1:11">
      <c r="A64" s="352" t="s">
        <v>160</v>
      </c>
      <c r="B64" s="58">
        <f>(POWER(T6B!B63/T6B!B62,4)-1)*100</f>
        <v>0.61809141272555213</v>
      </c>
      <c r="C64" s="178">
        <f>(POWER(T6B!C63/T6B!C62,4)-1)*100</f>
        <v>-0.56900756271945907</v>
      </c>
      <c r="D64" s="57">
        <f>(POWER(T6B!D63/T6B!D62,4)-1)*100</f>
        <v>-2.6016199154151654</v>
      </c>
      <c r="E64" s="156">
        <f>(POWER(T6B!E63/T6B!E62,4)-1)*100</f>
        <v>1.1938923129966472</v>
      </c>
      <c r="F64" s="174">
        <f>(POWER(T6B!F63/T6B!F62,4)-1)*100</f>
        <v>3.3082698508485331</v>
      </c>
      <c r="G64" s="34">
        <f>(POWER(T6B!G63/T6B!G62,4)-1)*100</f>
        <v>2.095372654793759</v>
      </c>
      <c r="H64" s="34">
        <f>(POWER(T6B!H63/T6B!H62,4)-1)*100</f>
        <v>-2.7952226459239005</v>
      </c>
      <c r="I64" s="174">
        <f>(POWER(T6B!I63/T6B!I62,4)-1)*100</f>
        <v>-4.2353775766114987</v>
      </c>
      <c r="J64" s="34">
        <f>(POWER(T6B!J63/T6B!J62,4)-1)*100</f>
        <v>5.0290055184948113</v>
      </c>
      <c r="K64" s="174">
        <f>(POWER(T6B!K63/T6B!K62,4)-1)*100</f>
        <v>6.6071204773404668</v>
      </c>
    </row>
    <row r="65" spans="1:11">
      <c r="A65" s="352" t="s">
        <v>161</v>
      </c>
      <c r="B65" s="58">
        <f>(POWER(T6B!B64/T6B!B63,4)-1)*100</f>
        <v>-0.74887311588823779</v>
      </c>
      <c r="C65" s="178">
        <f>(POWER(T6B!C64/T6B!C63,4)-1)*100</f>
        <v>-4.4044199729155187</v>
      </c>
      <c r="D65" s="57">
        <f>(POWER(T6B!D64/T6B!D63,4)-1)*100</f>
        <v>-3.650723975065584</v>
      </c>
      <c r="E65" s="156">
        <f>(POWER(T6B!E64/T6B!E63,4)-1)*100</f>
        <v>3.8239705810576785</v>
      </c>
      <c r="F65" s="174">
        <f>(POWER(T6B!F64/T6B!F63,4)-1)*100</f>
        <v>3.0111901414966225</v>
      </c>
      <c r="G65" s="34">
        <f>(POWER(T6B!G64/T6B!G63,4)-1)*100</f>
        <v>-2.2754704384479685</v>
      </c>
      <c r="H65" s="34">
        <f>(POWER(T6B!H64/T6B!H63,4)-1)*100</f>
        <v>-2.7020970433288882</v>
      </c>
      <c r="I65" s="174">
        <f>(POWER(T6B!I64/T6B!I63,4)-1)*100</f>
        <v>-4.3058866726747969</v>
      </c>
      <c r="J65" s="34">
        <f>(POWER(T6B!J64/T6B!J63,4)-1)*100</f>
        <v>0.44019174177227782</v>
      </c>
      <c r="K65" s="174">
        <f>(POWER(T6B!K64/T6B!K63,4)-1)*100</f>
        <v>2.1193336120343353</v>
      </c>
    </row>
    <row r="66" spans="1:11">
      <c r="A66" s="352" t="s">
        <v>162</v>
      </c>
      <c r="B66" s="58">
        <f>(POWER(T6B!B65/T6B!B64,4)-1)*100</f>
        <v>2.4570994620021658</v>
      </c>
      <c r="C66" s="178">
        <f>(POWER(T6B!C65/T6B!C64,4)-1)*100</f>
        <v>1.1554745742595074</v>
      </c>
      <c r="D66" s="57">
        <f>(POWER(T6B!D65/T6B!D64,4)-1)*100</f>
        <v>-2.4431216221438512</v>
      </c>
      <c r="E66" s="156">
        <f>(POWER(T6B!E65/T6B!E64,4)-1)*100</f>
        <v>1.2867567407704783</v>
      </c>
      <c r="F66" s="174">
        <f>(POWER(T6B!F65/T6B!F64,4)-1)*100</f>
        <v>5.0238778937556017</v>
      </c>
      <c r="G66" s="34">
        <f>(POWER(T6B!G65/T6B!G64,4)-1)*100</f>
        <v>1.1592023380234684</v>
      </c>
      <c r="H66" s="34">
        <f>(POWER(T6B!H65/T6B!H64,4)-1)*100</f>
        <v>-3.4567961528944369</v>
      </c>
      <c r="I66" s="174">
        <f>(POWER(T6B!I65/T6B!I64,4)-1)*100</f>
        <v>-4.1889800879993722</v>
      </c>
      <c r="J66" s="34">
        <f>(POWER(T6B!J65/T6B!J64,4)-1)*100</f>
        <v>4.7800333122754779</v>
      </c>
      <c r="K66" s="174">
        <f>(POWER(T6B!K65/T6B!K64,4)-1)*100</f>
        <v>5.5826880278404323</v>
      </c>
    </row>
    <row r="67" spans="1:11">
      <c r="A67" s="352" t="s">
        <v>163</v>
      </c>
      <c r="B67" s="58">
        <f>(POWER(T6B!B66/T6B!B65,4)-1)*100</f>
        <v>7.019656933661822</v>
      </c>
      <c r="C67" s="178">
        <f>(POWER(T6B!C66/T6B!C65,4)-1)*100</f>
        <v>5.3450508023785703</v>
      </c>
      <c r="D67" s="57">
        <f>(POWER(T6B!D66/T6B!D65,4)-1)*100</f>
        <v>4.8059730905429143</v>
      </c>
      <c r="E67" s="156">
        <f>(POWER(T6B!E66/T6B!E65,4)-1)*100</f>
        <v>1.5896391131129839</v>
      </c>
      <c r="F67" s="174">
        <f>(POWER(T6B!F66/T6B!F65,4)-1)*100</f>
        <v>2.1103903245427658</v>
      </c>
      <c r="G67" s="34">
        <f>(POWER(T6B!G66/T6B!G65,4)-1)*100</f>
        <v>4.3403416182881793</v>
      </c>
      <c r="H67" s="34">
        <f>(POWER(T6B!H66/T6B!H65,4)-1)*100</f>
        <v>-3.4185516333751664</v>
      </c>
      <c r="I67" s="174">
        <f>(POWER(T6B!I66/T6B!I65,4)-1)*100</f>
        <v>-3.2249193720154556</v>
      </c>
      <c r="J67" s="34">
        <f>(POWER(T6B!J66/T6B!J65,4)-1)*100</f>
        <v>8.0368059714723614</v>
      </c>
      <c r="K67" s="174">
        <f>(POWER(T6B!K66/T6B!K65,4)-1)*100</f>
        <v>7.8172695451202534</v>
      </c>
    </row>
    <row r="68" spans="1:11">
      <c r="A68" s="352" t="s">
        <v>164</v>
      </c>
      <c r="B68" s="58">
        <f>(POWER(T6B!B67/T6B!B66,4)-1)*100</f>
        <v>1.8578273660538658</v>
      </c>
      <c r="C68" s="178">
        <f>(POWER(T6B!C67/T6B!C66,4)-1)*100</f>
        <v>4.2354212023431259</v>
      </c>
      <c r="D68" s="57">
        <f>(POWER(T6B!D67/T6B!D66,4)-1)*100</f>
        <v>4.4165604204935649</v>
      </c>
      <c r="E68" s="156">
        <f>(POWER(T6B!E67/T6B!E66,4)-1)*100</f>
        <v>-2.2809845337257495</v>
      </c>
      <c r="F68" s="174">
        <f>(POWER(T6B!F67/T6B!F66,4)-1)*100</f>
        <v>-2.4501889151841705</v>
      </c>
      <c r="G68" s="34">
        <f>(POWER(T6B!G67/T6B!G66,4)-1)*100</f>
        <v>2.1459607551879367</v>
      </c>
      <c r="H68" s="34">
        <f>(POWER(T6B!H67/T6B!H66,4)-1)*100</f>
        <v>-0.51829638076754669</v>
      </c>
      <c r="I68" s="174">
        <f>(POWER(T6B!I67/T6B!I66,4)-1)*100</f>
        <v>0.91895523102625276</v>
      </c>
      <c r="J68" s="34">
        <f>(POWER(T6B!J67/T6B!J66,4)-1)*100</f>
        <v>2.6807236801098311</v>
      </c>
      <c r="K68" s="174">
        <f>(POWER(T6B!K67/T6B!K66,4)-1)*100</f>
        <v>1.2177138303480994</v>
      </c>
    </row>
    <row r="69" spans="1:11">
      <c r="A69" s="352" t="s">
        <v>165</v>
      </c>
      <c r="B69" s="58">
        <f>(POWER(T6B!B68/T6B!B67,4)-1)*100</f>
        <v>3.780086198908239</v>
      </c>
      <c r="C69" s="178">
        <f>(POWER(T6B!C68/T6B!C67,4)-1)*100</f>
        <v>3.6121305306289209</v>
      </c>
      <c r="D69" s="57">
        <f>(POWER(T6B!D68/T6B!D67,4)-1)*100</f>
        <v>1.9919532452298716</v>
      </c>
      <c r="E69" s="156">
        <f>(POWER(T6B!E68/T6B!E67,4)-1)*100</f>
        <v>0.16210039058088821</v>
      </c>
      <c r="F69" s="174">
        <f>(POWER(T6B!F68/T6B!F67,4)-1)*100</f>
        <v>1.7524549578012305</v>
      </c>
      <c r="G69" s="34">
        <f>(POWER(T6B!G68/T6B!G67,4)-1)*100</f>
        <v>2.1527049751342231</v>
      </c>
      <c r="H69" s="34">
        <f>(POWER(T6B!H68/T6B!H67,4)-1)*100</f>
        <v>-0.75811170456761001</v>
      </c>
      <c r="I69" s="174">
        <f>(POWER(T6B!I68/T6B!I67,4)-1)*100</f>
        <v>-1.4146146547864058</v>
      </c>
      <c r="J69" s="34">
        <f>(POWER(T6B!J68/T6B!J67,4)-1)*100</f>
        <v>2.9274151447251207</v>
      </c>
      <c r="K69" s="174">
        <f>(POWER(T6B!K68/T6B!K67,4)-1)*100</f>
        <v>3.6174408345881259</v>
      </c>
    </row>
    <row r="70" spans="1:11">
      <c r="A70" s="352" t="s">
        <v>166</v>
      </c>
      <c r="B70" s="58">
        <f>(POWER(T6B!B69/T6B!B68,4)-1)*100</f>
        <v>1.8000920194920944</v>
      </c>
      <c r="C70" s="178">
        <f>(POWER(T6B!C69/T6B!C68,4)-1)*100</f>
        <v>3.9021991905005882</v>
      </c>
      <c r="D70" s="57">
        <f>(POWER(T6B!D69/T6B!D68,4)-1)*100</f>
        <v>3.4056327728500202</v>
      </c>
      <c r="E70" s="156">
        <f>(POWER(T6B!E69/T6B!E68,4)-1)*100</f>
        <v>-2.0231594589776969</v>
      </c>
      <c r="F70" s="174">
        <f>(POWER(T6B!F69/T6B!F68,4)-1)*100</f>
        <v>-1.5498216471675264</v>
      </c>
      <c r="G70" s="34">
        <f>(POWER(T6B!G69/T6B!G68,4)-1)*100</f>
        <v>-8.4584944713916865E-2</v>
      </c>
      <c r="H70" s="34">
        <f>(POWER(T6B!H69/T6B!H68,4)-1)*100</f>
        <v>0.67660564522362687</v>
      </c>
      <c r="I70" s="174">
        <f>(POWER(T6B!I69/T6B!I68,4)-1)*100</f>
        <v>0.61528814115459074</v>
      </c>
      <c r="J70" s="34">
        <f>(POWER(T6B!J69/T6B!J68,4)-1)*100</f>
        <v>-0.75160142531690566</v>
      </c>
      <c r="K70" s="174">
        <f>(POWER(T6B!K69/T6B!K68,4)-1)*100</f>
        <v>-0.69460260537133056</v>
      </c>
    </row>
    <row r="71" spans="1:11">
      <c r="A71" s="352" t="s">
        <v>167</v>
      </c>
      <c r="B71" s="58">
        <f>(POWER(T6B!B70/T6B!B69,4)-1)*100</f>
        <v>1.9193202137706367</v>
      </c>
      <c r="C71" s="178">
        <f>(POWER(T6B!C70/T6B!C69,4)-1)*100</f>
        <v>2.0564433216636147</v>
      </c>
      <c r="D71" s="57">
        <f>(POWER(T6B!D70/T6B!D69,4)-1)*100</f>
        <v>2.9018569249571691</v>
      </c>
      <c r="E71" s="156">
        <f>(POWER(T6B!E70/T6B!E69,4)-1)*100</f>
        <v>-0.13436006922246113</v>
      </c>
      <c r="F71" s="174">
        <f>(POWER(T6B!F70/T6B!F69,4)-1)*100</f>
        <v>-0.96056690534762623</v>
      </c>
      <c r="G71" s="34">
        <f>(POWER(T6B!G70/T6B!G69,4)-1)*100</f>
        <v>1.9336224759302301</v>
      </c>
      <c r="H71" s="34">
        <f>(POWER(T6B!H70/T6B!H69,4)-1)*100</f>
        <v>-0.5269303627015165</v>
      </c>
      <c r="I71" s="174">
        <f>(POWER(T6B!I70/T6B!I69,4)-1)*100</f>
        <v>-2.2599352828894914</v>
      </c>
      <c r="J71" s="34">
        <f>(POWER(T6B!J70/T6B!J69,4)-1)*100</f>
        <v>2.4688647183693568</v>
      </c>
      <c r="K71" s="174">
        <f>(POWER(T6B!K70/T6B!K69,4)-1)*100</f>
        <v>4.2903590445518835</v>
      </c>
    </row>
    <row r="72" spans="1:11">
      <c r="A72" s="352" t="s">
        <v>168</v>
      </c>
      <c r="B72" s="58">
        <f>(POWER(T6B!B71/T6B!B70,4)-1)*100</f>
        <v>-1.3365041250149923</v>
      </c>
      <c r="C72" s="178">
        <f>(POWER(T6B!C71/T6B!C70,4)-1)*100</f>
        <v>-3.1430969620036997</v>
      </c>
      <c r="D72" s="57">
        <f>(POWER(T6B!D71/T6B!D70,4)-1)*100</f>
        <v>-4.5334369913697881</v>
      </c>
      <c r="E72" s="156">
        <f>(POWER(T6B!E71/T6B!E70,4)-1)*100</f>
        <v>1.8652184617961254</v>
      </c>
      <c r="F72" s="174">
        <f>(POWER(T6B!F71/T6B!F70,4)-1)*100</f>
        <v>3.3546825156152593</v>
      </c>
      <c r="G72" s="34">
        <f>(POWER(T6B!G71/T6B!G70,4)-1)*100</f>
        <v>4.6263365369744847</v>
      </c>
      <c r="H72" s="34">
        <f>(POWER(T6B!H71/T6B!H70,4)-1)*100</f>
        <v>-1.709094333119876</v>
      </c>
      <c r="I72" s="174">
        <f>(POWER(T6B!I71/T6B!I70,4)-1)*100</f>
        <v>-1.889734649296293</v>
      </c>
      <c r="J72" s="34">
        <f>(POWER(T6B!J71/T6B!J70,4)-1)*100</f>
        <v>6.446873913364537</v>
      </c>
      <c r="K72" s="174">
        <f>(POWER(T6B!K71/T6B!K70,4)-1)*100</f>
        <v>6.6440465991157049</v>
      </c>
    </row>
    <row r="73" spans="1:11">
      <c r="A73" s="352" t="s">
        <v>169</v>
      </c>
      <c r="B73" s="58">
        <f>(POWER(T6B!B72/T6B!B71,4)-1)*100</f>
        <v>1.8803067933288453</v>
      </c>
      <c r="C73" s="178">
        <f>(POWER(T6B!C72/T6B!C71,4)-1)*100</f>
        <v>3.8892245456784158</v>
      </c>
      <c r="D73" s="57">
        <f>(POWER(T6B!D72/T6B!D71,4)-1)*100</f>
        <v>1.5718497665432318</v>
      </c>
      <c r="E73" s="156">
        <f>(POWER(T6B!E72/T6B!E71,4)-1)*100</f>
        <v>-1.9337113749138046</v>
      </c>
      <c r="F73" s="174">
        <f>(POWER(T6B!F72/T6B!F71,4)-1)*100</f>
        <v>0.29906831160031455</v>
      </c>
      <c r="G73" s="34">
        <f>(POWER(T6B!G72/T6B!G71,4)-1)*100</f>
        <v>9.0351807740737691</v>
      </c>
      <c r="H73" s="34">
        <f>(POWER(T6B!H72/T6B!H71,4)-1)*100</f>
        <v>1.4581287616222349</v>
      </c>
      <c r="I73" s="174">
        <f>(POWER(T6B!I72/T6B!I71,4)-1)*100</f>
        <v>1.2562745645629647</v>
      </c>
      <c r="J73" s="34">
        <f>(POWER(T6B!J72/T6B!J71,4)-1)*100</f>
        <v>7.4704324980804371</v>
      </c>
      <c r="K73" s="174">
        <f>(POWER(T6B!K72/T6B!K71,4)-1)*100</f>
        <v>7.6798918920467418</v>
      </c>
    </row>
    <row r="74" spans="1:11">
      <c r="A74" s="352" t="s">
        <v>170</v>
      </c>
      <c r="B74" s="58">
        <f>(POWER(T6B!B73/T6B!B72,4)-1)*100</f>
        <v>2.678327845313988</v>
      </c>
      <c r="C74" s="178">
        <f>(POWER(T6B!C73/T6B!C72,4)-1)*100</f>
        <v>3.6755224631283445</v>
      </c>
      <c r="D74" s="57">
        <f>(POWER(T6B!D73/T6B!D72,4)-1)*100</f>
        <v>7.9128570765508499</v>
      </c>
      <c r="E74" s="156">
        <f>(POWER(T6B!E73/T6B!E72,4)-1)*100</f>
        <v>-0.96184190262361691</v>
      </c>
      <c r="F74" s="174">
        <f>(POWER(T6B!F73/T6B!F72,4)-1)*100</f>
        <v>-4.8471779817609528</v>
      </c>
      <c r="G74" s="34">
        <f>(POWER(T6B!G73/T6B!G72,4)-1)*100</f>
        <v>5.5239910554135463</v>
      </c>
      <c r="H74" s="34">
        <f>(POWER(T6B!H73/T6B!H72,4)-1)*100</f>
        <v>1.4927485420570319</v>
      </c>
      <c r="I74" s="174">
        <f>(POWER(T6B!I73/T6B!I72,4)-1)*100</f>
        <v>2.166930871629047</v>
      </c>
      <c r="J74" s="34">
        <f>(POWER(T6B!J73/T6B!J72,4)-1)*100</f>
        <v>3.9689125466110031</v>
      </c>
      <c r="K74" s="174">
        <f>(POWER(T6B!K73/T6B!K72,4)-1)*100</f>
        <v>3.2852038309990395</v>
      </c>
    </row>
    <row r="75" spans="1:11">
      <c r="A75" s="352" t="s">
        <v>171</v>
      </c>
      <c r="B75" s="58">
        <f>(POWER(T6B!B74/T6B!B73,4)-1)*100</f>
        <v>3.353143278550097</v>
      </c>
      <c r="C75" s="178">
        <f>(POWER(T6B!C74/T6B!C73,4)-1)*100</f>
        <v>1.0018947492296038</v>
      </c>
      <c r="D75" s="57">
        <f>(POWER(T6B!D74/T6B!D73,4)-1)*100</f>
        <v>3.236462046143318</v>
      </c>
      <c r="E75" s="156">
        <f>(POWER(T6B!E74/T6B!E73,4)-1)*100</f>
        <v>2.3279251692833292</v>
      </c>
      <c r="F75" s="174">
        <f>(POWER(T6B!F74/T6B!F73,4)-1)*100</f>
        <v>0.11338877358577637</v>
      </c>
      <c r="G75" s="34">
        <f>(POWER(T6B!G74/T6B!G73,4)-1)*100</f>
        <v>2.684328566505112</v>
      </c>
      <c r="H75" s="34">
        <f>(POWER(T6B!H74/T6B!H73,4)-1)*100</f>
        <v>0.71781133709487577</v>
      </c>
      <c r="I75" s="174">
        <f>(POWER(T6B!I74/T6B!I73,4)-1)*100</f>
        <v>1.2611145282273473</v>
      </c>
      <c r="J75" s="34">
        <f>(POWER(T6B!J74/T6B!J73,4)-1)*100</f>
        <v>1.9551268286057688</v>
      </c>
      <c r="K75" s="174">
        <f>(POWER(T6B!K74/T6B!K73,4)-1)*100</f>
        <v>1.4053461288081159</v>
      </c>
    </row>
    <row r="76" spans="1:11">
      <c r="A76" s="352" t="s">
        <v>172</v>
      </c>
      <c r="B76" s="58">
        <f>(POWER(T6B!B75/T6B!B74,4)-1)*100</f>
        <v>5.4246860118872142</v>
      </c>
      <c r="C76" s="178">
        <f>(POWER(T6B!C75/T6B!C74,4)-1)*100</f>
        <v>1.6712314505429093</v>
      </c>
      <c r="D76" s="57">
        <f>(POWER(T6B!D75/T6B!D74,4)-1)*100</f>
        <v>2.7313151038949046</v>
      </c>
      <c r="E76" s="156">
        <f>(POWER(T6B!E75/T6B!E74,4)-1)*100</f>
        <v>3.6917567612724245</v>
      </c>
      <c r="F76" s="174">
        <f>(POWER(T6B!F75/T6B!F74,4)-1)*100</f>
        <v>2.6188384783670804</v>
      </c>
      <c r="G76" s="34">
        <f>(POWER(T6B!G75/T6B!G74,4)-1)*100</f>
        <v>3.3585313747336309</v>
      </c>
      <c r="H76" s="34">
        <f>(POWER(T6B!H75/T6B!H74,4)-1)*100</f>
        <v>2.3527707018414556</v>
      </c>
      <c r="I76" s="174">
        <f>(POWER(T6B!I75/T6B!I74,4)-1)*100</f>
        <v>0.63671467960577655</v>
      </c>
      <c r="J76" s="34">
        <f>(POWER(T6B!J75/T6B!J74,4)-1)*100</f>
        <v>0.98007929822212514</v>
      </c>
      <c r="K76" s="174">
        <f>(POWER(T6B!K75/T6B!K74,4)-1)*100</f>
        <v>2.7078588781160207</v>
      </c>
    </row>
    <row r="77" spans="1:11">
      <c r="A77" s="352" t="s">
        <v>173</v>
      </c>
      <c r="B77" s="58">
        <f>(POWER(T6B!B76/T6B!B75,4)-1)*100</f>
        <v>5.1134832381984241</v>
      </c>
      <c r="C77" s="178">
        <f>(POWER(T6B!C76/T6B!C75,4)-1)*100</f>
        <v>2.7709229366684962</v>
      </c>
      <c r="D77" s="57">
        <f>(POWER(T6B!D76/T6B!D75,4)-1)*100</f>
        <v>0.55407013468049549</v>
      </c>
      <c r="E77" s="156">
        <f>(POWER(T6B!E76/T6B!E75,4)-1)*100</f>
        <v>2.279399887236</v>
      </c>
      <c r="F77" s="174">
        <f>(POWER(T6B!F76/T6B!F75,4)-1)*100</f>
        <v>4.5366455160736674</v>
      </c>
      <c r="G77" s="34">
        <f>(POWER(T6B!G76/T6B!G75,4)-1)*100</f>
        <v>4.2954122566238206</v>
      </c>
      <c r="H77" s="34">
        <f>(POWER(T6B!H76/T6B!H75,4)-1)*100</f>
        <v>2.0890105211402776</v>
      </c>
      <c r="I77" s="174">
        <f>(POWER(T6B!I76/T6B!I75,4)-1)*100</f>
        <v>2.4675917672386527</v>
      </c>
      <c r="J77" s="34">
        <f>(POWER(T6B!J76/T6B!J75,4)-1)*100</f>
        <v>2.162084041347101</v>
      </c>
      <c r="K77" s="174">
        <f>(POWER(T6B!K76/T6B!K75,4)-1)*100</f>
        <v>1.7797751746735369</v>
      </c>
    </row>
    <row r="78" spans="1:11">
      <c r="A78" s="352" t="s">
        <v>174</v>
      </c>
      <c r="B78" s="58">
        <f>(POWER(T6B!B77/T6B!B76,4)-1)*100</f>
        <v>3.498839085459049</v>
      </c>
      <c r="C78" s="178">
        <f>(POWER(T6B!C77/T6B!C76,4)-1)*100</f>
        <v>0.91669224684658435</v>
      </c>
      <c r="D78" s="57">
        <f>(POWER(T6B!D77/T6B!D76,4)-1)*100</f>
        <v>1.856079586943693</v>
      </c>
      <c r="E78" s="156">
        <f>(POWER(T6B!E77/T6B!E76,4)-1)*100</f>
        <v>2.5586915119021336</v>
      </c>
      <c r="F78" s="174">
        <f>(POWER(T6B!F77/T6B!F76,4)-1)*100</f>
        <v>1.6137488948149814</v>
      </c>
      <c r="G78" s="34">
        <f>(POWER(T6B!G77/T6B!G76,4)-1)*100</f>
        <v>3.8884295152025405</v>
      </c>
      <c r="H78" s="34">
        <f>(POWER(T6B!H77/T6B!H76,4)-1)*100</f>
        <v>1.5232018440390904</v>
      </c>
      <c r="I78" s="174">
        <f>(POWER(T6B!I77/T6B!I76,4)-1)*100</f>
        <v>1.0253736371661715</v>
      </c>
      <c r="J78" s="34">
        <f>(POWER(T6B!J77/T6B!J76,4)-1)*100</f>
        <v>2.3319386311374313</v>
      </c>
      <c r="K78" s="174">
        <f>(POWER(T6B!K77/T6B!K76,4)-1)*100</f>
        <v>2.8373888037233286</v>
      </c>
    </row>
    <row r="79" spans="1:11">
      <c r="A79" s="352" t="s">
        <v>175</v>
      </c>
      <c r="B79" s="56">
        <f>(POWER(T6B!B78/T6B!B77,4)-1)*100</f>
        <v>1.0906976171095151</v>
      </c>
      <c r="C79" s="178">
        <f>(POWER(T6B!C78/T6B!C77,4)-1)*100</f>
        <v>3.1771602871256466</v>
      </c>
      <c r="D79" s="57">
        <f>(POWER(T6B!D78/T6B!D77,4)-1)*100</f>
        <v>0.31444239986200273</v>
      </c>
      <c r="E79" s="156">
        <f>(POWER(T6B!E78/T6B!E77,4)-1)*100</f>
        <v>-2.0222136994368034</v>
      </c>
      <c r="F79" s="174">
        <f>(POWER(T6B!F78/T6B!F77,4)-1)*100</f>
        <v>0.77024509038379207</v>
      </c>
      <c r="G79" s="34">
        <f>(POWER(T6B!G78/T6B!G77,4)-1)*100</f>
        <v>4.9526596800534062</v>
      </c>
      <c r="H79" s="34">
        <f>(POWER(T6B!H78/T6B!H77,4)-1)*100</f>
        <v>1.9406694631813437</v>
      </c>
      <c r="I79" s="174">
        <f>(POWER(T6B!I78/T6B!I77,4)-1)*100</f>
        <v>1.0838308963392995</v>
      </c>
      <c r="J79" s="34">
        <f>(POWER(T6B!J78/T6B!J77,4)-1)*100</f>
        <v>2.9517684363209007</v>
      </c>
      <c r="K79" s="174">
        <f>(POWER(T6B!K78/T6B!K77,4)-1)*100</f>
        <v>3.825855540130485</v>
      </c>
    </row>
    <row r="80" spans="1:11">
      <c r="A80" s="352" t="s">
        <v>176</v>
      </c>
      <c r="B80" s="56">
        <f>(POWER(T6B!B79/T6B!B78,4)-1)*100</f>
        <v>2.9563460178445133</v>
      </c>
      <c r="C80" s="178">
        <f>(POWER(T6B!C79/T6B!C78,4)-1)*100</f>
        <v>1.1289967206291829</v>
      </c>
      <c r="D80" s="57">
        <f>(POWER(T6B!D79/T6B!D78,4)-1)*100</f>
        <v>1.3237637386726231</v>
      </c>
      <c r="E80" s="156">
        <f>(POWER(T6B!E79/T6B!E78,4)-1)*100</f>
        <v>1.8069489033529784</v>
      </c>
      <c r="F80" s="174">
        <f>(POWER(T6B!F79/T6B!F78,4)-1)*100</f>
        <v>1.6124632827397622</v>
      </c>
      <c r="G80" s="34">
        <f>(POWER(T6B!G79/T6B!G78,4)-1)*100</f>
        <v>2.2680214235422325</v>
      </c>
      <c r="H80" s="34">
        <f>(POWER(T6B!H79/T6B!H78,4)-1)*100</f>
        <v>2.2754603977497068</v>
      </c>
      <c r="I80" s="174">
        <f>(POWER(T6B!I79/T6B!I78,4)-1)*100</f>
        <v>3.3812346019018502</v>
      </c>
      <c r="J80" s="34">
        <f>(POWER(T6B!J79/T6B!J78,4)-1)*100</f>
        <v>-4.194564891957242E-3</v>
      </c>
      <c r="K80" s="174">
        <f>(POWER(T6B!K79/T6B!K78,4)-1)*100</f>
        <v>-1.0773595650222401</v>
      </c>
    </row>
    <row r="81" spans="1:11">
      <c r="A81" s="352" t="s">
        <v>177</v>
      </c>
      <c r="B81" s="56">
        <f>(POWER(T6B!B80/T6B!B79,4)-1)*100</f>
        <v>5.4386200216887781</v>
      </c>
      <c r="C81" s="178">
        <f>(POWER(T6B!C80/T6B!C79,4)-1)*100</f>
        <v>-0.19842286701403644</v>
      </c>
      <c r="D81" s="57">
        <f>(POWER(T6B!D80/T6B!D79,4)-1)*100</f>
        <v>-0.98003798474659565</v>
      </c>
      <c r="E81" s="156">
        <f>(POWER(T6B!E80/T6B!E79,4)-1)*100</f>
        <v>5.6482503089019254</v>
      </c>
      <c r="F81" s="174">
        <f>(POWER(T6B!F80/T6B!F79,4)-1)*100</f>
        <v>6.4802441025163304</v>
      </c>
      <c r="G81" s="34">
        <f>(POWER(T6B!G80/T6B!G79,4)-1)*100</f>
        <v>3.8857743330800165</v>
      </c>
      <c r="H81" s="34">
        <f>(POWER(T6B!H80/T6B!H79,4)-1)*100</f>
        <v>1.0532091942657251</v>
      </c>
      <c r="I81" s="174">
        <f>(POWER(T6B!I80/T6B!I79,4)-1)*100</f>
        <v>0.52172415252258464</v>
      </c>
      <c r="J81" s="34">
        <f>(POWER(T6B!J80/T6B!J79,4)-1)*100</f>
        <v>2.8016426171826314</v>
      </c>
      <c r="K81" s="174">
        <f>(POWER(T6B!K80/T6B!K79,4)-1)*100</f>
        <v>3.3466653299450977</v>
      </c>
    </row>
    <row r="82" spans="1:11">
      <c r="A82" s="352" t="s">
        <v>178</v>
      </c>
      <c r="B82" s="56">
        <f>(POWER(T6B!B81/T6B!B80,4)-1)*100</f>
        <v>4.0269174728929436</v>
      </c>
      <c r="C82" s="178">
        <f>(POWER(T6B!C81/T6B!C80,4)-1)*100</f>
        <v>0.33152689201974006</v>
      </c>
      <c r="D82" s="57">
        <f>(POWER(T6B!D81/T6B!D80,4)-1)*100</f>
        <v>1.3101665607016866</v>
      </c>
      <c r="E82" s="156">
        <f>(POWER(T6B!E81/T6B!E80,4)-1)*100</f>
        <v>3.6831798491916423</v>
      </c>
      <c r="F82" s="174">
        <f>(POWER(T6B!F81/T6B!F80,4)-1)*100</f>
        <v>2.6792386861686834</v>
      </c>
      <c r="G82" s="34">
        <f>(POWER(T6B!G81/T6B!G80,4)-1)*100</f>
        <v>2.7278604490098557</v>
      </c>
      <c r="H82" s="34">
        <f>(POWER(T6B!H81/T6B!H80,4)-1)*100</f>
        <v>1.5826215605290628</v>
      </c>
      <c r="I82" s="174">
        <f>(POWER(T6B!I81/T6B!I80,4)-1)*100</f>
        <v>2.1040003853760814</v>
      </c>
      <c r="J82" s="34">
        <f>(POWER(T6B!J81/T6B!J80,4)-1)*100</f>
        <v>1.1253177164020078</v>
      </c>
      <c r="K82" s="174">
        <f>(POWER(T6B!K81/T6B!K80,4)-1)*100</f>
        <v>0.60943924530760807</v>
      </c>
    </row>
    <row r="83" spans="1:11">
      <c r="A83" s="473" t="s">
        <v>179</v>
      </c>
      <c r="B83" s="56">
        <f>(POWER(T6B!B82/T6B!B81,4)-1)*100</f>
        <v>3.2868458197628625</v>
      </c>
      <c r="C83" s="178">
        <f>(POWER(T6B!C82/T6B!C81,4)-1)*100</f>
        <v>1.9579081377875784</v>
      </c>
      <c r="D83" s="57">
        <f>(POWER(T6B!D82/T6B!D81,4)-1)*100</f>
        <v>1.8843475058305525</v>
      </c>
      <c r="E83" s="156">
        <f>(POWER(T6B!E82/T6B!E81,4)-1)*100</f>
        <v>1.3034179557503078</v>
      </c>
      <c r="F83" s="174">
        <f>(POWER(T6B!F82/T6B!F81,4)-1)*100</f>
        <v>1.3806182549849888</v>
      </c>
      <c r="G83" s="34">
        <f>(POWER(T6B!G82/T6B!G81,4)-1)*100</f>
        <v>6.1121713567834801</v>
      </c>
      <c r="H83" s="34">
        <f>(POWER(T6B!H82/T6B!H81,4)-1)*100</f>
        <v>3.2141730057092088</v>
      </c>
      <c r="I83" s="174">
        <f>(POWER(T6B!I82/T6B!I81,4)-1)*100</f>
        <v>3.4415442753523484</v>
      </c>
      <c r="J83" s="34">
        <f>(POWER(T6B!J82/T6B!J81,4)-1)*100</f>
        <v>2.81247289440274</v>
      </c>
      <c r="K83" s="174">
        <f>(POWER(T6B!K82/T6B!K81,4)-1)*100</f>
        <v>2.5804849587212741</v>
      </c>
    </row>
    <row r="84" spans="1:11">
      <c r="A84" s="473" t="s">
        <v>180</v>
      </c>
      <c r="B84" s="56">
        <f>(POWER(T6B!B83/T6B!B82,4)-1)*100</f>
        <v>-0.67018771129356836</v>
      </c>
      <c r="C84" s="178">
        <f>(POWER(T6B!C83/T6B!C82,4)-1)*100</f>
        <v>2.6558676875235721</v>
      </c>
      <c r="D84" s="57">
        <f>(POWER(T6B!D83/T6B!D82,4)-1)*100</f>
        <v>3.0301517185114868</v>
      </c>
      <c r="E84" s="156">
        <f>(POWER(T6B!E83/T6B!E82,4)-1)*100</f>
        <v>-3.2400051489909765</v>
      </c>
      <c r="F84" s="174">
        <f>(POWER(T6B!F83/T6B!F82,4)-1)*100</f>
        <v>-3.59151120704434</v>
      </c>
      <c r="G84" s="34">
        <f>(POWER(T6B!G83/T6B!G82,4)-1)*100</f>
        <v>1.2906212978617271</v>
      </c>
      <c r="H84" s="34">
        <f>(POWER(T6B!H83/T6B!H82,4)-1)*100</f>
        <v>1.7358117715134069</v>
      </c>
      <c r="I84" s="174">
        <f>(POWER(T6B!I83/T6B!I82,4)-1)*100</f>
        <v>1.5440863761081447</v>
      </c>
      <c r="J84" s="34">
        <f>(POWER(T6B!J83/T6B!J82,4)-1)*100</f>
        <v>-0.44069352619477975</v>
      </c>
      <c r="K84" s="174">
        <f>(POWER(T6B!K83/T6B!K82,4)-1)*100</f>
        <v>-0.24446001870451761</v>
      </c>
    </row>
    <row r="85" spans="1:11">
      <c r="A85" s="473" t="s">
        <v>181</v>
      </c>
      <c r="B85" s="56">
        <f>(POWER(T6B!B84/T6B!B83,4)-1)*100</f>
        <v>1.0523907336432714</v>
      </c>
      <c r="C85" s="178">
        <f>(POWER(T6B!C84/T6B!C83,4)-1)*100</f>
        <v>1.2776437694077325</v>
      </c>
      <c r="D85" s="57">
        <f>(POWER(T6B!D84/T6B!D83,4)-1)*100</f>
        <v>9.3479278535268939E-2</v>
      </c>
      <c r="E85" s="156">
        <f>(POWER(T6B!E84/T6B!E83,4)-1)*100</f>
        <v>-0.22241141023909838</v>
      </c>
      <c r="F85" s="174">
        <f>(POWER(T6B!F84/T6B!F83,4)-1)*100</f>
        <v>0.95512336074488058</v>
      </c>
      <c r="G85" s="34">
        <f>(POWER(T6B!G84/T6B!G83,4)-1)*100</f>
        <v>0.15527947387781182</v>
      </c>
      <c r="H85" s="34">
        <f>(POWER(T6B!H84/T6B!H83,4)-1)*100</f>
        <v>1.1775346610100712</v>
      </c>
      <c r="I85" s="174">
        <f>(POWER(T6B!I84/T6B!I83,4)-1)*100</f>
        <v>2.2689715452729686</v>
      </c>
      <c r="J85" s="34">
        <f>(POWER(T6B!J84/T6B!J83,4)-1)*100</f>
        <v>-1.0121188682846061</v>
      </c>
      <c r="K85" s="174">
        <f>(POWER(T6B!K84/T6B!K83,4)-1)*100</f>
        <v>-2.0690616855109978</v>
      </c>
    </row>
    <row r="86" spans="1:11">
      <c r="A86" s="473" t="s">
        <v>182</v>
      </c>
      <c r="B86" s="56">
        <f>(POWER(T6B!B85/T6B!B84,4)-1)*100</f>
        <v>1.0373293007935214</v>
      </c>
      <c r="C86" s="178">
        <f>(POWER(T6B!C85/T6B!C84,4)-1)*100</f>
        <v>2.0658841622296809</v>
      </c>
      <c r="D86" s="57">
        <f>(POWER(T6B!D85/T6B!D84,4)-1)*100</f>
        <v>-1.2185086053795313E-2</v>
      </c>
      <c r="E86" s="156">
        <f>(POWER(T6B!E85/T6B!E84,4)-1)*100</f>
        <v>-1.0077361989059286</v>
      </c>
      <c r="F86" s="174">
        <f>(POWER(T6B!F85/T6B!F84,4)-1)*100</f>
        <v>1.0537548020242316</v>
      </c>
      <c r="G86" s="34">
        <f>(POWER(T6B!G85/T6B!G84,4)-1)*100</f>
        <v>4.1027622862046309</v>
      </c>
      <c r="H86" s="34">
        <f>(POWER(T6B!H85/T6B!H84,4)-1)*100</f>
        <v>1.4578433194870177</v>
      </c>
      <c r="I86" s="174">
        <f>(POWER(T6B!I85/T6B!I84,4)-1)*100</f>
        <v>1.6441715248234567</v>
      </c>
      <c r="J86" s="34">
        <f>(POWER(T6B!J85/T6B!J84,4)-1)*100</f>
        <v>2.6088313851418299</v>
      </c>
      <c r="K86" s="174">
        <f>(POWER(T6B!K85/T6B!K84,4)-1)*100</f>
        <v>2.4191635316126225</v>
      </c>
    </row>
    <row r="87" spans="1:11">
      <c r="A87" s="473" t="s">
        <v>183</v>
      </c>
      <c r="B87" s="56">
        <f>(POWER(T6B!B86/T6B!B85,4)-1)*100</f>
        <v>2.4858670638497671</v>
      </c>
      <c r="C87" s="178">
        <f>(POWER(T6B!C86/T6B!C85,4)-1)*100</f>
        <v>3.0884815709154134</v>
      </c>
      <c r="D87" s="57">
        <f>(POWER(T6B!D86/T6B!D85,4)-1)*100</f>
        <v>1.4129003285785036</v>
      </c>
      <c r="E87" s="156">
        <f>(POWER(T6B!E86/T6B!E85,4)-1)*100</f>
        <v>-0.5845604648382241</v>
      </c>
      <c r="F87" s="174">
        <f>(POWER(T6B!F86/T6B!F85,4)-1)*100</f>
        <v>1.0590407458318296</v>
      </c>
      <c r="G87" s="34">
        <f>(POWER(T6B!G86/T6B!G85,4)-1)*100</f>
        <v>0.3229027895960801</v>
      </c>
      <c r="H87" s="34">
        <f>(POWER(T6B!H86/T6B!H85,4)-1)*100</f>
        <v>1.0945246343511794</v>
      </c>
      <c r="I87" s="174">
        <f>(POWER(T6B!I86/T6B!I85,4)-1)*100</f>
        <v>0.27699552435698216</v>
      </c>
      <c r="J87" s="34">
        <f>(POWER(T6B!J86/T6B!J85,4)-1)*100</f>
        <v>-0.76300300807511379</v>
      </c>
      <c r="K87" s="174">
        <f>(POWER(T6B!K86/T6B!K85,4)-1)*100</f>
        <v>4.6407382212199089E-2</v>
      </c>
    </row>
    <row r="88" spans="1:11">
      <c r="A88" s="473" t="s">
        <v>184</v>
      </c>
      <c r="B88" s="56">
        <f>(POWER(T6B!B87/T6B!B86,4)-1)*100</f>
        <v>3.7538885069670958</v>
      </c>
      <c r="C88" s="178">
        <f>(POWER(T6B!C87/T6B!C86,4)-1)*100</f>
        <v>1.2452218656479275</v>
      </c>
      <c r="D88" s="57">
        <f>(POWER(T6B!D87/T6B!D86,4)-1)*100</f>
        <v>4.0679916862867982</v>
      </c>
      <c r="E88" s="156">
        <f>(POWER(T6B!E87/T6B!E86,4)-1)*100</f>
        <v>2.4778123797764007</v>
      </c>
      <c r="F88" s="174">
        <f>(POWER(T6B!F87/T6B!F86,4)-1)*100</f>
        <v>-0.30252949411880836</v>
      </c>
      <c r="G88" s="34">
        <f>(POWER(T6B!G87/T6B!G86,4)-1)*100</f>
        <v>3.848467255157173</v>
      </c>
      <c r="H88" s="34">
        <f>(POWER(T6B!H87/T6B!H86,4)-1)*100</f>
        <v>0.4624442205785062</v>
      </c>
      <c r="I88" s="174">
        <f>(POWER(T6B!I87/T6B!I86,4)-1)*100</f>
        <v>0.64920641837282744</v>
      </c>
      <c r="J88" s="34">
        <f>(POWER(T6B!J87/T6B!J86,4)-1)*100</f>
        <v>3.3680483780088588</v>
      </c>
      <c r="K88" s="174">
        <f>(POWER(T6B!K87/T6B!K86,4)-1)*100</f>
        <v>3.1793521664585711</v>
      </c>
    </row>
    <row r="89" spans="1:11">
      <c r="A89" s="473" t="s">
        <v>185</v>
      </c>
      <c r="B89" s="56">
        <f>(POWER(T6B!B88/T6B!B87,4)-1)*100</f>
        <v>1.1678826213335824</v>
      </c>
      <c r="C89" s="178">
        <f>(POWER(T6B!C88/T6B!C87,4)-1)*100</f>
        <v>0.60715231913581746</v>
      </c>
      <c r="D89" s="57">
        <f>(POWER(T6B!D88/T6B!D87,4)-1)*100</f>
        <v>1.9294838491970445</v>
      </c>
      <c r="E89" s="156">
        <f>(POWER(T6B!E88/T6B!E87,4)-1)*100</f>
        <v>0.55734636084223688</v>
      </c>
      <c r="F89" s="174">
        <f>(POWER(T6B!F88/T6B!F87,4)-1)*100</f>
        <v>-0.75164085249412871</v>
      </c>
      <c r="G89" s="34">
        <f>(POWER(T6B!G88/T6B!G87,4)-1)*100</f>
        <v>3.0634106256571147</v>
      </c>
      <c r="H89" s="34">
        <f>(POWER(T6B!H88/T6B!H87,4)-1)*100</f>
        <v>-0.81559595168136934</v>
      </c>
      <c r="I89" s="174">
        <f>(POWER(T6B!I88/T6B!I87,4)-1)*100</f>
        <v>-1.6892030361752353</v>
      </c>
      <c r="J89" s="34">
        <f>(POWER(T6B!J88/T6B!J87,4)-1)*100</f>
        <v>3.9151308710960064</v>
      </c>
      <c r="K89" s="174">
        <f>(POWER(T6B!K88/T6B!K87,4)-1)*100</f>
        <v>4.8349695656818348</v>
      </c>
    </row>
    <row r="90" spans="1:11">
      <c r="A90" s="473" t="s">
        <v>186</v>
      </c>
      <c r="B90" s="56">
        <f>(POWER(T6B!B89/T6B!B88,4)-1)*100</f>
        <v>-0.30643869650409661</v>
      </c>
      <c r="C90" s="178">
        <f>(POWER(T6B!C89/T6B!C88,4)-1)*100</f>
        <v>4.8028569458034243</v>
      </c>
      <c r="D90" s="57">
        <f>(POWER(T6B!D89/T6B!D88,4)-1)*100</f>
        <v>3.237428807092213</v>
      </c>
      <c r="E90" s="156">
        <f>(POWER(T6B!E89/T6B!E88,4)-1)*100</f>
        <v>-4.8751492003215819</v>
      </c>
      <c r="F90" s="174">
        <f>(POWER(T6B!F89/T6B!F88,4)-1)*100</f>
        <v>-3.427332806725969</v>
      </c>
      <c r="G90" s="34">
        <f>(POWER(T6B!G89/T6B!G88,4)-1)*100</f>
        <v>1.0146629636162974</v>
      </c>
      <c r="H90" s="34">
        <f>(POWER(T6B!H89/T6B!H88,4)-1)*100</f>
        <v>0.72860464793214064</v>
      </c>
      <c r="I90" s="174">
        <f>(POWER(T6B!I89/T6B!I88,4)-1)*100</f>
        <v>-0.12397446094766229</v>
      </c>
      <c r="J90" s="34">
        <f>(POWER(T6B!J89/T6B!J88,4)-1)*100</f>
        <v>0.28371651045333568</v>
      </c>
      <c r="K90" s="174">
        <f>(POWER(T6B!K89/T6B!K88,4)-1)*100</f>
        <v>1.1379922686154398</v>
      </c>
    </row>
    <row r="91" spans="1:11">
      <c r="A91" s="473" t="s">
        <v>187</v>
      </c>
      <c r="B91" s="56">
        <f>(POWER(T6B!B90/T6B!B89,4)-1)*100</f>
        <v>-1.0208202298557678</v>
      </c>
      <c r="C91" s="178">
        <f>(POWER(T6B!C90/T6B!C89,4)-1)*100</f>
        <v>1.3568640340851257</v>
      </c>
      <c r="D91" s="57">
        <f>(POWER(T6B!D90/T6B!D89,4)-1)*100</f>
        <v>1.1883872107564253</v>
      </c>
      <c r="E91" s="156">
        <f>(POWER(T6B!E90/T6B!E89,4)-1)*100</f>
        <v>-2.3458542118482195</v>
      </c>
      <c r="F91" s="174">
        <f>(POWER(T6B!F90/T6B!F89,4)-1)*100</f>
        <v>-2.1866382045551136</v>
      </c>
      <c r="G91" s="34">
        <f>(POWER(T6B!G90/T6B!G89,4)-1)*100</f>
        <v>-4.5006142771485624</v>
      </c>
      <c r="H91" s="34">
        <f>(POWER(T6B!H90/T6B!H89,4)-1)*100</f>
        <v>-0.98572529466910419</v>
      </c>
      <c r="I91" s="174">
        <f>(POWER(T6B!I90/T6B!I89,4)-1)*100</f>
        <v>-1.1698542641320531</v>
      </c>
      <c r="J91" s="34">
        <f>(POWER(T6B!J90/T6B!J89,4)-1)*100</f>
        <v>-3.5525375383449909</v>
      </c>
      <c r="K91" s="174">
        <f>(POWER(T6B!K90/T6B!K89,4)-1)*100</f>
        <v>-3.3711682801406351</v>
      </c>
    </row>
    <row r="92" spans="1:11">
      <c r="A92" s="473" t="s">
        <v>188</v>
      </c>
      <c r="B92" s="56">
        <f>(POWER(T6B!B91/T6B!B90,4)-1)*100</f>
        <v>0.49662479219541034</v>
      </c>
      <c r="C92" s="178">
        <f>(POWER(T6B!C91/T6B!C90,4)-1)*100</f>
        <v>-0.58268154197965716</v>
      </c>
      <c r="D92" s="57">
        <f>(POWER(T6B!D91/T6B!D90,4)-1)*100</f>
        <v>-1.2916925712268212</v>
      </c>
      <c r="E92" s="156">
        <f>(POWER(T6B!E91/T6B!E90,4)-1)*100</f>
        <v>1.085632112106083</v>
      </c>
      <c r="F92" s="174">
        <f>(POWER(T6B!F91/T6B!F90,4)-1)*100</f>
        <v>1.8158447410115075</v>
      </c>
      <c r="G92" s="34">
        <f>(POWER(T6B!G91/T6B!G90,4)-1)*100</f>
        <v>1.7159264281990882</v>
      </c>
      <c r="H92" s="34">
        <f>(POWER(T6B!H91/T6B!H90,4)-1)*100</f>
        <v>-1.9432619420840846</v>
      </c>
      <c r="I92" s="174">
        <f>(POWER(T6B!I91/T6B!I90,4)-1)*100</f>
        <v>-2.1635146287934504</v>
      </c>
      <c r="J92" s="34">
        <f>(POWER(T6B!J91/T6B!J90,4)-1)*100</f>
        <v>3.7337399462205267</v>
      </c>
      <c r="K92" s="174">
        <f>(POWER(T6B!K91/T6B!K90,4)-1)*100</f>
        <v>3.9676078890146238</v>
      </c>
    </row>
    <row r="93" spans="1:11">
      <c r="A93" s="473" t="s">
        <v>189</v>
      </c>
      <c r="B93" s="56">
        <f>(POWER(T6B!B92/T6B!B91,4)-1)*100</f>
        <v>3.4249065441980253</v>
      </c>
      <c r="C93" s="178">
        <f>(POWER(T6B!C92/T6B!C91,4)-1)*100</f>
        <v>-0.99989355608615105</v>
      </c>
      <c r="D93" s="57">
        <f>(POWER(T6B!D92/T6B!D91,4)-1)*100</f>
        <v>-1.1036769054548978</v>
      </c>
      <c r="E93" s="156">
        <f>(POWER(T6B!E92/T6B!E91,4)-1)*100</f>
        <v>4.4694902452361296</v>
      </c>
      <c r="F93" s="174">
        <f>(POWER(T6B!F92/T6B!F91,4)-1)*100</f>
        <v>4.5795128907407001</v>
      </c>
      <c r="G93" s="34">
        <f>(POWER(T6B!G92/T6B!G91,4)-1)*100</f>
        <v>-3.31188360574447</v>
      </c>
      <c r="H93" s="34">
        <f>(POWER(T6B!H92/T6B!H91,4)-1)*100</f>
        <v>-3.0739858925585062</v>
      </c>
      <c r="I93" s="174">
        <f>(POWER(T6B!I92/T6B!I91,4)-1)*100</f>
        <v>-4.3113160489608777</v>
      </c>
      <c r="J93" s="34">
        <f>(POWER(T6B!J92/T6B!J91,4)-1)*100</f>
        <v>-0.24654297477328946</v>
      </c>
      <c r="K93" s="174">
        <f>(POWER(T6B!K92/T6B!K91,4)-1)*100</f>
        <v>1.0420886324764789</v>
      </c>
    </row>
    <row r="94" spans="1:11">
      <c r="A94" s="473" t="s">
        <v>190</v>
      </c>
      <c r="B94" s="56">
        <f>(POWER(T6B!B93/T6B!B92,4)-1)*100</f>
        <v>-6.7881816969118214</v>
      </c>
      <c r="C94" s="178">
        <f>(POWER(T6B!C93/T6B!C92,4)-1)*100</f>
        <v>-1.9387024110761986</v>
      </c>
      <c r="D94" s="57">
        <f>(POWER(T6B!D93/T6B!D92,4)-1)*100</f>
        <v>-5.2973350933283703</v>
      </c>
      <c r="E94" s="156">
        <f>(POWER(T6B!E93/T6B!E92,4)-1)*100</f>
        <v>-4.9453550025054476</v>
      </c>
      <c r="F94" s="174">
        <f>(POWER(T6B!F93/T6B!F92,4)-1)*100</f>
        <v>-1.578566507583723</v>
      </c>
      <c r="G94" s="34">
        <f>(POWER(T6B!G93/T6B!G92,4)-1)*100</f>
        <v>-11.159953451513182</v>
      </c>
      <c r="H94" s="34">
        <f>(POWER(T6B!H93/T6B!H92,4)-1)*100</f>
        <v>-7.1738878054510735</v>
      </c>
      <c r="I94" s="174">
        <f>(POWER(T6B!I93/T6B!I92,4)-1)*100</f>
        <v>-9.0447363149094411</v>
      </c>
      <c r="J94" s="34">
        <f>(POWER(T6B!J93/T6B!J92,4)-1)*100</f>
        <v>-4.2927777839204317</v>
      </c>
      <c r="K94" s="174">
        <f>(POWER(T6B!K93/T6B!K92,4)-1)*100</f>
        <v>-2.3254227936100436</v>
      </c>
    </row>
    <row r="95" spans="1:11" s="60" customFormat="1">
      <c r="A95" s="352" t="s">
        <v>191</v>
      </c>
      <c r="B95" s="182">
        <f>(POWER(T6B!B94/T6B!B93,4)-1)*100</f>
        <v>-12.207110439972169</v>
      </c>
      <c r="C95" s="178">
        <f>(POWER(T6B!C94/T6B!C93,4)-1)*100</f>
        <v>-6.5710918533763873</v>
      </c>
      <c r="D95" s="81">
        <f>(POWER(T6B!D94/T6B!D93,4)-1)*100</f>
        <v>-10.576935068727945</v>
      </c>
      <c r="E95" s="133">
        <f>(POWER(T6B!E94/T6B!E93,4)-1)*100</f>
        <v>-6.0324140551346499</v>
      </c>
      <c r="F95" s="175">
        <f>(POWER(T6B!F94/T6B!F93,4)-1)*100</f>
        <v>-1.8260456178023299</v>
      </c>
      <c r="G95" s="34">
        <f>(POWER(T6B!G94/T6B!G93,4)-1)*100</f>
        <v>-7.2050705695226753</v>
      </c>
      <c r="H95" s="34">
        <f>(POWER(T6B!H94/T6B!H93,4)-1)*100</f>
        <v>-7.6278970973128191</v>
      </c>
      <c r="I95" s="174">
        <f>(POWER(T6B!I94/T6B!I93,4)-1)*100</f>
        <v>-9.8827294320988575</v>
      </c>
      <c r="J95" s="34">
        <f>(POWER(T6B!J94/T6B!J93,4)-1)*100</f>
        <v>0.4550501768992854</v>
      </c>
      <c r="K95" s="174">
        <f>(POWER(T6B!K94/T6B!K93,4)-1)*100</f>
        <v>2.975173086408911</v>
      </c>
    </row>
    <row r="96" spans="1:11" s="60" customFormat="1">
      <c r="A96" s="352" t="s">
        <v>212</v>
      </c>
      <c r="B96" s="182">
        <f>(POWER(T6B!B95/T6B!B94,4)-1)*100</f>
        <v>-6.3056373084515061</v>
      </c>
      <c r="C96" s="178">
        <f>(POWER(T6B!C95/T6B!C94,4)-1)*100</f>
        <v>-5.0400639649407779</v>
      </c>
      <c r="D96" s="81">
        <f>(POWER(T6B!D95/T6B!D94,4)-1)*100</f>
        <v>-7.472644800227779</v>
      </c>
      <c r="E96" s="133">
        <f>(POWER(T6B!E95/T6B!E94,4)-1)*100</f>
        <v>-1.3327445197977239</v>
      </c>
      <c r="F96" s="175">
        <f>(POWER(T6B!F95/T6B!F94,4)-1)*100</f>
        <v>1.2655832179985227</v>
      </c>
      <c r="G96" s="34">
        <f>(POWER(T6B!G95/T6B!G94,4)-1)*100</f>
        <v>-1.1381616471619171</v>
      </c>
      <c r="H96" s="34">
        <f>(POWER(T6B!H95/T6B!H94,4)-1)*100</f>
        <v>-6.8269912094455876</v>
      </c>
      <c r="I96" s="174">
        <f>(POWER(T6B!I95/T6B!I94,4)-1)*100</f>
        <v>-8.4830175155799044</v>
      </c>
      <c r="J96" s="34">
        <f>(POWER(T6B!J95/T6B!J94,4)-1)*100</f>
        <v>6.1075681458829134</v>
      </c>
      <c r="K96" s="174">
        <f>(POWER(T6B!K95/T6B!K94,4)-1)*100</f>
        <v>8.0257811321719164</v>
      </c>
    </row>
    <row r="97" spans="1:12" s="60" customFormat="1">
      <c r="A97" s="352" t="s">
        <v>213</v>
      </c>
      <c r="B97" s="182">
        <f>(POWER(T6B!B96/T6B!B95,4)-1)*100</f>
        <v>1.8317858281315713</v>
      </c>
      <c r="C97" s="178">
        <f>(POWER(T6B!C96/T6B!C95,4)-1)*100</f>
        <v>0.38611974443483188</v>
      </c>
      <c r="D97" s="81">
        <f>(POWER(T6B!D96/T6B!D95,4)-1)*100</f>
        <v>0.77849454089113923</v>
      </c>
      <c r="E97" s="133">
        <f>(POWER(T6B!E96/T6B!E95,4)-1)*100</f>
        <v>1.440105551820392</v>
      </c>
      <c r="F97" s="175">
        <f>(POWER(T6B!F96/T6B!F95,4)-1)*100</f>
        <v>1.0430895121138484</v>
      </c>
      <c r="G97" s="34">
        <f>(POWER(T6B!G96/T6B!G95,4)-1)*100</f>
        <v>1.4802729267600734</v>
      </c>
      <c r="H97" s="34">
        <f>(POWER(T6B!H96/T6B!H95,4)-1)*100</f>
        <v>-3.5157220475082296</v>
      </c>
      <c r="I97" s="174">
        <f>(POWER(T6B!I96/T6B!I95,4)-1)*100</f>
        <v>-4.7196871221891872</v>
      </c>
      <c r="J97" s="34">
        <f>(POWER(T6B!J96/T6B!J95,4)-1)*100</f>
        <v>5.1766045379005199</v>
      </c>
      <c r="K97" s="174">
        <f>(POWER(T6B!K96/T6B!K95,4)-1)*100</f>
        <v>6.5029884728749598</v>
      </c>
    </row>
    <row r="98" spans="1:12" s="60" customFormat="1">
      <c r="A98" s="352" t="s">
        <v>214</v>
      </c>
      <c r="B98" s="182">
        <f>(POWER(T6B!B97/T6B!B96,4)-1)*100</f>
        <v>5.63713572801261</v>
      </c>
      <c r="C98" s="178">
        <f>(POWER(T6B!C97/T6B!C96,4)-1)*100</f>
        <v>1.9690116649083711</v>
      </c>
      <c r="D98" s="81">
        <f>(POWER(T6B!D97/T6B!D96,4)-1)*100</f>
        <v>2.2331751082503848</v>
      </c>
      <c r="E98" s="133">
        <f>(POWER(T6B!E97/T6B!E96,4)-1)*100</f>
        <v>3.5972929453886193</v>
      </c>
      <c r="F98" s="175">
        <f>(POWER(T6B!F97/T6B!F96,4)-1)*100</f>
        <v>3.3298757625385811</v>
      </c>
      <c r="G98" s="34">
        <f>(POWER(T6B!G97/T6B!G96,4)-1)*100</f>
        <v>4.858985479042488</v>
      </c>
      <c r="H98" s="34">
        <f>(POWER(T6B!H97/T6B!H96,4)-1)*100</f>
        <v>-2.2379643277094297</v>
      </c>
      <c r="I98" s="174">
        <f>(POWER(T6B!I97/T6B!I96,4)-1)*100</f>
        <v>-0.12538612840965468</v>
      </c>
      <c r="J98" s="34">
        <f>(POWER(T6B!J97/T6B!J96,4)-1)*100</f>
        <v>7.2613703806117647</v>
      </c>
      <c r="K98" s="174">
        <f>(POWER(T6B!K97/T6B!K96,4)-1)*100</f>
        <v>4.9909055083453113</v>
      </c>
    </row>
    <row r="99" spans="1:12" s="60" customFormat="1">
      <c r="A99" s="352" t="s">
        <v>215</v>
      </c>
      <c r="B99" s="182">
        <f>(POWER(T6B!B98/T6B!B97,4)-1)*100</f>
        <v>5.8576620862548445</v>
      </c>
      <c r="C99" s="178">
        <f>(POWER(T6B!C98/T6B!C97,4)-1)*100</f>
        <v>2.6230006529861072</v>
      </c>
      <c r="D99" s="81">
        <f>(POWER(T6B!D98/T6B!D97,4)-1)*100</f>
        <v>4.4999768501141624</v>
      </c>
      <c r="E99" s="133">
        <f>(POWER(T6B!E98/T6B!E97,4)-1)*100</f>
        <v>3.1519848500694003</v>
      </c>
      <c r="F99" s="175">
        <f>(POWER(T6B!F98/T6B!F97,4)-1)*100</f>
        <v>1.3000826243718677</v>
      </c>
      <c r="G99" s="34">
        <f>(POWER(T6B!G98/T6B!G97,4)-1)*100</f>
        <v>2.0189695219564152</v>
      </c>
      <c r="H99" s="34">
        <f>(POWER(T6B!H98/T6B!H97,4)-1)*100</f>
        <v>-0.60659805678826562</v>
      </c>
      <c r="I99" s="174">
        <f>(POWER(T6B!I98/T6B!I97,4)-1)*100</f>
        <v>0.40540351631086491</v>
      </c>
      <c r="J99" s="34">
        <f>(POWER(T6B!J98/T6B!J97,4)-1)*100</f>
        <v>2.6403305010139766</v>
      </c>
      <c r="K99" s="174">
        <f>(POWER(T6B!K98/T6B!K97,4)-1)*100</f>
        <v>1.6101959397564425</v>
      </c>
    </row>
    <row r="100" spans="1:12" s="60" customFormat="1">
      <c r="A100" s="352" t="s">
        <v>216</v>
      </c>
      <c r="B100" s="182">
        <f>(POWER(T6B!B99/T6B!B98,4)-1)*100</f>
        <v>2.0262552891974872</v>
      </c>
      <c r="C100" s="178">
        <f>(POWER(T6B!C99/T6B!C98,4)-1)*100</f>
        <v>5.4351618095476395</v>
      </c>
      <c r="D100" s="81">
        <f>(POWER(T6B!D99/T6B!D98,4)-1)*100</f>
        <v>4.3387149312030804</v>
      </c>
      <c r="E100" s="133">
        <f>(POWER(T6B!E99/T6B!E98,4)-1)*100</f>
        <v>-3.233178061136599</v>
      </c>
      <c r="F100" s="175">
        <f>(POWER(T6B!F99/T6B!F98,4)-1)*100</f>
        <v>-2.2125248672596021</v>
      </c>
      <c r="G100" s="34">
        <f>(POWER(T6B!G99/T6B!G98,4)-1)*100</f>
        <v>4.9805179533186195</v>
      </c>
      <c r="H100" s="34">
        <f>(POWER(T6B!H99/T6B!H98,4)-1)*100</f>
        <v>0.98599698885120102</v>
      </c>
      <c r="I100" s="174">
        <f>(POWER(T6B!I99/T6B!I98,4)-1)*100</f>
        <v>3.4361531636476483</v>
      </c>
      <c r="J100" s="34">
        <f>(POWER(T6B!J99/T6B!J98,4)-1)*100</f>
        <v>3.9557082216624906</v>
      </c>
      <c r="K100" s="174">
        <f>(POWER(T6B!K99/T6B!K98,4)-1)*100</f>
        <v>1.4893965410216259</v>
      </c>
    </row>
    <row r="101" spans="1:12" s="60" customFormat="1">
      <c r="A101" s="352" t="s">
        <v>217</v>
      </c>
      <c r="B101" s="182">
        <f>(POWER(T6B!B100/T6B!B99,4)-1)*100</f>
        <v>2.9291830885512793</v>
      </c>
      <c r="C101" s="178">
        <f>(POWER(T6B!C100/T6B!C99,4)-1)*100</f>
        <v>0.90667794872469898</v>
      </c>
      <c r="D101" s="81">
        <f>(POWER(T6B!D100/T6B!D99,4)-1)*100</f>
        <v>-1.4143484428272068</v>
      </c>
      <c r="E101" s="133">
        <f>(POWER(T6B!E100/T6B!E99,4)-1)*100</f>
        <v>2.004332300835876</v>
      </c>
      <c r="F101" s="175">
        <f>(POWER(T6B!F100/T6B!F99,4)-1)*100</f>
        <v>4.4030168268434977</v>
      </c>
      <c r="G101" s="34">
        <f>(POWER(T6B!G100/T6B!G99,4)-1)*100</f>
        <v>4.0863935872535118</v>
      </c>
      <c r="H101" s="34">
        <f>(POWER(T6B!H100/T6B!H99,4)-1)*100</f>
        <v>0.13775218767957398</v>
      </c>
      <c r="I101" s="174">
        <f>(POWER(T6B!I100/T6B!I99,4)-1)*100</f>
        <v>1.8735610467302433</v>
      </c>
      <c r="J101" s="34">
        <f>(POWER(T6B!J100/T6B!J99,4)-1)*100</f>
        <v>3.9407252966623396</v>
      </c>
      <c r="K101" s="174">
        <f>(POWER(T6B!K100/T6B!K99,4)-1)*100</f>
        <v>2.1767058112142745</v>
      </c>
    </row>
    <row r="102" spans="1:12" s="60" customFormat="1">
      <c r="A102" s="352" t="s">
        <v>218</v>
      </c>
      <c r="B102" s="182">
        <f>(POWER(T6B!B101/T6B!B100,4)-1)*100</f>
        <v>5.0534356794384117</v>
      </c>
      <c r="C102" s="178">
        <f>(POWER(T6B!C101/T6B!C100,4)-1)*100</f>
        <v>2.0217519962311581</v>
      </c>
      <c r="D102" s="81">
        <f>(POWER(T6B!D101/T6B!D100,4)-1)*100</f>
        <v>5.0226280274670465</v>
      </c>
      <c r="E102" s="133">
        <f>(POWER(T6B!E101/T6B!E100,4)-1)*100</f>
        <v>2.9716051958401879</v>
      </c>
      <c r="F102" s="175">
        <f>(POWER(T6B!F101/T6B!F100,4)-1)*100</f>
        <v>2.7551024965211113E-2</v>
      </c>
      <c r="G102" s="34">
        <f>(POWER(T6B!G101/T6B!G100,4)-1)*100</f>
        <v>3.3796442541861982</v>
      </c>
      <c r="H102" s="34">
        <f>(POWER(T6B!H101/T6B!H100,4)-1)*100</f>
        <v>1.6905538169834644</v>
      </c>
      <c r="I102" s="174">
        <f>(POWER(T6B!I101/T6B!I100,4)-1)*100</f>
        <v>2.0389553488098011</v>
      </c>
      <c r="J102" s="34">
        <f>(POWER(T6B!J101/T6B!J100,4)-1)*100</f>
        <v>1.6631022849525889</v>
      </c>
      <c r="K102" s="174">
        <f>(POWER(T6B!K101/T6B!K100,4)-1)*100</f>
        <v>1.3080410643149465</v>
      </c>
    </row>
    <row r="103" spans="1:12" s="60" customFormat="1">
      <c r="A103" s="352" t="s">
        <v>219</v>
      </c>
      <c r="B103" s="182">
        <f>(POWER(T6B!B102/T6B!B101,4)-1)*100</f>
        <v>3.5676266775589216</v>
      </c>
      <c r="C103" s="178">
        <f>(POWER(T6B!C102/T6B!C101,4)-1)*100</f>
        <v>2.3141028387011708</v>
      </c>
      <c r="D103" s="82">
        <f>(POWER(T6B!D102/T6B!D101,4)-1)*100</f>
        <v>-0.13398794270241821</v>
      </c>
      <c r="E103" s="201">
        <f>(POWER(T6B!E102/T6B!E101,4)-1)*100</f>
        <v>1.2251720965916091</v>
      </c>
      <c r="F103" s="175">
        <f>(POWER(T6B!F102/T6B!F101,4)-1)*100</f>
        <v>3.7062133561564847</v>
      </c>
      <c r="G103" s="34">
        <f>(POWER(T6B!G102/T6B!G101,4)-1)*100</f>
        <v>-2.1985097109783802</v>
      </c>
      <c r="H103" s="34">
        <f>(POWER(T6B!H102/T6B!H101,4)-1)*100</f>
        <v>2.3873475996697202</v>
      </c>
      <c r="I103" s="174">
        <f>(POWER(T6B!I102/T6B!I101,4)-1)*100</f>
        <v>1.1526051744549681</v>
      </c>
      <c r="J103" s="34">
        <f>(POWER(T6B!J102/T6B!J101,4)-1)*100</f>
        <v>-4.4778056077367845</v>
      </c>
      <c r="K103" s="174">
        <f>(POWER(T6B!K102/T6B!K101,4)-1)*100</f>
        <v>-3.3114198666572836</v>
      </c>
    </row>
    <row r="104" spans="1:12" s="158" customFormat="1">
      <c r="A104" s="352" t="s">
        <v>221</v>
      </c>
      <c r="B104" s="182">
        <f>(POWER(T6B!B103/T6B!B102,4)-1)*100</f>
        <v>0.46431021154698104</v>
      </c>
      <c r="C104" s="178">
        <f>(POWER(T6B!C103/T6B!C102,4)-1)*100</f>
        <v>0.95058237845369042</v>
      </c>
      <c r="D104" s="82">
        <f>(POWER(T6B!D103/T6B!D102,4)-1)*100</f>
        <v>0.4273650260641304</v>
      </c>
      <c r="E104" s="201">
        <f>(POWER(T6B!E103/T6B!E102,4)-1)*100</f>
        <v>-0.48169327551155217</v>
      </c>
      <c r="F104" s="175">
        <f>(POWER(T6B!F103/T6B!F102,4)-1)*100</f>
        <v>3.9001302405217153E-2</v>
      </c>
      <c r="G104" s="34">
        <f>(POWER(T6B!G103/T6B!G102,4)-1)*100</f>
        <v>3.8241139742742902</v>
      </c>
      <c r="H104" s="34">
        <f>(POWER(T6B!H103/T6B!H102,4)-1)*100</f>
        <v>1.5436960681563416</v>
      </c>
      <c r="I104" s="174">
        <f>(POWER(T6B!I103/T6B!I102,4)-1)*100</f>
        <v>2.7239940241886806</v>
      </c>
      <c r="J104" s="34">
        <f>(POWER(T6B!J103/T6B!J102,4)-1)*100</f>
        <v>2.247635773477219</v>
      </c>
      <c r="K104" s="174">
        <f>(POWER(T6B!K103/T6B!K102,4)-1)*100</f>
        <v>1.0719845799104011</v>
      </c>
    </row>
    <row r="105" spans="1:12" s="158" customFormat="1">
      <c r="A105" s="352" t="s">
        <v>318</v>
      </c>
      <c r="B105" s="182">
        <f>(POWER(T6B!B104/T6B!B103,4)-1)*100</f>
        <v>7.0983003430729497</v>
      </c>
      <c r="C105" s="178">
        <f>(POWER(T6B!C104/T6B!C103,4)-1)*100</f>
        <v>1.8794279721630502</v>
      </c>
      <c r="D105" s="82">
        <f>(POWER(T6B!D104/T6B!D103,4)-1)*100</f>
        <v>4.1968531794072783</v>
      </c>
      <c r="E105" s="201">
        <f>(POWER(T6B!E104/T6B!E103,4)-1)*100</f>
        <v>5.122596852757999</v>
      </c>
      <c r="F105" s="175">
        <f>(POWER(T6B!F104/T6B!F103,4)-1)*100</f>
        <v>2.7853402302674191</v>
      </c>
      <c r="G105" s="34">
        <f>(POWER(T6B!G104/T6B!G103,4)-1)*100</f>
        <v>1.1126244949262398</v>
      </c>
      <c r="H105" s="34">
        <f>(POWER(T6B!H104/T6B!H103,4)-1)*100</f>
        <v>1.6347094635076331</v>
      </c>
      <c r="I105" s="174">
        <f>(POWER(T6B!I104/T6B!I103,4)-1)*100</f>
        <v>2.0250916887873727</v>
      </c>
      <c r="J105" s="34">
        <f>(POWER(T6B!J104/T6B!J103,4)-1)*100</f>
        <v>-0.51784755576723684</v>
      </c>
      <c r="K105" s="174">
        <f>(POWER(T6B!K104/T6B!K103,4)-1)*100</f>
        <v>-0.89148619316432587</v>
      </c>
    </row>
    <row r="106" spans="1:12" s="158" customFormat="1">
      <c r="A106" s="352" t="s">
        <v>319</v>
      </c>
      <c r="B106" s="182">
        <f>(POWER(T6B!B105/T6B!B104,4)-1)*100</f>
        <v>3.8187535782666204</v>
      </c>
      <c r="C106" s="178">
        <f>(POWER(T6B!C105/T6B!C104,4)-1)*100</f>
        <v>0.31389767826646153</v>
      </c>
      <c r="D106" s="82">
        <f>(POWER(T6B!D105/T6B!D104,4)-1)*100</f>
        <v>0.91920981095738874</v>
      </c>
      <c r="E106" s="201">
        <f>(POWER(T6B!E105/T6B!E104,4)-1)*100</f>
        <v>3.4938886646006528</v>
      </c>
      <c r="F106" s="175">
        <f>(POWER(T6B!F105/T6B!F104,4)-1)*100</f>
        <v>2.8728409722086345</v>
      </c>
      <c r="G106" s="34">
        <f>(POWER(T6B!G105/T6B!G104,4)-1)*100</f>
        <v>6.0801435469138632</v>
      </c>
      <c r="H106" s="34">
        <f>(POWER(T6B!H105/T6B!H104,4)-1)*100</f>
        <v>2.1481984368757923</v>
      </c>
      <c r="I106" s="174">
        <f>(POWER(T6B!I105/T6B!I104,4)-1)*100</f>
        <v>2.9876602019460963</v>
      </c>
      <c r="J106" s="34">
        <f>(POWER(T6B!J105/T6B!J104,4)-1)*100</f>
        <v>3.8476361119351266</v>
      </c>
      <c r="K106" s="174">
        <f>(POWER(T6B!K105/T6B!K104,4)-1)*100</f>
        <v>2.9981344246673203</v>
      </c>
    </row>
    <row r="107" spans="1:12">
      <c r="A107" s="473" t="s">
        <v>322</v>
      </c>
      <c r="B107" s="182">
        <f>(POWER(T6B!B106/T6B!B105,4)-1)*100</f>
        <v>-0.3694184206213813</v>
      </c>
      <c r="C107" s="178">
        <f>(POWER(T6B!C106/T6B!C105,4)-1)*100</f>
        <v>-0.39883832599156843</v>
      </c>
      <c r="D107" s="82">
        <f>(POWER(T6B!D106/T6B!D105,4)-1)*100</f>
        <v>1.5076731763445261</v>
      </c>
      <c r="E107" s="201">
        <f>(POWER(T6B!E106/T6B!E105,4)-1)*100</f>
        <v>2.9537713090665996E-2</v>
      </c>
      <c r="F107" s="175">
        <f>(POWER(T6B!F106/T6B!F105,4)-1)*100</f>
        <v>-1.8481072279920241</v>
      </c>
      <c r="G107" s="34">
        <f>(POWER(T6B!G106/T6B!G105,4)-1)*100</f>
        <v>3.3985682858132416</v>
      </c>
      <c r="H107" s="34">
        <f>(POWER(T6B!H106/T6B!H105,4)-1)*100</f>
        <v>2.5471854426884155</v>
      </c>
      <c r="I107" s="174">
        <f>(POWER(T6B!I106/T6B!I105,4)-1)*100</f>
        <v>3.3791152723799289</v>
      </c>
      <c r="J107" s="34">
        <f>(POWER(T6B!J106/T6B!J105,4)-1)*100</f>
        <v>0.83131620072443013</v>
      </c>
      <c r="K107" s="174">
        <f>(POWER(T6B!K106/T6B!K105,4)-1)*100</f>
        <v>2.3116042437032469E-2</v>
      </c>
      <c r="L107" s="469"/>
    </row>
    <row r="108" spans="1:12">
      <c r="A108" s="473" t="s">
        <v>341</v>
      </c>
      <c r="B108" s="182">
        <f>(POWER(T6B!B107/T6B!B106,4)-1)*100</f>
        <v>0.83184164285294848</v>
      </c>
      <c r="C108" s="178">
        <f>(POWER(T6B!C107/T6B!C106,4)-1)*100</f>
        <v>5.1615835081568751</v>
      </c>
      <c r="D108" s="82">
        <f>(POWER(T6B!D107/T6B!D106,4)-1)*100</f>
        <v>4.7468132132487906</v>
      </c>
      <c r="E108" s="201">
        <f>(POWER(T6B!E107/T6B!E106,4)-1)*100</f>
        <v>-4.1172277183978974</v>
      </c>
      <c r="F108" s="175">
        <f>(POWER(T6B!F107/T6B!F106,4)-1)*100</f>
        <v>-3.7399659932163432</v>
      </c>
      <c r="G108" s="34">
        <f>(POWER(T6B!G107/T6B!G106,4)-1)*100</f>
        <v>2.5659052940029348</v>
      </c>
      <c r="H108" s="34">
        <f>(POWER(T6B!H107/T6B!H106,4)-1)*100</f>
        <v>1.517714461315256</v>
      </c>
      <c r="I108" s="174">
        <f>(POWER(T6B!I107/T6B!I106,4)-1)*100</f>
        <v>0.38196795659772853</v>
      </c>
      <c r="J108" s="34">
        <f>(POWER(T6B!J107/T6B!J106,4)-1)*100</f>
        <v>1.0349398499256646</v>
      </c>
      <c r="K108" s="174">
        <f>(POWER(T6B!K107/T6B!K106,4)-1)*100</f>
        <v>2.170784183916985</v>
      </c>
      <c r="L108" s="469"/>
    </row>
    <row r="109" spans="1:12">
      <c r="A109" s="473" t="s">
        <v>342</v>
      </c>
      <c r="B109" s="182">
        <f>(POWER(T6B!B108/T6B!B107,4)-1)*100</f>
        <v>0.49358827041889874</v>
      </c>
      <c r="C109" s="178">
        <f>(POWER(T6B!C108/T6B!C107,4)-1)*100</f>
        <v>-0.30931607775532832</v>
      </c>
      <c r="D109" s="82">
        <f>(POWER(T6B!D108/T6B!D107,4)-1)*100</f>
        <v>1.0940015887737742</v>
      </c>
      <c r="E109" s="201">
        <f>(POWER(T6B!E108/T6B!E107,4)-1)*100</f>
        <v>0.80539556614993568</v>
      </c>
      <c r="F109" s="175">
        <f>(POWER(T6B!F108/T6B!F107,4)-1)*100</f>
        <v>-0.59538416721519605</v>
      </c>
      <c r="G109" s="34">
        <f>(POWER(T6B!G108/T6B!G107,4)-1)*100</f>
        <v>0.5726965447587995</v>
      </c>
      <c r="H109" s="34">
        <f>(POWER(T6B!H108/T6B!H107,4)-1)*100</f>
        <v>1.7576973164717291</v>
      </c>
      <c r="I109" s="174">
        <f>(POWER(T6B!I108/T6B!I107,4)-1)*100</f>
        <v>1.6537137277110814</v>
      </c>
      <c r="J109" s="34">
        <f>(POWER(T6B!J108/T6B!J107,4)-1)*100</f>
        <v>-1.1625603133532669</v>
      </c>
      <c r="K109" s="174">
        <f>(POWER(T6B!K108/T6B!K107,4)-1)*100</f>
        <v>-1.0609074748715752</v>
      </c>
      <c r="L109" s="469"/>
    </row>
    <row r="110" spans="1:12">
      <c r="A110" s="473" t="s">
        <v>343</v>
      </c>
      <c r="B110" s="182">
        <f>(POWER(T6B!B109/T6B!B108,4)-1)*100</f>
        <v>0.14231495098031566</v>
      </c>
      <c r="C110" s="178">
        <f>(POWER(T6B!C109/T6B!C108,4)-1)*100</f>
        <v>2.5064158649461099</v>
      </c>
      <c r="D110" s="82">
        <f>(POWER(T6B!D109/T6B!D108,4)-1)*100</f>
        <v>0.86893317557164007</v>
      </c>
      <c r="E110" s="201">
        <f>(POWER(T6B!E109/T6B!E108,4)-1)*100</f>
        <v>-2.3062955562513698</v>
      </c>
      <c r="F110" s="175">
        <f>(POWER(T6B!F109/T6B!F108,4)-1)*100</f>
        <v>-0.71675931119952185</v>
      </c>
      <c r="G110" s="34">
        <f>(POWER(T6B!G109/T6B!G108,4)-1)*100</f>
        <v>0.15471889836959907</v>
      </c>
      <c r="H110" s="34">
        <f>(POWER(T6B!H109/T6B!H108,4)-1)*100</f>
        <v>1.4738347426471288</v>
      </c>
      <c r="I110" s="174">
        <f>(POWER(T6B!I109/T6B!I108,4)-1)*100</f>
        <v>1.6275035922810543</v>
      </c>
      <c r="J110" s="34">
        <f>(POWER(T6B!J109/T6B!J108,4)-1)*100</f>
        <v>-1.3006856768961739</v>
      </c>
      <c r="K110" s="174">
        <f>(POWER(T6B!K109/T6B!K108,4)-1)*100</f>
        <v>-1.4480816736123003</v>
      </c>
      <c r="L110" s="469"/>
    </row>
    <row r="111" spans="1:12">
      <c r="A111" s="473" t="s">
        <v>344</v>
      </c>
      <c r="B111" s="182">
        <f>(POWER(T6B!B110/T6B!B109,4)-1)*100</f>
        <v>5.0224038418048123</v>
      </c>
      <c r="C111" s="178">
        <f>(POWER(T6B!C110/T6B!C109,4)-1)*100</f>
        <v>1.9506796688816719</v>
      </c>
      <c r="D111" s="82">
        <f>(POWER(T6B!D110/T6B!D109,4)-1)*100</f>
        <v>1.5687137222668346</v>
      </c>
      <c r="E111" s="201">
        <f>(POWER(T6B!E110/T6B!E109,4)-1)*100</f>
        <v>3.0129511474563886</v>
      </c>
      <c r="F111" s="175">
        <f>(POWER(T6B!F110/T6B!F109,4)-1)*100</f>
        <v>3.3998387623886295</v>
      </c>
      <c r="G111" s="34">
        <f>(POWER(T6B!G110/T6B!G109,4)-1)*100</f>
        <v>3.7124152728355675</v>
      </c>
      <c r="H111" s="34">
        <f>(POWER(T6B!H110/T6B!H109,4)-1)*100</f>
        <v>1.2487044573085138</v>
      </c>
      <c r="I111" s="174">
        <f>(POWER(T6B!I110/T6B!I109,4)-1)*100</f>
        <v>1.3853969848016678</v>
      </c>
      <c r="J111" s="34">
        <f>(POWER(T6B!J110/T6B!J109,4)-1)*100</f>
        <v>2.4323601095068037</v>
      </c>
      <c r="K111" s="174">
        <f>(POWER(T6B!K110/T6B!K109,4)-1)*100</f>
        <v>2.2943766426290813</v>
      </c>
      <c r="L111" s="52"/>
    </row>
    <row r="112" spans="1:12">
      <c r="A112" s="512" t="s">
        <v>388</v>
      </c>
      <c r="B112" s="182">
        <f>(POWER(T6B!B111/T6B!B110,4)-1)*100</f>
        <v>3.3321039860120027</v>
      </c>
      <c r="C112" s="178">
        <f>(POWER(T6B!C111/T6B!C110,4)-1)*100</f>
        <v>-1.1748871122545412</v>
      </c>
      <c r="D112" s="82">
        <f>(POWER(T6B!D111/T6B!D110,4)-1)*100</f>
        <v>0.22715466870062428</v>
      </c>
      <c r="E112" s="201">
        <f>(POWER(T6B!E111/T6B!E110,4)-1)*100</f>
        <v>4.5605726789161638</v>
      </c>
      <c r="F112" s="175">
        <f>(POWER(T6B!F111/T6B!F110,4)-1)*100</f>
        <v>3.0969710919459104</v>
      </c>
      <c r="G112" s="34">
        <f>(POWER(T6B!G111/T6B!G110,4)-1)*100</f>
        <v>1.080165780996345</v>
      </c>
      <c r="H112" s="34">
        <f>(POWER(T6B!H111/T6B!H110,4)-1)*100</f>
        <v>1.7185302967791749</v>
      </c>
      <c r="I112" s="174">
        <f>(POWER(T6B!I111/T6B!I110,4)-1)*100</f>
        <v>1.1463281309064266</v>
      </c>
      <c r="J112" s="34">
        <f>(POWER(T6B!J111/T6B!J110,4)-1)*100</f>
        <v>-0.62766718268769672</v>
      </c>
      <c r="K112" s="174">
        <f>(POWER(T6B!K111/T6B!K110,4)-1)*100</f>
        <v>-6.5161247975553671E-2</v>
      </c>
      <c r="L112" s="52"/>
    </row>
    <row r="113" spans="1:12">
      <c r="A113" s="512" t="s">
        <v>389</v>
      </c>
      <c r="B113" s="182">
        <f>(POWER(T6B!B112/T6B!B111,4)-1)*100</f>
        <v>3.9736494541042777</v>
      </c>
      <c r="C113" s="178">
        <f>(POWER(T6B!C112/T6B!C111,4)-1)*100</f>
        <v>2.7133159984958244</v>
      </c>
      <c r="D113" s="82">
        <f>(POWER(T6B!D112/T6B!D111,4)-1)*100</f>
        <v>0.7569447225268755</v>
      </c>
      <c r="E113" s="201">
        <f>(POWER(T6B!E112/T6B!E111,4)-1)*100</f>
        <v>1.2270399834301227</v>
      </c>
      <c r="F113" s="175">
        <f>(POWER(T6B!F112/T6B!F111,4)-1)*100</f>
        <v>3.1914103454353082</v>
      </c>
      <c r="G113" s="34">
        <f>(POWER(T6B!G112/T6B!G111,4)-1)*100</f>
        <v>4.1249064109523559</v>
      </c>
      <c r="H113" s="34">
        <f>(POWER(T6B!H112/T6B!H111,4)-1)*100</f>
        <v>2.5847816352541964</v>
      </c>
      <c r="I113" s="174">
        <f>(POWER(T6B!I112/T6B!I111,4)-1)*100</f>
        <v>2.5933501536681502</v>
      </c>
      <c r="J113" s="34">
        <f>(POWER(T6B!J112/T6B!J111,4)-1)*100</f>
        <v>1.5026203984640496</v>
      </c>
      <c r="K113" s="174">
        <f>(POWER(T6B!K112/T6B!K111,4)-1)*100</f>
        <v>1.4922597504468893</v>
      </c>
      <c r="L113" s="52"/>
    </row>
    <row r="114" spans="1:12">
      <c r="A114" s="512" t="s">
        <v>390</v>
      </c>
      <c r="B114" s="182">
        <f>(POWER(T6B!B113/T6B!B112,4)-1)*100</f>
        <v>4.8201605059176922</v>
      </c>
      <c r="C114" s="178">
        <f>(POWER(T6B!C113/T6B!C112,4)-1)*100</f>
        <v>0.19864176654742494</v>
      </c>
      <c r="D114" s="82">
        <f>(POWER(T6B!D113/T6B!D112,4)-1)*100</f>
        <v>1.0463269812641673</v>
      </c>
      <c r="E114" s="201">
        <f>(POWER(T6B!E113/T6B!E112,4)-1)*100</f>
        <v>4.6123566725963405</v>
      </c>
      <c r="F114" s="175">
        <f>(POWER(T6B!F113/T6B!F112,4)-1)*100</f>
        <v>3.7344422364818497</v>
      </c>
      <c r="G114" s="34">
        <f>(POWER(T6B!G113/T6B!G112,4)-1)*100</f>
        <v>5.3500172162908921</v>
      </c>
      <c r="H114" s="34">
        <f>(POWER(T6B!H113/T6B!H112,4)-1)*100</f>
        <v>1.4405299233244406</v>
      </c>
      <c r="I114" s="174">
        <f>(POWER(T6B!I113/T6B!I112,4)-1)*100</f>
        <v>1.4516480168596191</v>
      </c>
      <c r="J114" s="34">
        <f>(POWER(T6B!J113/T6B!J112,4)-1)*100</f>
        <v>3.8512529069507417</v>
      </c>
      <c r="K114" s="174">
        <f>(POWER(T6B!K113/T6B!K112,4)-1)*100</f>
        <v>3.8440414676741197</v>
      </c>
      <c r="L114" s="52"/>
    </row>
    <row r="115" spans="1:12">
      <c r="A115" s="512" t="s">
        <v>391</v>
      </c>
      <c r="B115" s="182">
        <f>(POWER(T6B!B114/T6B!B113,4)-1)*100</f>
        <v>0.22128555240847891</v>
      </c>
      <c r="C115" s="178">
        <f>(POWER(T6B!C114/T6B!C113,4)-1)*100</f>
        <v>1.3266438518197754</v>
      </c>
      <c r="D115" s="82">
        <f>(POWER(T6B!D114/T6B!D113,4)-1)*100</f>
        <v>0.99259651099945501</v>
      </c>
      <c r="E115" s="201">
        <f>(POWER(T6B!E114/T6B!E113,4)-1)*100</f>
        <v>-1.0908861256943236</v>
      </c>
      <c r="F115" s="175">
        <f>(POWER(T6B!F114/T6B!F113,4)-1)*100</f>
        <v>-0.76256987454973446</v>
      </c>
      <c r="G115" s="34">
        <f>(POWER(T6B!G114/T6B!G113,4)-1)*100</f>
        <v>-1.663400361442513</v>
      </c>
      <c r="H115" s="34">
        <f>(POWER(T6B!H114/T6B!H113,4)-1)*100</f>
        <v>1.9495021458822537</v>
      </c>
      <c r="I115" s="174">
        <f>(POWER(T6B!I114/T6B!I113,4)-1)*100</f>
        <v>1.5223574611749502</v>
      </c>
      <c r="J115" s="34">
        <f>(POWER(T6B!J114/T6B!J113,4)-1)*100</f>
        <v>-3.5418108152558636</v>
      </c>
      <c r="K115" s="174">
        <f>(POWER(T6B!K114/T6B!K113,4)-1)*100</f>
        <v>-3.1413207826716971</v>
      </c>
      <c r="L115" s="52"/>
    </row>
    <row r="116" spans="1:12">
      <c r="A116" s="512" t="s">
        <v>397</v>
      </c>
      <c r="B116" s="182">
        <f>(POWER(T6B!B115/T6B!B114,4)-1)*100</f>
        <v>6.3093620008692897</v>
      </c>
      <c r="C116" s="178">
        <f>(POWER(T6B!C115/T6B!C114,4)-1)*100</f>
        <v>-0.19379938465663438</v>
      </c>
      <c r="D116" s="82">
        <f>(POWER(T6B!D115/T6B!D114,4)-1)*100</f>
        <v>-1.9852030194012826</v>
      </c>
      <c r="E116" s="201">
        <f>(POWER(T6B!E115/T6B!E114,4)-1)*100</f>
        <v>6.5157889444055872</v>
      </c>
      <c r="F116" s="175">
        <f>(POWER(T6B!F115/T6B!F114,4)-1)*100</f>
        <v>8.4646199369482478</v>
      </c>
      <c r="G116" s="34">
        <f>(POWER(T6B!G115/T6B!G114,4)-1)*100</f>
        <v>5.8000321263169896</v>
      </c>
      <c r="H116" s="34">
        <f>(POWER(T6B!H115/T6B!H114,4)-1)*100</f>
        <v>2.1637710507786512</v>
      </c>
      <c r="I116" s="174">
        <f>(POWER(T6B!I115/T6B!I114,4)-1)*100</f>
        <v>3.3990833809670606</v>
      </c>
      <c r="J116" s="34">
        <f>(POWER(T6B!J115/T6B!J114,4)-1)*100</f>
        <v>3.5599477862864992</v>
      </c>
      <c r="K116" s="174">
        <f>(POWER(T6B!K115/T6B!K114,4)-1)*100</f>
        <v>2.3241644394576655</v>
      </c>
    </row>
    <row r="117" spans="1:12">
      <c r="A117" s="473" t="s">
        <v>398</v>
      </c>
      <c r="B117" s="82">
        <f>(POWER(T6B!B116/T6B!B115,4)-1)*100</f>
        <v>3.4347105154968416</v>
      </c>
      <c r="C117" s="178">
        <f>(POWER(T6B!C116/T6B!C115,4)-1)*100</f>
        <v>6.4693843978735899E-2</v>
      </c>
      <c r="D117" s="81">
        <f>(POWER(T6B!D116/T6B!D115,4)-1)*100</f>
        <v>0.81829219020408406</v>
      </c>
      <c r="E117" s="133">
        <f>(POWER(T6B!E116/T6B!E115,4)-1)*100</f>
        <v>3.3678378877296744</v>
      </c>
      <c r="F117" s="175">
        <f>(POWER(T6B!F116/T6B!F115,4)-1)*100</f>
        <v>2.5932347705077463</v>
      </c>
      <c r="G117" s="34">
        <f>(POWER(T6B!G116/T6B!G115,4)-1)*100</f>
        <v>6.7666160134653097</v>
      </c>
      <c r="H117" s="34">
        <f>(POWER(T6B!H116/T6B!H115,4)-1)*100</f>
        <v>2.4442480460930227</v>
      </c>
      <c r="I117" s="174">
        <f>(POWER(T6B!I116/T6B!I115,4)-1)*100</f>
        <v>3.1119950626464776</v>
      </c>
      <c r="J117" s="34">
        <f>(POWER(T6B!J116/T6B!J115,4)-1)*100</f>
        <v>4.2145735970858578</v>
      </c>
      <c r="K117" s="174">
        <f>(POWER(T6B!K116/T6B!K115,4)-1)*100</f>
        <v>3.5432908608592717</v>
      </c>
    </row>
    <row r="118" spans="1:12" ht="14.25" customHeight="1">
      <c r="A118" s="473" t="s">
        <v>399</v>
      </c>
      <c r="B118" s="82">
        <f>(POWER(T6B!B117/T6B!B116,4)-1)*100</f>
        <v>1.7776616706059345</v>
      </c>
      <c r="C118" s="178">
        <f>(POWER(T6B!C117/T6B!C116,4)-1)*100</f>
        <v>0.65589159033538902</v>
      </c>
      <c r="D118" s="81">
        <f>(POWER(T6B!D117/T6B!D116,4)-1)*100</f>
        <v>0.9970254944803969</v>
      </c>
      <c r="E118" s="133">
        <f>(POWER(T6B!E117/T6B!E116,4)-1)*100</f>
        <v>1.1144604280452608</v>
      </c>
      <c r="F118" s="175">
        <f>(POWER(T6B!F117/T6B!F116,4)-1)*100</f>
        <v>0.77411688270396795</v>
      </c>
      <c r="G118" s="34">
        <f>(POWER(T6B!G117/T6B!G116,4)-1)*100</f>
        <v>2.5087886311355945</v>
      </c>
      <c r="H118" s="34">
        <f>(POWER(T6B!H117/T6B!H116,4)-1)*100</f>
        <v>3.9792753548105964</v>
      </c>
      <c r="I118" s="174">
        <f>(POWER(T6B!I117/T6B!I116,4)-1)*100</f>
        <v>4.7709601848217709</v>
      </c>
      <c r="J118" s="34">
        <f>(POWER(T6B!J117/T6B!J116,4)-1)*100</f>
        <v>-1.4118310063998774</v>
      </c>
      <c r="K118" s="174">
        <f>(POWER(T6B!K117/T6B!K116,4)-1)*100</f>
        <v>-2.1594113655071578</v>
      </c>
    </row>
    <row r="119" spans="1:12" ht="14.25" customHeight="1">
      <c r="A119" s="618" t="s">
        <v>420</v>
      </c>
      <c r="B119" s="82">
        <f>(POWER(T6B!B118/T6B!B117,4)-1)*100</f>
        <v>-2.0325368599146687</v>
      </c>
      <c r="C119" s="178">
        <f>(POWER(T6B!C118/T6B!C117,4)-1)*100</f>
        <v>0.23566994222694593</v>
      </c>
      <c r="D119" s="81">
        <f>(POWER(T6B!D118/T6B!D117,4)-1)*100</f>
        <v>0.32290518428601533</v>
      </c>
      <c r="E119" s="133">
        <f>(POWER(T6B!E118/T6B!E117,4)-1)*100</f>
        <v>-2.2628738885558275</v>
      </c>
      <c r="F119" s="175">
        <f>(POWER(T6B!F118/T6B!F117,4)-1)*100</f>
        <v>-2.3527951668156244</v>
      </c>
      <c r="G119" s="34">
        <f>(POWER(T6B!G118/T6B!G117,4)-1)*100</f>
        <v>3.9800681079534161</v>
      </c>
      <c r="H119" s="34">
        <f>(POWER(T6B!H118/T6B!H117,4)-1)*100</f>
        <v>1.8576804600770824</v>
      </c>
      <c r="I119" s="174">
        <f>(POWER(T6B!I118/T6B!I117,4)-1)*100</f>
        <v>1.2543445377940943</v>
      </c>
      <c r="J119" s="34">
        <f>(POWER(T6B!J118/T6B!J117,4)-1)*100</f>
        <v>2.0842828905496269</v>
      </c>
      <c r="K119" s="174">
        <f>(POWER(T6B!K118/T6B!K117,4)-1)*100</f>
        <v>2.6921664427783654</v>
      </c>
    </row>
    <row r="120" spans="1:12" ht="14.25" customHeight="1">
      <c r="A120" s="618" t="s">
        <v>421</v>
      </c>
      <c r="B120" s="82">
        <f>(POWER(T6B!B119/T6B!B118,4)-1)*100</f>
        <v>-1.5280351450086327</v>
      </c>
      <c r="C120" s="178">
        <f>(POWER(T6B!C119/T6B!C118,4)-1)*100</f>
        <v>2.6834627183581539</v>
      </c>
      <c r="D120" s="81">
        <f>(POWER(T6B!D119/T6B!D118,4)-1)*100</f>
        <v>3.2696571403501684</v>
      </c>
      <c r="E120" s="133">
        <f>(POWER(T6B!E119/T6B!E118,4)-1)*100</f>
        <v>-4.1014373219162792</v>
      </c>
      <c r="F120" s="175">
        <f>(POWER(T6B!F119/T6B!F118,4)-1)*100</f>
        <v>-4.6446628443963522</v>
      </c>
      <c r="G120" s="34">
        <f>(POWER(T6B!G119/T6B!G118,4)-1)*100</f>
        <v>3.2830809829761387</v>
      </c>
      <c r="H120" s="34">
        <f>(POWER(T6B!H119/T6B!H118,4)-1)*100</f>
        <v>2.586806546274012</v>
      </c>
      <c r="I120" s="174">
        <f>(POWER(T6B!I119/T6B!I118,4)-1)*100</f>
        <v>1.6465592677688212</v>
      </c>
      <c r="J120" s="34">
        <f>(POWER(T6B!J119/T6B!J118,4)-1)*100</f>
        <v>0.67898314354357669</v>
      </c>
      <c r="K120" s="174">
        <f>(POWER(T6B!K119/T6B!K118,4)-1)*100</f>
        <v>1.6095496068005311</v>
      </c>
    </row>
    <row r="121" spans="1:12" ht="14.25" customHeight="1">
      <c r="A121" s="618" t="s">
        <v>422</v>
      </c>
      <c r="B121" s="82">
        <f>(POWER(T6B!B120/T6B!B119,4)-1)*100</f>
        <v>2.7190589378689678</v>
      </c>
      <c r="C121" s="178">
        <f>(POWER(T6B!C120/T6B!C119,4)-1)*100</f>
        <v>1.9559880307924438</v>
      </c>
      <c r="D121" s="81">
        <f>(POWER(T6B!D120/T6B!D119,4)-1)*100</f>
        <v>2.9909143025535156</v>
      </c>
      <c r="E121" s="133">
        <f>(POWER(T6B!E120/T6B!E119,4)-1)*100</f>
        <v>0.74843167313136671</v>
      </c>
      <c r="F121" s="175">
        <f>(POWER(T6B!F120/T6B!F119,4)-1)*100</f>
        <v>-0.26241301709770681</v>
      </c>
      <c r="G121" s="34">
        <f>(POWER(T6B!G120/T6B!G119,4)-1)*100</f>
        <v>1.5705171132288864</v>
      </c>
      <c r="H121" s="34">
        <f>(POWER(T6B!H120/T6B!H119,4)-1)*100</f>
        <v>0.29463468340118482</v>
      </c>
      <c r="I121" s="174">
        <f>(POWER(T6B!I120/T6B!I119,4)-1)*100</f>
        <v>7.2295468641425664E-2</v>
      </c>
      <c r="J121" s="34">
        <f>(POWER(T6B!J120/T6B!J119,4)-1)*100</f>
        <v>1.2700480605225994</v>
      </c>
      <c r="K121" s="174">
        <f>(POWER(T6B!K120/T6B!K119,4)-1)*100</f>
        <v>1.4971432738816626</v>
      </c>
    </row>
    <row r="122" spans="1:12" ht="14.25" customHeight="1">
      <c r="A122" s="618" t="s">
        <v>423</v>
      </c>
      <c r="B122" s="82">
        <f>(POWER(T6B!B121/T6B!B120,4)-1)*100</f>
        <v>-4.3060414970097494E-2</v>
      </c>
      <c r="C122" s="178">
        <f>(POWER(T6B!C121/T6B!C120,4)-1)*100</f>
        <v>1.4866125901375593</v>
      </c>
      <c r="D122" s="81">
        <f>(POWER(T6B!D121/T6B!D120,4)-1)*100</f>
        <v>-0.53417663351783551</v>
      </c>
      <c r="E122" s="133">
        <f>(POWER(T6B!E121/T6B!E120,4)-1)*100</f>
        <v>-1.5072658019293916</v>
      </c>
      <c r="F122" s="175">
        <f>(POWER(T6B!F121/T6B!F120,4)-1)*100</f>
        <v>0.49280226421799522</v>
      </c>
      <c r="G122" s="34">
        <f>(POWER(T6B!G121/T6B!G120,4)-1)*100</f>
        <v>0.23922930490474226</v>
      </c>
      <c r="H122" s="34">
        <f>(POWER(T6B!H121/T6B!H120,4)-1)*100</f>
        <v>3.1051142814518817</v>
      </c>
      <c r="I122" s="174">
        <f>(POWER(T6B!I121/T6B!I120,4)-1)*100</f>
        <v>3.2102766993194809</v>
      </c>
      <c r="J122" s="34">
        <f>(POWER(T6B!J121/T6B!J120,4)-1)*100</f>
        <v>-2.7764502638211508</v>
      </c>
      <c r="K122" s="174">
        <f>(POWER(T6B!K121/T6B!K120,4)-1)*100</f>
        <v>-2.8754140740615108</v>
      </c>
    </row>
    <row r="123" spans="1:12" ht="14.25" customHeight="1">
      <c r="A123" s="618" t="s">
        <v>467</v>
      </c>
      <c r="B123" s="82">
        <f>(POWER(T6B!B122/T6B!B121,4)-1)*100</f>
        <v>2.2914860310027318</v>
      </c>
      <c r="C123" s="178">
        <f>(POWER(T6B!C122/T6B!C121,4)-1)*100</f>
        <v>-0.19052512769002217</v>
      </c>
      <c r="D123" s="81">
        <f>(POWER(T6B!D122/T6B!D121,4)-1)*100</f>
        <v>0.81408111607441658</v>
      </c>
      <c r="E123" s="133">
        <f>(POWER(T6B!E122/T6B!E121,4)-1)*100</f>
        <v>2.4867490404774095</v>
      </c>
      <c r="F123" s="175">
        <f>(POWER(T6B!F122/T6B!F121,4)-1)*100</f>
        <v>1.466869165896445</v>
      </c>
      <c r="G123" s="34">
        <f>(POWER(T6B!G122/T6B!G121,4)-1)*100</f>
        <v>0.43133888575210833</v>
      </c>
      <c r="H123" s="34">
        <f>(POWER(T6B!H122/T6B!H121,4)-1)*100</f>
        <v>1.8107148371878434</v>
      </c>
      <c r="I123" s="174">
        <f>(POWER(T6B!I122/T6B!I121,4)-1)*100</f>
        <v>1.4343664115720411</v>
      </c>
      <c r="J123" s="34">
        <f>(POWER(T6B!J122/T6B!J121,4)-1)*100</f>
        <v>-1.3542517855325564</v>
      </c>
      <c r="K123" s="174">
        <f>(POWER(T6B!K122/T6B!K121,4)-1)*100</f>
        <v>-0.99114213577724541</v>
      </c>
    </row>
    <row r="124" spans="1:12" ht="14.25" customHeight="1">
      <c r="A124" s="618" t="s">
        <v>468</v>
      </c>
      <c r="B124" s="82">
        <f>(POWER(T6B!B123/T6B!B122,4)-1)*100</f>
        <v>-2.3313536463383966</v>
      </c>
      <c r="C124" s="178">
        <f>(POWER(T6B!C123/T6B!C122,4)-1)*100</f>
        <v>-0.63432622382112447</v>
      </c>
      <c r="D124" s="81">
        <f>(POWER(T6B!D123/T6B!D122,4)-1)*100</f>
        <v>-1.3494252503474802</v>
      </c>
      <c r="E124" s="133">
        <f>(POWER(T6B!E123/T6B!E122,4)-1)*100</f>
        <v>-1.7078608316387522</v>
      </c>
      <c r="F124" s="175">
        <f>(POWER(T6B!F123/T6B!F122,4)-1)*100</f>
        <v>-0.9939661557317736</v>
      </c>
      <c r="G124" s="34">
        <f>(POWER(T6B!G123/T6B!G122,4)-1)*100</f>
        <v>2.6130215211312757</v>
      </c>
      <c r="H124" s="34">
        <f>(POWER(T6B!H123/T6B!H122,4)-1)*100</f>
        <v>1.994093408443165</v>
      </c>
      <c r="I124" s="174">
        <f>(POWER(T6B!I123/T6B!I122,4)-1)*100</f>
        <v>1.8848911072371077</v>
      </c>
      <c r="J124" s="34">
        <f>(POWER(T6B!J123/T6B!J122,4)-1)*100</f>
        <v>0.6047014213399704</v>
      </c>
      <c r="K124" s="174">
        <f>(POWER(T6B!K123/T6B!K122,4)-1)*100</f>
        <v>0.71320135887531499</v>
      </c>
    </row>
    <row r="125" spans="1:12" ht="14.25" customHeight="1">
      <c r="A125" s="618" t="s">
        <v>469</v>
      </c>
      <c r="B125" s="82">
        <f>(POWER(T6B!B124/T6B!B123,4)-1)*100</f>
        <v>5.3269337912219772</v>
      </c>
      <c r="C125" s="178">
        <f>(POWER(T6B!C124/T6B!C123,4)-1)*100</f>
        <v>1.1059387277399413</v>
      </c>
      <c r="D125" s="81">
        <f>(POWER(T6B!D124/T6B!D123,4)-1)*100</f>
        <v>-7.666704030773186E-3</v>
      </c>
      <c r="E125" s="133">
        <f>(POWER(T6B!E124/T6B!E123,4)-1)*100</f>
        <v>4.1748240673066039</v>
      </c>
      <c r="F125" s="175">
        <f>(POWER(T6B!F124/T6B!F123,4)-1)*100</f>
        <v>5.3328919748127923</v>
      </c>
      <c r="G125" s="34">
        <f>(POWER(T6B!G124/T6B!G123,4)-1)*100</f>
        <v>3.3333022574696169</v>
      </c>
      <c r="H125" s="34">
        <f>(POWER(T6B!H124/T6B!H123,4)-1)*100</f>
        <v>0.73565407752052003</v>
      </c>
      <c r="I125" s="174">
        <f>(POWER(T6B!I124/T6B!I123,4)-1)*100</f>
        <v>0.71653955156085747</v>
      </c>
      <c r="J125" s="34">
        <f>(POWER(T6B!J124/T6B!J123,4)-1)*100</f>
        <v>2.5784063829644488</v>
      </c>
      <c r="K125" s="174">
        <f>(POWER(T6B!K124/T6B!K123,4)-1)*100</f>
        <v>2.6021932932502434</v>
      </c>
    </row>
    <row r="126" spans="1:12" ht="14.25" customHeight="1">
      <c r="A126" s="618" t="s">
        <v>470</v>
      </c>
      <c r="B126" s="82">
        <f>(POWER(T6B!B125/T6B!B124,4)-1)*100</f>
        <v>2.4714147448988033</v>
      </c>
      <c r="C126" s="178">
        <f>(POWER(T6B!C125/T6B!C124,4)-1)*100</f>
        <v>3.4011192210875674</v>
      </c>
      <c r="D126" s="81">
        <f>(POWER(T6B!D125/T6B!D124,4)-1)*100</f>
        <v>1.7868327921691129</v>
      </c>
      <c r="E126" s="133">
        <f>(POWER(T6B!E125/T6B!E124,4)-1)*100</f>
        <v>-0.89912419052340375</v>
      </c>
      <c r="F126" s="175">
        <f>(POWER(T6B!F125/T6B!F124,4)-1)*100</f>
        <v>0.67467763742254938</v>
      </c>
      <c r="G126" s="34">
        <f>(POWER(T6B!G125/T6B!G124,4)-1)*100</f>
        <v>2.1668210554746326</v>
      </c>
      <c r="H126" s="34">
        <f>(POWER(T6B!H125/T6B!H124,4)-1)*100</f>
        <v>1.5967024014678532</v>
      </c>
      <c r="I126" s="174">
        <f>(POWER(T6B!I125/T6B!I124,4)-1)*100</f>
        <v>0.34113895336607136</v>
      </c>
      <c r="J126" s="34">
        <f>(POWER(T6B!J125/T6B!J124,4)-1)*100</f>
        <v>0.55937743150600294</v>
      </c>
      <c r="K126" s="174">
        <f>(POWER(T6B!K125/T6B!K124,4)-1)*100</f>
        <v>1.8189381191438869</v>
      </c>
    </row>
    <row r="127" spans="1:12" ht="14.25" customHeight="1">
      <c r="A127" s="618" t="s">
        <v>471</v>
      </c>
      <c r="B127" s="82">
        <f>(POWER(T6B!B126/T6B!B125,4)-1)*100</f>
        <v>5.0670703022299701</v>
      </c>
      <c r="C127" s="178">
        <f>(POWER(T6B!C126/T6B!C125,4)-1)*100</f>
        <v>2.4186388142417803</v>
      </c>
      <c r="D127" s="81">
        <f>(POWER(T6B!D126/T6B!D125,4)-1)*100</f>
        <v>-0.8939168587129509</v>
      </c>
      <c r="E127" s="133">
        <f>(POWER(T6B!E126/T6B!E125,4)-1)*100</f>
        <v>2.5858881924721855</v>
      </c>
      <c r="F127" s="175">
        <f>(POWER(T6B!F126/T6B!F125,4)-1)*100</f>
        <v>6.0153159209906937</v>
      </c>
      <c r="G127" s="34">
        <f>(POWER(T6B!G126/T6B!G125,4)-1)*100</f>
        <v>1.3674675650817036</v>
      </c>
      <c r="H127" s="34">
        <f>(POWER(T6B!H126/T6B!H125,4)-1)*100</f>
        <v>1.9325560701312527</v>
      </c>
      <c r="I127" s="174">
        <f>(POWER(T6B!I126/T6B!I125,4)-1)*100</f>
        <v>2.0869856788652497</v>
      </c>
      <c r="J127" s="34">
        <f>(POWER(T6B!J126/T6B!J125,4)-1)*100</f>
        <v>-0.5526137641259532</v>
      </c>
      <c r="K127" s="174">
        <f>(POWER(T6B!K126/T6B!K125,4)-1)*100</f>
        <v>-0.70786670796585405</v>
      </c>
    </row>
    <row r="128" spans="1:12" ht="14.25" customHeight="1">
      <c r="A128" s="618" t="s">
        <v>472</v>
      </c>
      <c r="B128" s="82">
        <f>(POWER(T6B!B127/T6B!B126,4)-1)*100</f>
        <v>4.9098983147141562</v>
      </c>
      <c r="C128" s="178">
        <f>(POWER(T6B!C127/T6B!C126,4)-1)*100</f>
        <v>1.4365751583844899</v>
      </c>
      <c r="D128" s="81">
        <f>(POWER(T6B!D127/T6B!D126,4)-1)*100</f>
        <v>4.2628506844347935</v>
      </c>
      <c r="E128" s="133">
        <f>(POWER(T6B!E127/T6B!E126,4)-1)*100</f>
        <v>3.424132913504141</v>
      </c>
      <c r="F128" s="175">
        <f>(POWER(T6B!F127/T6B!F126,4)-1)*100</f>
        <v>0.61623277112397012</v>
      </c>
      <c r="G128" s="34">
        <f>(POWER(T6B!G127/T6B!G126,4)-1)*100</f>
        <v>3.748274794261941</v>
      </c>
      <c r="H128" s="34">
        <f>(POWER(T6B!H127/T6B!H126,4)-1)*100</f>
        <v>0.92218617098767108</v>
      </c>
      <c r="I128" s="174">
        <f>(POWER(T6B!I127/T6B!I126,4)-1)*100</f>
        <v>2.1514070618217973</v>
      </c>
      <c r="J128" s="34">
        <f>(POWER(T6B!J127/T6B!J126,4)-1)*100</f>
        <v>2.7978644468850788</v>
      </c>
      <c r="K128" s="174">
        <f>(POWER(T6B!K127/T6B!K126,4)-1)*100</f>
        <v>1.5651469683670483</v>
      </c>
    </row>
    <row r="129" spans="1:11" ht="14.25" customHeight="1">
      <c r="A129" s="618" t="s">
        <v>473</v>
      </c>
      <c r="B129" s="82">
        <f>(POWER(T6B!B128/T6B!B127,4)-1)*100</f>
        <v>0.96255558985569589</v>
      </c>
      <c r="C129" s="178">
        <f>(POWER(T6B!C128/T6B!C127,4)-1)*100</f>
        <v>2.6646798914388814</v>
      </c>
      <c r="D129" s="81">
        <f>(POWER(T6B!D128/T6B!D127,4)-1)*100</f>
        <v>3.1366270379622474</v>
      </c>
      <c r="E129" s="133">
        <f>(POWER(T6B!E128/T6B!E127,4)-1)*100</f>
        <v>-1.6579453648353781</v>
      </c>
      <c r="F129" s="175">
        <f>(POWER(T6B!F128/T6B!F127,4)-1)*100</f>
        <v>-2.1044877675783891</v>
      </c>
      <c r="G129" s="34">
        <f>(POWER(T6B!G128/T6B!G127,4)-1)*100</f>
        <v>3.9108683065888217</v>
      </c>
      <c r="H129" s="34">
        <f>(POWER(T6B!H128/T6B!H127,4)-1)*100</f>
        <v>1.2581674306278767</v>
      </c>
      <c r="I129" s="174">
        <f>(POWER(T6B!I128/T6B!I127,4)-1)*100</f>
        <v>0.68248332112217369</v>
      </c>
      <c r="J129" s="34">
        <f>(POWER(T6B!J128/T6B!J127,4)-1)*100</f>
        <v>2.6221597027390242</v>
      </c>
      <c r="K129" s="174">
        <f>(POWER(T6B!K128/T6B!K127,4)-1)*100</f>
        <v>3.2083774272594123</v>
      </c>
    </row>
    <row r="130" spans="1:11" ht="14.25" customHeight="1">
      <c r="A130" s="617" t="s">
        <v>474</v>
      </c>
      <c r="B130" s="322">
        <f>(POWER(T6B!B129/T6B!B128,4)-1)*100</f>
        <v>1.6701965932158114</v>
      </c>
      <c r="C130" s="353">
        <f>(POWER(T6B!C129/T6B!C128,4)-1)*100</f>
        <v>1.3520193006586467</v>
      </c>
      <c r="D130" s="313">
        <f>(POWER(T6B!D129/T6B!D128,4)-1)*100</f>
        <v>0.87057173575415536</v>
      </c>
      <c r="E130" s="354">
        <f>(POWER(T6B!E129/T6B!E128,4)-1)*100</f>
        <v>0.31393285970289231</v>
      </c>
      <c r="F130" s="355">
        <f>(POWER(T6B!F129/T6B!F128,4)-1)*100</f>
        <v>0.79111055971392563</v>
      </c>
      <c r="G130" s="401">
        <f>(POWER(T6B!G129/T6B!G128,4)-1)*100</f>
        <v>3.1423087662335591</v>
      </c>
      <c r="H130" s="401">
        <f>(POWER(T6B!H129/T6B!H128,4)-1)*100</f>
        <v>3.2687112938587726</v>
      </c>
      <c r="I130" s="435">
        <f>(POWER(T6B!I129/T6B!I128,4)-1)*100</f>
        <v>4.0067430071544674</v>
      </c>
      <c r="J130" s="401">
        <f>(POWER(T6B!J129/T6B!J128,4)-1)*100</f>
        <v>-0.12314600398176667</v>
      </c>
      <c r="K130" s="435">
        <f>(POWER(T6B!K129/T6B!K128,4)-1)*100</f>
        <v>-0.83617867668355217</v>
      </c>
    </row>
    <row r="131" spans="1:11">
      <c r="B131" s="30"/>
      <c r="C131" s="30"/>
      <c r="D131" s="30"/>
      <c r="E131" s="30"/>
      <c r="F131" s="30"/>
      <c r="G131" s="30"/>
      <c r="H131" s="30"/>
      <c r="I131" s="30"/>
      <c r="J131" s="30"/>
      <c r="K131" s="30"/>
    </row>
    <row r="132" spans="1:11">
      <c r="A132" s="205" t="s">
        <v>222</v>
      </c>
      <c r="B132" s="30"/>
      <c r="C132" s="30"/>
      <c r="D132" s="30"/>
      <c r="E132" s="30"/>
      <c r="F132" s="30"/>
      <c r="G132" s="30"/>
      <c r="H132" s="30"/>
      <c r="I132" s="30"/>
      <c r="J132" s="30"/>
      <c r="K132" s="30"/>
    </row>
    <row r="133" spans="1:11">
      <c r="A133" s="30" t="s">
        <v>223</v>
      </c>
      <c r="J133" s="52"/>
      <c r="K133" s="52"/>
    </row>
    <row r="134" spans="1:11">
      <c r="A134" s="30" t="s">
        <v>224</v>
      </c>
      <c r="J134" s="52"/>
      <c r="K134" s="52"/>
    </row>
    <row r="135" spans="1:11">
      <c r="J135" s="52"/>
      <c r="K135" s="52"/>
    </row>
    <row r="136" spans="1:11">
      <c r="J136" s="52"/>
      <c r="K136" s="52"/>
    </row>
    <row r="137" spans="1:11">
      <c r="J137" s="52"/>
      <c r="K137" s="52"/>
    </row>
    <row r="138" spans="1:11">
      <c r="J138" s="52"/>
      <c r="K138" s="52"/>
    </row>
    <row r="139" spans="1:11">
      <c r="J139" s="52"/>
      <c r="K139" s="52"/>
    </row>
    <row r="140" spans="1:11">
      <c r="J140" s="52"/>
      <c r="K140" s="52"/>
    </row>
    <row r="141" spans="1:11">
      <c r="J141" s="52"/>
      <c r="K141" s="52"/>
    </row>
    <row r="142" spans="1:11">
      <c r="J142" s="52"/>
      <c r="K142" s="52"/>
    </row>
    <row r="143" spans="1:11">
      <c r="J143" s="52"/>
      <c r="K143" s="52"/>
    </row>
    <row r="144" spans="1:11">
      <c r="J144" s="52"/>
      <c r="K144" s="52"/>
    </row>
    <row r="145" spans="10:11">
      <c r="J145" s="52"/>
      <c r="K145" s="52"/>
    </row>
    <row r="146" spans="10:11">
      <c r="J146" s="52"/>
      <c r="K146" s="52"/>
    </row>
    <row r="147" spans="10:11">
      <c r="J147" s="52"/>
      <c r="K147" s="52"/>
    </row>
    <row r="148" spans="10:11">
      <c r="J148" s="52"/>
      <c r="K148" s="52"/>
    </row>
    <row r="149" spans="10:11">
      <c r="J149" s="52"/>
      <c r="K149" s="52"/>
    </row>
    <row r="150" spans="10:11">
      <c r="J150" s="52"/>
      <c r="K150" s="52"/>
    </row>
    <row r="151" spans="10:11">
      <c r="J151" s="52"/>
      <c r="K151" s="52"/>
    </row>
    <row r="152" spans="10:11">
      <c r="J152" s="52"/>
      <c r="K152" s="52"/>
    </row>
    <row r="153" spans="10:11">
      <c r="J153" s="52"/>
      <c r="K153" s="52"/>
    </row>
    <row r="154" spans="10:11">
      <c r="J154" s="52"/>
      <c r="K154" s="52"/>
    </row>
    <row r="155" spans="10:11">
      <c r="J155" s="52"/>
      <c r="K155" s="52"/>
    </row>
    <row r="156" spans="10:11">
      <c r="J156" s="52"/>
      <c r="K156" s="52"/>
    </row>
    <row r="157" spans="10:11">
      <c r="J157" s="52"/>
      <c r="K157" s="52"/>
    </row>
    <row r="158" spans="10:11">
      <c r="J158" s="52"/>
      <c r="K158" s="52"/>
    </row>
    <row r="159" spans="10:11">
      <c r="J159" s="52"/>
      <c r="K159" s="52"/>
    </row>
    <row r="160" spans="10:11">
      <c r="J160" s="52"/>
      <c r="K160" s="52"/>
    </row>
    <row r="161" spans="10:11">
      <c r="J161" s="52"/>
      <c r="K161" s="52"/>
    </row>
    <row r="162" spans="10:11">
      <c r="J162" s="52"/>
      <c r="K162" s="52"/>
    </row>
    <row r="163" spans="10:11">
      <c r="J163" s="52"/>
      <c r="K163" s="52"/>
    </row>
    <row r="164" spans="10:11">
      <c r="J164" s="52"/>
      <c r="K164" s="52"/>
    </row>
    <row r="165" spans="10:11">
      <c r="J165" s="52"/>
      <c r="K165" s="52"/>
    </row>
    <row r="166" spans="10:11">
      <c r="J166" s="52"/>
      <c r="K166" s="52"/>
    </row>
    <row r="167" spans="10:11">
      <c r="J167" s="52"/>
      <c r="K167" s="52"/>
    </row>
    <row r="168" spans="10:11">
      <c r="J168" s="52"/>
      <c r="K168" s="52"/>
    </row>
    <row r="169" spans="10:11">
      <c r="J169" s="52"/>
      <c r="K169" s="52"/>
    </row>
    <row r="170" spans="10:11">
      <c r="J170" s="52"/>
      <c r="K170" s="52"/>
    </row>
    <row r="171" spans="10:11">
      <c r="J171" s="52"/>
      <c r="K171" s="52"/>
    </row>
    <row r="172" spans="10:11">
      <c r="J172" s="52"/>
      <c r="K172" s="52"/>
    </row>
    <row r="173" spans="10:11">
      <c r="J173" s="52"/>
      <c r="K173" s="52"/>
    </row>
    <row r="174" spans="10:11">
      <c r="J174" s="52"/>
      <c r="K174" s="52"/>
    </row>
    <row r="175" spans="10:11">
      <c r="J175" s="52"/>
      <c r="K175" s="52"/>
    </row>
    <row r="176" spans="10:11">
      <c r="J176" s="52"/>
      <c r="K176" s="52"/>
    </row>
    <row r="177" spans="10:11">
      <c r="J177" s="52"/>
      <c r="K177" s="52"/>
    </row>
    <row r="178" spans="10:11">
      <c r="J178" s="52"/>
      <c r="K178" s="52"/>
    </row>
    <row r="179" spans="10:11">
      <c r="J179" s="52"/>
      <c r="K179" s="52"/>
    </row>
    <row r="180" spans="10:11">
      <c r="J180" s="52"/>
      <c r="K180" s="52"/>
    </row>
    <row r="181" spans="10:11">
      <c r="J181" s="52"/>
      <c r="K181" s="52"/>
    </row>
    <row r="182" spans="10:11">
      <c r="J182" s="52"/>
      <c r="K182" s="52"/>
    </row>
    <row r="183" spans="10:11">
      <c r="J183" s="52"/>
      <c r="K183" s="52"/>
    </row>
    <row r="184" spans="10:11">
      <c r="J184" s="52"/>
      <c r="K184" s="52"/>
    </row>
    <row r="185" spans="10:11">
      <c r="J185" s="52"/>
      <c r="K185" s="52"/>
    </row>
    <row r="186" spans="10:11">
      <c r="J186" s="52"/>
      <c r="K186" s="52"/>
    </row>
    <row r="187" spans="10:11">
      <c r="J187" s="52"/>
      <c r="K187" s="52"/>
    </row>
    <row r="188" spans="10:11">
      <c r="J188" s="52"/>
      <c r="K188" s="52"/>
    </row>
    <row r="189" spans="10:11">
      <c r="J189" s="52"/>
      <c r="K189" s="52"/>
    </row>
    <row r="190" spans="10:11">
      <c r="J190" s="52"/>
      <c r="K190" s="52"/>
    </row>
    <row r="191" spans="10:11">
      <c r="J191" s="52"/>
      <c r="K191" s="52"/>
    </row>
    <row r="192" spans="10:11">
      <c r="J192" s="52"/>
      <c r="K192" s="52"/>
    </row>
    <row r="193" spans="10:11">
      <c r="J193" s="52"/>
      <c r="K193" s="52"/>
    </row>
    <row r="194" spans="10:11">
      <c r="J194" s="52"/>
      <c r="K194" s="52"/>
    </row>
    <row r="195" spans="10:11">
      <c r="J195" s="52"/>
      <c r="K195" s="52"/>
    </row>
    <row r="196" spans="10:11">
      <c r="J196" s="52"/>
      <c r="K196" s="52"/>
    </row>
    <row r="197" spans="10:11">
      <c r="J197" s="52"/>
      <c r="K197" s="52"/>
    </row>
    <row r="198" spans="10:11">
      <c r="J198" s="52"/>
      <c r="K198" s="52"/>
    </row>
    <row r="199" spans="10:11">
      <c r="J199" s="52"/>
      <c r="K199" s="52"/>
    </row>
  </sheetData>
  <mergeCells count="2">
    <mergeCell ref="B4:F4"/>
    <mergeCell ref="G4:K4"/>
  </mergeCells>
  <pageMargins left="0.74803149606299213" right="0.74803149606299213" top="0.98425196850393704" bottom="0.98425196850393704" header="0.51181102362204722" footer="0.51181102362204722"/>
  <pageSetup scale="4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Q61"/>
  <sheetViews>
    <sheetView topLeftCell="A37" zoomScaleSheetLayoutView="100" workbookViewId="0">
      <selection activeCell="A3" sqref="A3"/>
    </sheetView>
  </sheetViews>
  <sheetFormatPr defaultColWidth="7.85546875" defaultRowHeight="12.75"/>
  <cols>
    <col min="1" max="1" width="5.85546875" style="84" customWidth="1"/>
    <col min="2" max="3" width="7.7109375" style="84" customWidth="1"/>
    <col min="4" max="4" width="9.42578125" style="84" customWidth="1"/>
    <col min="5" max="7" width="7.7109375" style="84" customWidth="1"/>
    <col min="8" max="8" width="8.140625" style="84" customWidth="1"/>
    <col min="9" max="9" width="9.5703125" style="84" customWidth="1"/>
    <col min="10" max="10" width="9.42578125" style="87" customWidth="1"/>
    <col min="11" max="11" width="10.28515625" style="84" customWidth="1"/>
    <col min="12" max="12" width="7.42578125" style="84" customWidth="1"/>
    <col min="13" max="13" width="8.7109375" style="84" customWidth="1"/>
    <col min="14" max="14" width="9" style="84" customWidth="1"/>
    <col min="15" max="15" width="10.140625" style="84" customWidth="1"/>
    <col min="16" max="16" width="11" style="84" customWidth="1"/>
    <col min="17" max="17" width="9.28515625" style="84" customWidth="1"/>
    <col min="18" max="21" width="8.28515625" style="84" customWidth="1"/>
    <col min="22" max="24" width="11.85546875" style="84" customWidth="1"/>
    <col min="25" max="25" width="8.42578125" style="84" customWidth="1"/>
    <col min="26" max="26" width="8.28515625" style="84" customWidth="1"/>
    <col min="27" max="29" width="8.42578125" style="84" customWidth="1"/>
    <col min="30" max="256" width="7.85546875" style="84"/>
    <col min="257" max="257" width="5.85546875" style="84" customWidth="1"/>
    <col min="258" max="259" width="7.7109375" style="84" customWidth="1"/>
    <col min="260" max="260" width="9.42578125" style="84" customWidth="1"/>
    <col min="261" max="263" width="7.7109375" style="84" customWidth="1"/>
    <col min="264" max="264" width="8.140625" style="84" customWidth="1"/>
    <col min="265" max="265" width="9.5703125" style="84" customWidth="1"/>
    <col min="266" max="266" width="9.42578125" style="84" customWidth="1"/>
    <col min="267" max="267" width="10.28515625" style="84" customWidth="1"/>
    <col min="268" max="268" width="7.42578125" style="84" customWidth="1"/>
    <col min="269" max="269" width="8.7109375" style="84" customWidth="1"/>
    <col min="270" max="270" width="9" style="84" customWidth="1"/>
    <col min="271" max="271" width="10.140625" style="84" customWidth="1"/>
    <col min="272" max="272" width="11" style="84" customWidth="1"/>
    <col min="273" max="273" width="9.28515625" style="84" customWidth="1"/>
    <col min="274" max="277" width="8.28515625" style="84" customWidth="1"/>
    <col min="278" max="280" width="11.85546875" style="84" customWidth="1"/>
    <col min="281" max="281" width="8.42578125" style="84" customWidth="1"/>
    <col min="282" max="282" width="8.28515625" style="84" customWidth="1"/>
    <col min="283" max="285" width="8.42578125" style="84" customWidth="1"/>
    <col min="286" max="512" width="7.85546875" style="84"/>
    <col min="513" max="513" width="5.85546875" style="84" customWidth="1"/>
    <col min="514" max="515" width="7.7109375" style="84" customWidth="1"/>
    <col min="516" max="516" width="9.42578125" style="84" customWidth="1"/>
    <col min="517" max="519" width="7.7109375" style="84" customWidth="1"/>
    <col min="520" max="520" width="8.140625" style="84" customWidth="1"/>
    <col min="521" max="521" width="9.5703125" style="84" customWidth="1"/>
    <col min="522" max="522" width="9.42578125" style="84" customWidth="1"/>
    <col min="523" max="523" width="10.28515625" style="84" customWidth="1"/>
    <col min="524" max="524" width="7.42578125" style="84" customWidth="1"/>
    <col min="525" max="525" width="8.7109375" style="84" customWidth="1"/>
    <col min="526" max="526" width="9" style="84" customWidth="1"/>
    <col min="527" max="527" width="10.140625" style="84" customWidth="1"/>
    <col min="528" max="528" width="11" style="84" customWidth="1"/>
    <col min="529" max="529" width="9.28515625" style="84" customWidth="1"/>
    <col min="530" max="533" width="8.28515625" style="84" customWidth="1"/>
    <col min="534" max="536" width="11.85546875" style="84" customWidth="1"/>
    <col min="537" max="537" width="8.42578125" style="84" customWidth="1"/>
    <col min="538" max="538" width="8.28515625" style="84" customWidth="1"/>
    <col min="539" max="541" width="8.42578125" style="84" customWidth="1"/>
    <col min="542" max="768" width="7.85546875" style="84"/>
    <col min="769" max="769" width="5.85546875" style="84" customWidth="1"/>
    <col min="770" max="771" width="7.7109375" style="84" customWidth="1"/>
    <col min="772" max="772" width="9.42578125" style="84" customWidth="1"/>
    <col min="773" max="775" width="7.7109375" style="84" customWidth="1"/>
    <col min="776" max="776" width="8.140625" style="84" customWidth="1"/>
    <col min="777" max="777" width="9.5703125" style="84" customWidth="1"/>
    <col min="778" max="778" width="9.42578125" style="84" customWidth="1"/>
    <col min="779" max="779" width="10.28515625" style="84" customWidth="1"/>
    <col min="780" max="780" width="7.42578125" style="84" customWidth="1"/>
    <col min="781" max="781" width="8.7109375" style="84" customWidth="1"/>
    <col min="782" max="782" width="9" style="84" customWidth="1"/>
    <col min="783" max="783" width="10.140625" style="84" customWidth="1"/>
    <col min="784" max="784" width="11" style="84" customWidth="1"/>
    <col min="785" max="785" width="9.28515625" style="84" customWidth="1"/>
    <col min="786" max="789" width="8.28515625" style="84" customWidth="1"/>
    <col min="790" max="792" width="11.85546875" style="84" customWidth="1"/>
    <col min="793" max="793" width="8.42578125" style="84" customWidth="1"/>
    <col min="794" max="794" width="8.28515625" style="84" customWidth="1"/>
    <col min="795" max="797" width="8.42578125" style="84" customWidth="1"/>
    <col min="798" max="1024" width="7.85546875" style="84"/>
    <col min="1025" max="1025" width="5.85546875" style="84" customWidth="1"/>
    <col min="1026" max="1027" width="7.7109375" style="84" customWidth="1"/>
    <col min="1028" max="1028" width="9.42578125" style="84" customWidth="1"/>
    <col min="1029" max="1031" width="7.7109375" style="84" customWidth="1"/>
    <col min="1032" max="1032" width="8.140625" style="84" customWidth="1"/>
    <col min="1033" max="1033" width="9.5703125" style="84" customWidth="1"/>
    <col min="1034" max="1034" width="9.42578125" style="84" customWidth="1"/>
    <col min="1035" max="1035" width="10.28515625" style="84" customWidth="1"/>
    <col min="1036" max="1036" width="7.42578125" style="84" customWidth="1"/>
    <col min="1037" max="1037" width="8.7109375" style="84" customWidth="1"/>
    <col min="1038" max="1038" width="9" style="84" customWidth="1"/>
    <col min="1039" max="1039" width="10.140625" style="84" customWidth="1"/>
    <col min="1040" max="1040" width="11" style="84" customWidth="1"/>
    <col min="1041" max="1041" width="9.28515625" style="84" customWidth="1"/>
    <col min="1042" max="1045" width="8.28515625" style="84" customWidth="1"/>
    <col min="1046" max="1048" width="11.85546875" style="84" customWidth="1"/>
    <col min="1049" max="1049" width="8.42578125" style="84" customWidth="1"/>
    <col min="1050" max="1050" width="8.28515625" style="84" customWidth="1"/>
    <col min="1051" max="1053" width="8.42578125" style="84" customWidth="1"/>
    <col min="1054" max="1280" width="7.85546875" style="84"/>
    <col min="1281" max="1281" width="5.85546875" style="84" customWidth="1"/>
    <col min="1282" max="1283" width="7.7109375" style="84" customWidth="1"/>
    <col min="1284" max="1284" width="9.42578125" style="84" customWidth="1"/>
    <col min="1285" max="1287" width="7.7109375" style="84" customWidth="1"/>
    <col min="1288" max="1288" width="8.140625" style="84" customWidth="1"/>
    <col min="1289" max="1289" width="9.5703125" style="84" customWidth="1"/>
    <col min="1290" max="1290" width="9.42578125" style="84" customWidth="1"/>
    <col min="1291" max="1291" width="10.28515625" style="84" customWidth="1"/>
    <col min="1292" max="1292" width="7.42578125" style="84" customWidth="1"/>
    <col min="1293" max="1293" width="8.7109375" style="84" customWidth="1"/>
    <col min="1294" max="1294" width="9" style="84" customWidth="1"/>
    <col min="1295" max="1295" width="10.140625" style="84" customWidth="1"/>
    <col min="1296" max="1296" width="11" style="84" customWidth="1"/>
    <col min="1297" max="1297" width="9.28515625" style="84" customWidth="1"/>
    <col min="1298" max="1301" width="8.28515625" style="84" customWidth="1"/>
    <col min="1302" max="1304" width="11.85546875" style="84" customWidth="1"/>
    <col min="1305" max="1305" width="8.42578125" style="84" customWidth="1"/>
    <col min="1306" max="1306" width="8.28515625" style="84" customWidth="1"/>
    <col min="1307" max="1309" width="8.42578125" style="84" customWidth="1"/>
    <col min="1310" max="1536" width="7.85546875" style="84"/>
    <col min="1537" max="1537" width="5.85546875" style="84" customWidth="1"/>
    <col min="1538" max="1539" width="7.7109375" style="84" customWidth="1"/>
    <col min="1540" max="1540" width="9.42578125" style="84" customWidth="1"/>
    <col min="1541" max="1543" width="7.7109375" style="84" customWidth="1"/>
    <col min="1544" max="1544" width="8.140625" style="84" customWidth="1"/>
    <col min="1545" max="1545" width="9.5703125" style="84" customWidth="1"/>
    <col min="1546" max="1546" width="9.42578125" style="84" customWidth="1"/>
    <col min="1547" max="1547" width="10.28515625" style="84" customWidth="1"/>
    <col min="1548" max="1548" width="7.42578125" style="84" customWidth="1"/>
    <col min="1549" max="1549" width="8.7109375" style="84" customWidth="1"/>
    <col min="1550" max="1550" width="9" style="84" customWidth="1"/>
    <col min="1551" max="1551" width="10.140625" style="84" customWidth="1"/>
    <col min="1552" max="1552" width="11" style="84" customWidth="1"/>
    <col min="1553" max="1553" width="9.28515625" style="84" customWidth="1"/>
    <col min="1554" max="1557" width="8.28515625" style="84" customWidth="1"/>
    <col min="1558" max="1560" width="11.85546875" style="84" customWidth="1"/>
    <col min="1561" max="1561" width="8.42578125" style="84" customWidth="1"/>
    <col min="1562" max="1562" width="8.28515625" style="84" customWidth="1"/>
    <col min="1563" max="1565" width="8.42578125" style="84" customWidth="1"/>
    <col min="1566" max="1792" width="7.85546875" style="84"/>
    <col min="1793" max="1793" width="5.85546875" style="84" customWidth="1"/>
    <col min="1794" max="1795" width="7.7109375" style="84" customWidth="1"/>
    <col min="1796" max="1796" width="9.42578125" style="84" customWidth="1"/>
    <col min="1797" max="1799" width="7.7109375" style="84" customWidth="1"/>
    <col min="1800" max="1800" width="8.140625" style="84" customWidth="1"/>
    <col min="1801" max="1801" width="9.5703125" style="84" customWidth="1"/>
    <col min="1802" max="1802" width="9.42578125" style="84" customWidth="1"/>
    <col min="1803" max="1803" width="10.28515625" style="84" customWidth="1"/>
    <col min="1804" max="1804" width="7.42578125" style="84" customWidth="1"/>
    <col min="1805" max="1805" width="8.7109375" style="84" customWidth="1"/>
    <col min="1806" max="1806" width="9" style="84" customWidth="1"/>
    <col min="1807" max="1807" width="10.140625" style="84" customWidth="1"/>
    <col min="1808" max="1808" width="11" style="84" customWidth="1"/>
    <col min="1809" max="1809" width="9.28515625" style="84" customWidth="1"/>
    <col min="1810" max="1813" width="8.28515625" style="84" customWidth="1"/>
    <col min="1814" max="1816" width="11.85546875" style="84" customWidth="1"/>
    <col min="1817" max="1817" width="8.42578125" style="84" customWidth="1"/>
    <col min="1818" max="1818" width="8.28515625" style="84" customWidth="1"/>
    <col min="1819" max="1821" width="8.42578125" style="84" customWidth="1"/>
    <col min="1822" max="2048" width="7.85546875" style="84"/>
    <col min="2049" max="2049" width="5.85546875" style="84" customWidth="1"/>
    <col min="2050" max="2051" width="7.7109375" style="84" customWidth="1"/>
    <col min="2052" max="2052" width="9.42578125" style="84" customWidth="1"/>
    <col min="2053" max="2055" width="7.7109375" style="84" customWidth="1"/>
    <col min="2056" max="2056" width="8.140625" style="84" customWidth="1"/>
    <col min="2057" max="2057" width="9.5703125" style="84" customWidth="1"/>
    <col min="2058" max="2058" width="9.42578125" style="84" customWidth="1"/>
    <col min="2059" max="2059" width="10.28515625" style="84" customWidth="1"/>
    <col min="2060" max="2060" width="7.42578125" style="84" customWidth="1"/>
    <col min="2061" max="2061" width="8.7109375" style="84" customWidth="1"/>
    <col min="2062" max="2062" width="9" style="84" customWidth="1"/>
    <col min="2063" max="2063" width="10.140625" style="84" customWidth="1"/>
    <col min="2064" max="2064" width="11" style="84" customWidth="1"/>
    <col min="2065" max="2065" width="9.28515625" style="84" customWidth="1"/>
    <col min="2066" max="2069" width="8.28515625" style="84" customWidth="1"/>
    <col min="2070" max="2072" width="11.85546875" style="84" customWidth="1"/>
    <col min="2073" max="2073" width="8.42578125" style="84" customWidth="1"/>
    <col min="2074" max="2074" width="8.28515625" style="84" customWidth="1"/>
    <col min="2075" max="2077" width="8.42578125" style="84" customWidth="1"/>
    <col min="2078" max="2304" width="7.85546875" style="84"/>
    <col min="2305" max="2305" width="5.85546875" style="84" customWidth="1"/>
    <col min="2306" max="2307" width="7.7109375" style="84" customWidth="1"/>
    <col min="2308" max="2308" width="9.42578125" style="84" customWidth="1"/>
    <col min="2309" max="2311" width="7.7109375" style="84" customWidth="1"/>
    <col min="2312" max="2312" width="8.140625" style="84" customWidth="1"/>
    <col min="2313" max="2313" width="9.5703125" style="84" customWidth="1"/>
    <col min="2314" max="2314" width="9.42578125" style="84" customWidth="1"/>
    <col min="2315" max="2315" width="10.28515625" style="84" customWidth="1"/>
    <col min="2316" max="2316" width="7.42578125" style="84" customWidth="1"/>
    <col min="2317" max="2317" width="8.7109375" style="84" customWidth="1"/>
    <col min="2318" max="2318" width="9" style="84" customWidth="1"/>
    <col min="2319" max="2319" width="10.140625" style="84" customWidth="1"/>
    <col min="2320" max="2320" width="11" style="84" customWidth="1"/>
    <col min="2321" max="2321" width="9.28515625" style="84" customWidth="1"/>
    <col min="2322" max="2325" width="8.28515625" style="84" customWidth="1"/>
    <col min="2326" max="2328" width="11.85546875" style="84" customWidth="1"/>
    <col min="2329" max="2329" width="8.42578125" style="84" customWidth="1"/>
    <col min="2330" max="2330" width="8.28515625" style="84" customWidth="1"/>
    <col min="2331" max="2333" width="8.42578125" style="84" customWidth="1"/>
    <col min="2334" max="2560" width="7.85546875" style="84"/>
    <col min="2561" max="2561" width="5.85546875" style="84" customWidth="1"/>
    <col min="2562" max="2563" width="7.7109375" style="84" customWidth="1"/>
    <col min="2564" max="2564" width="9.42578125" style="84" customWidth="1"/>
    <col min="2565" max="2567" width="7.7109375" style="84" customWidth="1"/>
    <col min="2568" max="2568" width="8.140625" style="84" customWidth="1"/>
    <col min="2569" max="2569" width="9.5703125" style="84" customWidth="1"/>
    <col min="2570" max="2570" width="9.42578125" style="84" customWidth="1"/>
    <col min="2571" max="2571" width="10.28515625" style="84" customWidth="1"/>
    <col min="2572" max="2572" width="7.42578125" style="84" customWidth="1"/>
    <col min="2573" max="2573" width="8.7109375" style="84" customWidth="1"/>
    <col min="2574" max="2574" width="9" style="84" customWidth="1"/>
    <col min="2575" max="2575" width="10.140625" style="84" customWidth="1"/>
    <col min="2576" max="2576" width="11" style="84" customWidth="1"/>
    <col min="2577" max="2577" width="9.28515625" style="84" customWidth="1"/>
    <col min="2578" max="2581" width="8.28515625" style="84" customWidth="1"/>
    <col min="2582" max="2584" width="11.85546875" style="84" customWidth="1"/>
    <col min="2585" max="2585" width="8.42578125" style="84" customWidth="1"/>
    <col min="2586" max="2586" width="8.28515625" style="84" customWidth="1"/>
    <col min="2587" max="2589" width="8.42578125" style="84" customWidth="1"/>
    <col min="2590" max="2816" width="7.85546875" style="84"/>
    <col min="2817" max="2817" width="5.85546875" style="84" customWidth="1"/>
    <col min="2818" max="2819" width="7.7109375" style="84" customWidth="1"/>
    <col min="2820" max="2820" width="9.42578125" style="84" customWidth="1"/>
    <col min="2821" max="2823" width="7.7109375" style="84" customWidth="1"/>
    <col min="2824" max="2824" width="8.140625" style="84" customWidth="1"/>
    <col min="2825" max="2825" width="9.5703125" style="84" customWidth="1"/>
    <col min="2826" max="2826" width="9.42578125" style="84" customWidth="1"/>
    <col min="2827" max="2827" width="10.28515625" style="84" customWidth="1"/>
    <col min="2828" max="2828" width="7.42578125" style="84" customWidth="1"/>
    <col min="2829" max="2829" width="8.7109375" style="84" customWidth="1"/>
    <col min="2830" max="2830" width="9" style="84" customWidth="1"/>
    <col min="2831" max="2831" width="10.140625" style="84" customWidth="1"/>
    <col min="2832" max="2832" width="11" style="84" customWidth="1"/>
    <col min="2833" max="2833" width="9.28515625" style="84" customWidth="1"/>
    <col min="2834" max="2837" width="8.28515625" style="84" customWidth="1"/>
    <col min="2838" max="2840" width="11.85546875" style="84" customWidth="1"/>
    <col min="2841" max="2841" width="8.42578125" style="84" customWidth="1"/>
    <col min="2842" max="2842" width="8.28515625" style="84" customWidth="1"/>
    <col min="2843" max="2845" width="8.42578125" style="84" customWidth="1"/>
    <col min="2846" max="3072" width="7.85546875" style="84"/>
    <col min="3073" max="3073" width="5.85546875" style="84" customWidth="1"/>
    <col min="3074" max="3075" width="7.7109375" style="84" customWidth="1"/>
    <col min="3076" max="3076" width="9.42578125" style="84" customWidth="1"/>
    <col min="3077" max="3079" width="7.7109375" style="84" customWidth="1"/>
    <col min="3080" max="3080" width="8.140625" style="84" customWidth="1"/>
    <col min="3081" max="3081" width="9.5703125" style="84" customWidth="1"/>
    <col min="3082" max="3082" width="9.42578125" style="84" customWidth="1"/>
    <col min="3083" max="3083" width="10.28515625" style="84" customWidth="1"/>
    <col min="3084" max="3084" width="7.42578125" style="84" customWidth="1"/>
    <col min="3085" max="3085" width="8.7109375" style="84" customWidth="1"/>
    <col min="3086" max="3086" width="9" style="84" customWidth="1"/>
    <col min="3087" max="3087" width="10.140625" style="84" customWidth="1"/>
    <col min="3088" max="3088" width="11" style="84" customWidth="1"/>
    <col min="3089" max="3089" width="9.28515625" style="84" customWidth="1"/>
    <col min="3090" max="3093" width="8.28515625" style="84" customWidth="1"/>
    <col min="3094" max="3096" width="11.85546875" style="84" customWidth="1"/>
    <col min="3097" max="3097" width="8.42578125" style="84" customWidth="1"/>
    <col min="3098" max="3098" width="8.28515625" style="84" customWidth="1"/>
    <col min="3099" max="3101" width="8.42578125" style="84" customWidth="1"/>
    <col min="3102" max="3328" width="7.85546875" style="84"/>
    <col min="3329" max="3329" width="5.85546875" style="84" customWidth="1"/>
    <col min="3330" max="3331" width="7.7109375" style="84" customWidth="1"/>
    <col min="3332" max="3332" width="9.42578125" style="84" customWidth="1"/>
    <col min="3333" max="3335" width="7.7109375" style="84" customWidth="1"/>
    <col min="3336" max="3336" width="8.140625" style="84" customWidth="1"/>
    <col min="3337" max="3337" width="9.5703125" style="84" customWidth="1"/>
    <col min="3338" max="3338" width="9.42578125" style="84" customWidth="1"/>
    <col min="3339" max="3339" width="10.28515625" style="84" customWidth="1"/>
    <col min="3340" max="3340" width="7.42578125" style="84" customWidth="1"/>
    <col min="3341" max="3341" width="8.7109375" style="84" customWidth="1"/>
    <col min="3342" max="3342" width="9" style="84" customWidth="1"/>
    <col min="3343" max="3343" width="10.140625" style="84" customWidth="1"/>
    <col min="3344" max="3344" width="11" style="84" customWidth="1"/>
    <col min="3345" max="3345" width="9.28515625" style="84" customWidth="1"/>
    <col min="3346" max="3349" width="8.28515625" style="84" customWidth="1"/>
    <col min="3350" max="3352" width="11.85546875" style="84" customWidth="1"/>
    <col min="3353" max="3353" width="8.42578125" style="84" customWidth="1"/>
    <col min="3354" max="3354" width="8.28515625" style="84" customWidth="1"/>
    <col min="3355" max="3357" width="8.42578125" style="84" customWidth="1"/>
    <col min="3358" max="3584" width="7.85546875" style="84"/>
    <col min="3585" max="3585" width="5.85546875" style="84" customWidth="1"/>
    <col min="3586" max="3587" width="7.7109375" style="84" customWidth="1"/>
    <col min="3588" max="3588" width="9.42578125" style="84" customWidth="1"/>
    <col min="3589" max="3591" width="7.7109375" style="84" customWidth="1"/>
    <col min="3592" max="3592" width="8.140625" style="84" customWidth="1"/>
    <col min="3593" max="3593" width="9.5703125" style="84" customWidth="1"/>
    <col min="3594" max="3594" width="9.42578125" style="84" customWidth="1"/>
    <col min="3595" max="3595" width="10.28515625" style="84" customWidth="1"/>
    <col min="3596" max="3596" width="7.42578125" style="84" customWidth="1"/>
    <col min="3597" max="3597" width="8.7109375" style="84" customWidth="1"/>
    <col min="3598" max="3598" width="9" style="84" customWidth="1"/>
    <col min="3599" max="3599" width="10.140625" style="84" customWidth="1"/>
    <col min="3600" max="3600" width="11" style="84" customWidth="1"/>
    <col min="3601" max="3601" width="9.28515625" style="84" customWidth="1"/>
    <col min="3602" max="3605" width="8.28515625" style="84" customWidth="1"/>
    <col min="3606" max="3608" width="11.85546875" style="84" customWidth="1"/>
    <col min="3609" max="3609" width="8.42578125" style="84" customWidth="1"/>
    <col min="3610" max="3610" width="8.28515625" style="84" customWidth="1"/>
    <col min="3611" max="3613" width="8.42578125" style="84" customWidth="1"/>
    <col min="3614" max="3840" width="7.85546875" style="84"/>
    <col min="3841" max="3841" width="5.85546875" style="84" customWidth="1"/>
    <col min="3842" max="3843" width="7.7109375" style="84" customWidth="1"/>
    <col min="3844" max="3844" width="9.42578125" style="84" customWidth="1"/>
    <col min="3845" max="3847" width="7.7109375" style="84" customWidth="1"/>
    <col min="3848" max="3848" width="8.140625" style="84" customWidth="1"/>
    <col min="3849" max="3849" width="9.5703125" style="84" customWidth="1"/>
    <col min="3850" max="3850" width="9.42578125" style="84" customWidth="1"/>
    <col min="3851" max="3851" width="10.28515625" style="84" customWidth="1"/>
    <col min="3852" max="3852" width="7.42578125" style="84" customWidth="1"/>
    <col min="3853" max="3853" width="8.7109375" style="84" customWidth="1"/>
    <col min="3854" max="3854" width="9" style="84" customWidth="1"/>
    <col min="3855" max="3855" width="10.140625" style="84" customWidth="1"/>
    <col min="3856" max="3856" width="11" style="84" customWidth="1"/>
    <col min="3857" max="3857" width="9.28515625" style="84" customWidth="1"/>
    <col min="3858" max="3861" width="8.28515625" style="84" customWidth="1"/>
    <col min="3862" max="3864" width="11.85546875" style="84" customWidth="1"/>
    <col min="3865" max="3865" width="8.42578125" style="84" customWidth="1"/>
    <col min="3866" max="3866" width="8.28515625" style="84" customWidth="1"/>
    <col min="3867" max="3869" width="8.42578125" style="84" customWidth="1"/>
    <col min="3870" max="4096" width="7.85546875" style="84"/>
    <col min="4097" max="4097" width="5.85546875" style="84" customWidth="1"/>
    <col min="4098" max="4099" width="7.7109375" style="84" customWidth="1"/>
    <col min="4100" max="4100" width="9.42578125" style="84" customWidth="1"/>
    <col min="4101" max="4103" width="7.7109375" style="84" customWidth="1"/>
    <col min="4104" max="4104" width="8.140625" style="84" customWidth="1"/>
    <col min="4105" max="4105" width="9.5703125" style="84" customWidth="1"/>
    <col min="4106" max="4106" width="9.42578125" style="84" customWidth="1"/>
    <col min="4107" max="4107" width="10.28515625" style="84" customWidth="1"/>
    <col min="4108" max="4108" width="7.42578125" style="84" customWidth="1"/>
    <col min="4109" max="4109" width="8.7109375" style="84" customWidth="1"/>
    <col min="4110" max="4110" width="9" style="84" customWidth="1"/>
    <col min="4111" max="4111" width="10.140625" style="84" customWidth="1"/>
    <col min="4112" max="4112" width="11" style="84" customWidth="1"/>
    <col min="4113" max="4113" width="9.28515625" style="84" customWidth="1"/>
    <col min="4114" max="4117" width="8.28515625" style="84" customWidth="1"/>
    <col min="4118" max="4120" width="11.85546875" style="84" customWidth="1"/>
    <col min="4121" max="4121" width="8.42578125" style="84" customWidth="1"/>
    <col min="4122" max="4122" width="8.28515625" style="84" customWidth="1"/>
    <col min="4123" max="4125" width="8.42578125" style="84" customWidth="1"/>
    <col min="4126" max="4352" width="7.85546875" style="84"/>
    <col min="4353" max="4353" width="5.85546875" style="84" customWidth="1"/>
    <col min="4354" max="4355" width="7.7109375" style="84" customWidth="1"/>
    <col min="4356" max="4356" width="9.42578125" style="84" customWidth="1"/>
    <col min="4357" max="4359" width="7.7109375" style="84" customWidth="1"/>
    <col min="4360" max="4360" width="8.140625" style="84" customWidth="1"/>
    <col min="4361" max="4361" width="9.5703125" style="84" customWidth="1"/>
    <col min="4362" max="4362" width="9.42578125" style="84" customWidth="1"/>
    <col min="4363" max="4363" width="10.28515625" style="84" customWidth="1"/>
    <col min="4364" max="4364" width="7.42578125" style="84" customWidth="1"/>
    <col min="4365" max="4365" width="8.7109375" style="84" customWidth="1"/>
    <col min="4366" max="4366" width="9" style="84" customWidth="1"/>
    <col min="4367" max="4367" width="10.140625" style="84" customWidth="1"/>
    <col min="4368" max="4368" width="11" style="84" customWidth="1"/>
    <col min="4369" max="4369" width="9.28515625" style="84" customWidth="1"/>
    <col min="4370" max="4373" width="8.28515625" style="84" customWidth="1"/>
    <col min="4374" max="4376" width="11.85546875" style="84" customWidth="1"/>
    <col min="4377" max="4377" width="8.42578125" style="84" customWidth="1"/>
    <col min="4378" max="4378" width="8.28515625" style="84" customWidth="1"/>
    <col min="4379" max="4381" width="8.42578125" style="84" customWidth="1"/>
    <col min="4382" max="4608" width="7.85546875" style="84"/>
    <col min="4609" max="4609" width="5.85546875" style="84" customWidth="1"/>
    <col min="4610" max="4611" width="7.7109375" style="84" customWidth="1"/>
    <col min="4612" max="4612" width="9.42578125" style="84" customWidth="1"/>
    <col min="4613" max="4615" width="7.7109375" style="84" customWidth="1"/>
    <col min="4616" max="4616" width="8.140625" style="84" customWidth="1"/>
    <col min="4617" max="4617" width="9.5703125" style="84" customWidth="1"/>
    <col min="4618" max="4618" width="9.42578125" style="84" customWidth="1"/>
    <col min="4619" max="4619" width="10.28515625" style="84" customWidth="1"/>
    <col min="4620" max="4620" width="7.42578125" style="84" customWidth="1"/>
    <col min="4621" max="4621" width="8.7109375" style="84" customWidth="1"/>
    <col min="4622" max="4622" width="9" style="84" customWidth="1"/>
    <col min="4623" max="4623" width="10.140625" style="84" customWidth="1"/>
    <col min="4624" max="4624" width="11" style="84" customWidth="1"/>
    <col min="4625" max="4625" width="9.28515625" style="84" customWidth="1"/>
    <col min="4626" max="4629" width="8.28515625" style="84" customWidth="1"/>
    <col min="4630" max="4632" width="11.85546875" style="84" customWidth="1"/>
    <col min="4633" max="4633" width="8.42578125" style="84" customWidth="1"/>
    <col min="4634" max="4634" width="8.28515625" style="84" customWidth="1"/>
    <col min="4635" max="4637" width="8.42578125" style="84" customWidth="1"/>
    <col min="4638" max="4864" width="7.85546875" style="84"/>
    <col min="4865" max="4865" width="5.85546875" style="84" customWidth="1"/>
    <col min="4866" max="4867" width="7.7109375" style="84" customWidth="1"/>
    <col min="4868" max="4868" width="9.42578125" style="84" customWidth="1"/>
    <col min="4869" max="4871" width="7.7109375" style="84" customWidth="1"/>
    <col min="4872" max="4872" width="8.140625" style="84" customWidth="1"/>
    <col min="4873" max="4873" width="9.5703125" style="84" customWidth="1"/>
    <col min="4874" max="4874" width="9.42578125" style="84" customWidth="1"/>
    <col min="4875" max="4875" width="10.28515625" style="84" customWidth="1"/>
    <col min="4876" max="4876" width="7.42578125" style="84" customWidth="1"/>
    <col min="4877" max="4877" width="8.7109375" style="84" customWidth="1"/>
    <col min="4878" max="4878" width="9" style="84" customWidth="1"/>
    <col min="4879" max="4879" width="10.140625" style="84" customWidth="1"/>
    <col min="4880" max="4880" width="11" style="84" customWidth="1"/>
    <col min="4881" max="4881" width="9.28515625" style="84" customWidth="1"/>
    <col min="4882" max="4885" width="8.28515625" style="84" customWidth="1"/>
    <col min="4886" max="4888" width="11.85546875" style="84" customWidth="1"/>
    <col min="4889" max="4889" width="8.42578125" style="84" customWidth="1"/>
    <col min="4890" max="4890" width="8.28515625" style="84" customWidth="1"/>
    <col min="4891" max="4893" width="8.42578125" style="84" customWidth="1"/>
    <col min="4894" max="5120" width="7.85546875" style="84"/>
    <col min="5121" max="5121" width="5.85546875" style="84" customWidth="1"/>
    <col min="5122" max="5123" width="7.7109375" style="84" customWidth="1"/>
    <col min="5124" max="5124" width="9.42578125" style="84" customWidth="1"/>
    <col min="5125" max="5127" width="7.7109375" style="84" customWidth="1"/>
    <col min="5128" max="5128" width="8.140625" style="84" customWidth="1"/>
    <col min="5129" max="5129" width="9.5703125" style="84" customWidth="1"/>
    <col min="5130" max="5130" width="9.42578125" style="84" customWidth="1"/>
    <col min="5131" max="5131" width="10.28515625" style="84" customWidth="1"/>
    <col min="5132" max="5132" width="7.42578125" style="84" customWidth="1"/>
    <col min="5133" max="5133" width="8.7109375" style="84" customWidth="1"/>
    <col min="5134" max="5134" width="9" style="84" customWidth="1"/>
    <col min="5135" max="5135" width="10.140625" style="84" customWidth="1"/>
    <col min="5136" max="5136" width="11" style="84" customWidth="1"/>
    <col min="5137" max="5137" width="9.28515625" style="84" customWidth="1"/>
    <col min="5138" max="5141" width="8.28515625" style="84" customWidth="1"/>
    <col min="5142" max="5144" width="11.85546875" style="84" customWidth="1"/>
    <col min="5145" max="5145" width="8.42578125" style="84" customWidth="1"/>
    <col min="5146" max="5146" width="8.28515625" style="84" customWidth="1"/>
    <col min="5147" max="5149" width="8.42578125" style="84" customWidth="1"/>
    <col min="5150" max="5376" width="7.85546875" style="84"/>
    <col min="5377" max="5377" width="5.85546875" style="84" customWidth="1"/>
    <col min="5378" max="5379" width="7.7109375" style="84" customWidth="1"/>
    <col min="5380" max="5380" width="9.42578125" style="84" customWidth="1"/>
    <col min="5381" max="5383" width="7.7109375" style="84" customWidth="1"/>
    <col min="5384" max="5384" width="8.140625" style="84" customWidth="1"/>
    <col min="5385" max="5385" width="9.5703125" style="84" customWidth="1"/>
    <col min="5386" max="5386" width="9.42578125" style="84" customWidth="1"/>
    <col min="5387" max="5387" width="10.28515625" style="84" customWidth="1"/>
    <col min="5388" max="5388" width="7.42578125" style="84" customWidth="1"/>
    <col min="5389" max="5389" width="8.7109375" style="84" customWidth="1"/>
    <col min="5390" max="5390" width="9" style="84" customWidth="1"/>
    <col min="5391" max="5391" width="10.140625" style="84" customWidth="1"/>
    <col min="5392" max="5392" width="11" style="84" customWidth="1"/>
    <col min="5393" max="5393" width="9.28515625" style="84" customWidth="1"/>
    <col min="5394" max="5397" width="8.28515625" style="84" customWidth="1"/>
    <col min="5398" max="5400" width="11.85546875" style="84" customWidth="1"/>
    <col min="5401" max="5401" width="8.42578125" style="84" customWidth="1"/>
    <col min="5402" max="5402" width="8.28515625" style="84" customWidth="1"/>
    <col min="5403" max="5405" width="8.42578125" style="84" customWidth="1"/>
    <col min="5406" max="5632" width="7.85546875" style="84"/>
    <col min="5633" max="5633" width="5.85546875" style="84" customWidth="1"/>
    <col min="5634" max="5635" width="7.7109375" style="84" customWidth="1"/>
    <col min="5636" max="5636" width="9.42578125" style="84" customWidth="1"/>
    <col min="5637" max="5639" width="7.7109375" style="84" customWidth="1"/>
    <col min="5640" max="5640" width="8.140625" style="84" customWidth="1"/>
    <col min="5641" max="5641" width="9.5703125" style="84" customWidth="1"/>
    <col min="5642" max="5642" width="9.42578125" style="84" customWidth="1"/>
    <col min="5643" max="5643" width="10.28515625" style="84" customWidth="1"/>
    <col min="5644" max="5644" width="7.42578125" style="84" customWidth="1"/>
    <col min="5645" max="5645" width="8.7109375" style="84" customWidth="1"/>
    <col min="5646" max="5646" width="9" style="84" customWidth="1"/>
    <col min="5647" max="5647" width="10.140625" style="84" customWidth="1"/>
    <col min="5648" max="5648" width="11" style="84" customWidth="1"/>
    <col min="5649" max="5649" width="9.28515625" style="84" customWidth="1"/>
    <col min="5650" max="5653" width="8.28515625" style="84" customWidth="1"/>
    <col min="5654" max="5656" width="11.85546875" style="84" customWidth="1"/>
    <col min="5657" max="5657" width="8.42578125" style="84" customWidth="1"/>
    <col min="5658" max="5658" width="8.28515625" style="84" customWidth="1"/>
    <col min="5659" max="5661" width="8.42578125" style="84" customWidth="1"/>
    <col min="5662" max="5888" width="7.85546875" style="84"/>
    <col min="5889" max="5889" width="5.85546875" style="84" customWidth="1"/>
    <col min="5890" max="5891" width="7.7109375" style="84" customWidth="1"/>
    <col min="5892" max="5892" width="9.42578125" style="84" customWidth="1"/>
    <col min="5893" max="5895" width="7.7109375" style="84" customWidth="1"/>
    <col min="5896" max="5896" width="8.140625" style="84" customWidth="1"/>
    <col min="5897" max="5897" width="9.5703125" style="84" customWidth="1"/>
    <col min="5898" max="5898" width="9.42578125" style="84" customWidth="1"/>
    <col min="5899" max="5899" width="10.28515625" style="84" customWidth="1"/>
    <col min="5900" max="5900" width="7.42578125" style="84" customWidth="1"/>
    <col min="5901" max="5901" width="8.7109375" style="84" customWidth="1"/>
    <col min="5902" max="5902" width="9" style="84" customWidth="1"/>
    <col min="5903" max="5903" width="10.140625" style="84" customWidth="1"/>
    <col min="5904" max="5904" width="11" style="84" customWidth="1"/>
    <col min="5905" max="5905" width="9.28515625" style="84" customWidth="1"/>
    <col min="5906" max="5909" width="8.28515625" style="84" customWidth="1"/>
    <col min="5910" max="5912" width="11.85546875" style="84" customWidth="1"/>
    <col min="5913" max="5913" width="8.42578125" style="84" customWidth="1"/>
    <col min="5914" max="5914" width="8.28515625" style="84" customWidth="1"/>
    <col min="5915" max="5917" width="8.42578125" style="84" customWidth="1"/>
    <col min="5918" max="6144" width="7.85546875" style="84"/>
    <col min="6145" max="6145" width="5.85546875" style="84" customWidth="1"/>
    <col min="6146" max="6147" width="7.7109375" style="84" customWidth="1"/>
    <col min="6148" max="6148" width="9.42578125" style="84" customWidth="1"/>
    <col min="6149" max="6151" width="7.7109375" style="84" customWidth="1"/>
    <col min="6152" max="6152" width="8.140625" style="84" customWidth="1"/>
    <col min="6153" max="6153" width="9.5703125" style="84" customWidth="1"/>
    <col min="6154" max="6154" width="9.42578125" style="84" customWidth="1"/>
    <col min="6155" max="6155" width="10.28515625" style="84" customWidth="1"/>
    <col min="6156" max="6156" width="7.42578125" style="84" customWidth="1"/>
    <col min="6157" max="6157" width="8.7109375" style="84" customWidth="1"/>
    <col min="6158" max="6158" width="9" style="84" customWidth="1"/>
    <col min="6159" max="6159" width="10.140625" style="84" customWidth="1"/>
    <col min="6160" max="6160" width="11" style="84" customWidth="1"/>
    <col min="6161" max="6161" width="9.28515625" style="84" customWidth="1"/>
    <col min="6162" max="6165" width="8.28515625" style="84" customWidth="1"/>
    <col min="6166" max="6168" width="11.85546875" style="84" customWidth="1"/>
    <col min="6169" max="6169" width="8.42578125" style="84" customWidth="1"/>
    <col min="6170" max="6170" width="8.28515625" style="84" customWidth="1"/>
    <col min="6171" max="6173" width="8.42578125" style="84" customWidth="1"/>
    <col min="6174" max="6400" width="7.85546875" style="84"/>
    <col min="6401" max="6401" width="5.85546875" style="84" customWidth="1"/>
    <col min="6402" max="6403" width="7.7109375" style="84" customWidth="1"/>
    <col min="6404" max="6404" width="9.42578125" style="84" customWidth="1"/>
    <col min="6405" max="6407" width="7.7109375" style="84" customWidth="1"/>
    <col min="6408" max="6408" width="8.140625" style="84" customWidth="1"/>
    <col min="6409" max="6409" width="9.5703125" style="84" customWidth="1"/>
    <col min="6410" max="6410" width="9.42578125" style="84" customWidth="1"/>
    <col min="6411" max="6411" width="10.28515625" style="84" customWidth="1"/>
    <col min="6412" max="6412" width="7.42578125" style="84" customWidth="1"/>
    <col min="6413" max="6413" width="8.7109375" style="84" customWidth="1"/>
    <col min="6414" max="6414" width="9" style="84" customWidth="1"/>
    <col min="6415" max="6415" width="10.140625" style="84" customWidth="1"/>
    <col min="6416" max="6416" width="11" style="84" customWidth="1"/>
    <col min="6417" max="6417" width="9.28515625" style="84" customWidth="1"/>
    <col min="6418" max="6421" width="8.28515625" style="84" customWidth="1"/>
    <col min="6422" max="6424" width="11.85546875" style="84" customWidth="1"/>
    <col min="6425" max="6425" width="8.42578125" style="84" customWidth="1"/>
    <col min="6426" max="6426" width="8.28515625" style="84" customWidth="1"/>
    <col min="6427" max="6429" width="8.42578125" style="84" customWidth="1"/>
    <col min="6430" max="6656" width="7.85546875" style="84"/>
    <col min="6657" max="6657" width="5.85546875" style="84" customWidth="1"/>
    <col min="6658" max="6659" width="7.7109375" style="84" customWidth="1"/>
    <col min="6660" max="6660" width="9.42578125" style="84" customWidth="1"/>
    <col min="6661" max="6663" width="7.7109375" style="84" customWidth="1"/>
    <col min="6664" max="6664" width="8.140625" style="84" customWidth="1"/>
    <col min="6665" max="6665" width="9.5703125" style="84" customWidth="1"/>
    <col min="6666" max="6666" width="9.42578125" style="84" customWidth="1"/>
    <col min="6667" max="6667" width="10.28515625" style="84" customWidth="1"/>
    <col min="6668" max="6668" width="7.42578125" style="84" customWidth="1"/>
    <col min="6669" max="6669" width="8.7109375" style="84" customWidth="1"/>
    <col min="6670" max="6670" width="9" style="84" customWidth="1"/>
    <col min="6671" max="6671" width="10.140625" style="84" customWidth="1"/>
    <col min="6672" max="6672" width="11" style="84" customWidth="1"/>
    <col min="6673" max="6673" width="9.28515625" style="84" customWidth="1"/>
    <col min="6674" max="6677" width="8.28515625" style="84" customWidth="1"/>
    <col min="6678" max="6680" width="11.85546875" style="84" customWidth="1"/>
    <col min="6681" max="6681" width="8.42578125" style="84" customWidth="1"/>
    <col min="6682" max="6682" width="8.28515625" style="84" customWidth="1"/>
    <col min="6683" max="6685" width="8.42578125" style="84" customWidth="1"/>
    <col min="6686" max="6912" width="7.85546875" style="84"/>
    <col min="6913" max="6913" width="5.85546875" style="84" customWidth="1"/>
    <col min="6914" max="6915" width="7.7109375" style="84" customWidth="1"/>
    <col min="6916" max="6916" width="9.42578125" style="84" customWidth="1"/>
    <col min="6917" max="6919" width="7.7109375" style="84" customWidth="1"/>
    <col min="6920" max="6920" width="8.140625" style="84" customWidth="1"/>
    <col min="6921" max="6921" width="9.5703125" style="84" customWidth="1"/>
    <col min="6922" max="6922" width="9.42578125" style="84" customWidth="1"/>
    <col min="6923" max="6923" width="10.28515625" style="84" customWidth="1"/>
    <col min="6924" max="6924" width="7.42578125" style="84" customWidth="1"/>
    <col min="6925" max="6925" width="8.7109375" style="84" customWidth="1"/>
    <col min="6926" max="6926" width="9" style="84" customWidth="1"/>
    <col min="6927" max="6927" width="10.140625" style="84" customWidth="1"/>
    <col min="6928" max="6928" width="11" style="84" customWidth="1"/>
    <col min="6929" max="6929" width="9.28515625" style="84" customWidth="1"/>
    <col min="6930" max="6933" width="8.28515625" style="84" customWidth="1"/>
    <col min="6934" max="6936" width="11.85546875" style="84" customWidth="1"/>
    <col min="6937" max="6937" width="8.42578125" style="84" customWidth="1"/>
    <col min="6938" max="6938" width="8.28515625" style="84" customWidth="1"/>
    <col min="6939" max="6941" width="8.42578125" style="84" customWidth="1"/>
    <col min="6942" max="7168" width="7.85546875" style="84"/>
    <col min="7169" max="7169" width="5.85546875" style="84" customWidth="1"/>
    <col min="7170" max="7171" width="7.7109375" style="84" customWidth="1"/>
    <col min="7172" max="7172" width="9.42578125" style="84" customWidth="1"/>
    <col min="7173" max="7175" width="7.7109375" style="84" customWidth="1"/>
    <col min="7176" max="7176" width="8.140625" style="84" customWidth="1"/>
    <col min="7177" max="7177" width="9.5703125" style="84" customWidth="1"/>
    <col min="7178" max="7178" width="9.42578125" style="84" customWidth="1"/>
    <col min="7179" max="7179" width="10.28515625" style="84" customWidth="1"/>
    <col min="7180" max="7180" width="7.42578125" style="84" customWidth="1"/>
    <col min="7181" max="7181" width="8.7109375" style="84" customWidth="1"/>
    <col min="7182" max="7182" width="9" style="84" customWidth="1"/>
    <col min="7183" max="7183" width="10.140625" style="84" customWidth="1"/>
    <col min="7184" max="7184" width="11" style="84" customWidth="1"/>
    <col min="7185" max="7185" width="9.28515625" style="84" customWidth="1"/>
    <col min="7186" max="7189" width="8.28515625" style="84" customWidth="1"/>
    <col min="7190" max="7192" width="11.85546875" style="84" customWidth="1"/>
    <col min="7193" max="7193" width="8.42578125" style="84" customWidth="1"/>
    <col min="7194" max="7194" width="8.28515625" style="84" customWidth="1"/>
    <col min="7195" max="7197" width="8.42578125" style="84" customWidth="1"/>
    <col min="7198" max="7424" width="7.85546875" style="84"/>
    <col min="7425" max="7425" width="5.85546875" style="84" customWidth="1"/>
    <col min="7426" max="7427" width="7.7109375" style="84" customWidth="1"/>
    <col min="7428" max="7428" width="9.42578125" style="84" customWidth="1"/>
    <col min="7429" max="7431" width="7.7109375" style="84" customWidth="1"/>
    <col min="7432" max="7432" width="8.140625" style="84" customWidth="1"/>
    <col min="7433" max="7433" width="9.5703125" style="84" customWidth="1"/>
    <col min="7434" max="7434" width="9.42578125" style="84" customWidth="1"/>
    <col min="7435" max="7435" width="10.28515625" style="84" customWidth="1"/>
    <col min="7436" max="7436" width="7.42578125" style="84" customWidth="1"/>
    <col min="7437" max="7437" width="8.7109375" style="84" customWidth="1"/>
    <col min="7438" max="7438" width="9" style="84" customWidth="1"/>
    <col min="7439" max="7439" width="10.140625" style="84" customWidth="1"/>
    <col min="7440" max="7440" width="11" style="84" customWidth="1"/>
    <col min="7441" max="7441" width="9.28515625" style="84" customWidth="1"/>
    <col min="7442" max="7445" width="8.28515625" style="84" customWidth="1"/>
    <col min="7446" max="7448" width="11.85546875" style="84" customWidth="1"/>
    <col min="7449" max="7449" width="8.42578125" style="84" customWidth="1"/>
    <col min="7450" max="7450" width="8.28515625" style="84" customWidth="1"/>
    <col min="7451" max="7453" width="8.42578125" style="84" customWidth="1"/>
    <col min="7454" max="7680" width="7.85546875" style="84"/>
    <col min="7681" max="7681" width="5.85546875" style="84" customWidth="1"/>
    <col min="7682" max="7683" width="7.7109375" style="84" customWidth="1"/>
    <col min="7684" max="7684" width="9.42578125" style="84" customWidth="1"/>
    <col min="7685" max="7687" width="7.7109375" style="84" customWidth="1"/>
    <col min="7688" max="7688" width="8.140625" style="84" customWidth="1"/>
    <col min="7689" max="7689" width="9.5703125" style="84" customWidth="1"/>
    <col min="7690" max="7690" width="9.42578125" style="84" customWidth="1"/>
    <col min="7691" max="7691" width="10.28515625" style="84" customWidth="1"/>
    <col min="7692" max="7692" width="7.42578125" style="84" customWidth="1"/>
    <col min="7693" max="7693" width="8.7109375" style="84" customWidth="1"/>
    <col min="7694" max="7694" width="9" style="84" customWidth="1"/>
    <col min="7695" max="7695" width="10.140625" style="84" customWidth="1"/>
    <col min="7696" max="7696" width="11" style="84" customWidth="1"/>
    <col min="7697" max="7697" width="9.28515625" style="84" customWidth="1"/>
    <col min="7698" max="7701" width="8.28515625" style="84" customWidth="1"/>
    <col min="7702" max="7704" width="11.85546875" style="84" customWidth="1"/>
    <col min="7705" max="7705" width="8.42578125" style="84" customWidth="1"/>
    <col min="7706" max="7706" width="8.28515625" style="84" customWidth="1"/>
    <col min="7707" max="7709" width="8.42578125" style="84" customWidth="1"/>
    <col min="7710" max="7936" width="7.85546875" style="84"/>
    <col min="7937" max="7937" width="5.85546875" style="84" customWidth="1"/>
    <col min="7938" max="7939" width="7.7109375" style="84" customWidth="1"/>
    <col min="7940" max="7940" width="9.42578125" style="84" customWidth="1"/>
    <col min="7941" max="7943" width="7.7109375" style="84" customWidth="1"/>
    <col min="7944" max="7944" width="8.140625" style="84" customWidth="1"/>
    <col min="7945" max="7945" width="9.5703125" style="84" customWidth="1"/>
    <col min="7946" max="7946" width="9.42578125" style="84" customWidth="1"/>
    <col min="7947" max="7947" width="10.28515625" style="84" customWidth="1"/>
    <col min="7948" max="7948" width="7.42578125" style="84" customWidth="1"/>
    <col min="7949" max="7949" width="8.7109375" style="84" customWidth="1"/>
    <col min="7950" max="7950" width="9" style="84" customWidth="1"/>
    <col min="7951" max="7951" width="10.140625" style="84" customWidth="1"/>
    <col min="7952" max="7952" width="11" style="84" customWidth="1"/>
    <col min="7953" max="7953" width="9.28515625" style="84" customWidth="1"/>
    <col min="7954" max="7957" width="8.28515625" style="84" customWidth="1"/>
    <col min="7958" max="7960" width="11.85546875" style="84" customWidth="1"/>
    <col min="7961" max="7961" width="8.42578125" style="84" customWidth="1"/>
    <col min="7962" max="7962" width="8.28515625" style="84" customWidth="1"/>
    <col min="7963" max="7965" width="8.42578125" style="84" customWidth="1"/>
    <col min="7966" max="8192" width="7.85546875" style="84"/>
    <col min="8193" max="8193" width="5.85546875" style="84" customWidth="1"/>
    <col min="8194" max="8195" width="7.7109375" style="84" customWidth="1"/>
    <col min="8196" max="8196" width="9.42578125" style="84" customWidth="1"/>
    <col min="8197" max="8199" width="7.7109375" style="84" customWidth="1"/>
    <col min="8200" max="8200" width="8.140625" style="84" customWidth="1"/>
    <col min="8201" max="8201" width="9.5703125" style="84" customWidth="1"/>
    <col min="8202" max="8202" width="9.42578125" style="84" customWidth="1"/>
    <col min="8203" max="8203" width="10.28515625" style="84" customWidth="1"/>
    <col min="8204" max="8204" width="7.42578125" style="84" customWidth="1"/>
    <col min="8205" max="8205" width="8.7109375" style="84" customWidth="1"/>
    <col min="8206" max="8206" width="9" style="84" customWidth="1"/>
    <col min="8207" max="8207" width="10.140625" style="84" customWidth="1"/>
    <col min="8208" max="8208" width="11" style="84" customWidth="1"/>
    <col min="8209" max="8209" width="9.28515625" style="84" customWidth="1"/>
    <col min="8210" max="8213" width="8.28515625" style="84" customWidth="1"/>
    <col min="8214" max="8216" width="11.85546875" style="84" customWidth="1"/>
    <col min="8217" max="8217" width="8.42578125" style="84" customWidth="1"/>
    <col min="8218" max="8218" width="8.28515625" style="84" customWidth="1"/>
    <col min="8219" max="8221" width="8.42578125" style="84" customWidth="1"/>
    <col min="8222" max="8448" width="7.85546875" style="84"/>
    <col min="8449" max="8449" width="5.85546875" style="84" customWidth="1"/>
    <col min="8450" max="8451" width="7.7109375" style="84" customWidth="1"/>
    <col min="8452" max="8452" width="9.42578125" style="84" customWidth="1"/>
    <col min="8453" max="8455" width="7.7109375" style="84" customWidth="1"/>
    <col min="8456" max="8456" width="8.140625" style="84" customWidth="1"/>
    <col min="8457" max="8457" width="9.5703125" style="84" customWidth="1"/>
    <col min="8458" max="8458" width="9.42578125" style="84" customWidth="1"/>
    <col min="8459" max="8459" width="10.28515625" style="84" customWidth="1"/>
    <col min="8460" max="8460" width="7.42578125" style="84" customWidth="1"/>
    <col min="8461" max="8461" width="8.7109375" style="84" customWidth="1"/>
    <col min="8462" max="8462" width="9" style="84" customWidth="1"/>
    <col min="8463" max="8463" width="10.140625" style="84" customWidth="1"/>
    <col min="8464" max="8464" width="11" style="84" customWidth="1"/>
    <col min="8465" max="8465" width="9.28515625" style="84" customWidth="1"/>
    <col min="8466" max="8469" width="8.28515625" style="84" customWidth="1"/>
    <col min="8470" max="8472" width="11.85546875" style="84" customWidth="1"/>
    <col min="8473" max="8473" width="8.42578125" style="84" customWidth="1"/>
    <col min="8474" max="8474" width="8.28515625" style="84" customWidth="1"/>
    <col min="8475" max="8477" width="8.42578125" style="84" customWidth="1"/>
    <col min="8478" max="8704" width="7.85546875" style="84"/>
    <col min="8705" max="8705" width="5.85546875" style="84" customWidth="1"/>
    <col min="8706" max="8707" width="7.7109375" style="84" customWidth="1"/>
    <col min="8708" max="8708" width="9.42578125" style="84" customWidth="1"/>
    <col min="8709" max="8711" width="7.7109375" style="84" customWidth="1"/>
    <col min="8712" max="8712" width="8.140625" style="84" customWidth="1"/>
    <col min="8713" max="8713" width="9.5703125" style="84" customWidth="1"/>
    <col min="8714" max="8714" width="9.42578125" style="84" customWidth="1"/>
    <col min="8715" max="8715" width="10.28515625" style="84" customWidth="1"/>
    <col min="8716" max="8716" width="7.42578125" style="84" customWidth="1"/>
    <col min="8717" max="8717" width="8.7109375" style="84" customWidth="1"/>
    <col min="8718" max="8718" width="9" style="84" customWidth="1"/>
    <col min="8719" max="8719" width="10.140625" style="84" customWidth="1"/>
    <col min="8720" max="8720" width="11" style="84" customWidth="1"/>
    <col min="8721" max="8721" width="9.28515625" style="84" customWidth="1"/>
    <col min="8722" max="8725" width="8.28515625" style="84" customWidth="1"/>
    <col min="8726" max="8728" width="11.85546875" style="84" customWidth="1"/>
    <col min="8729" max="8729" width="8.42578125" style="84" customWidth="1"/>
    <col min="8730" max="8730" width="8.28515625" style="84" customWidth="1"/>
    <col min="8731" max="8733" width="8.42578125" style="84" customWidth="1"/>
    <col min="8734" max="8960" width="7.85546875" style="84"/>
    <col min="8961" max="8961" width="5.85546875" style="84" customWidth="1"/>
    <col min="8962" max="8963" width="7.7109375" style="84" customWidth="1"/>
    <col min="8964" max="8964" width="9.42578125" style="84" customWidth="1"/>
    <col min="8965" max="8967" width="7.7109375" style="84" customWidth="1"/>
    <col min="8968" max="8968" width="8.140625" style="84" customWidth="1"/>
    <col min="8969" max="8969" width="9.5703125" style="84" customWidth="1"/>
    <col min="8970" max="8970" width="9.42578125" style="84" customWidth="1"/>
    <col min="8971" max="8971" width="10.28515625" style="84" customWidth="1"/>
    <col min="8972" max="8972" width="7.42578125" style="84" customWidth="1"/>
    <col min="8973" max="8973" width="8.7109375" style="84" customWidth="1"/>
    <col min="8974" max="8974" width="9" style="84" customWidth="1"/>
    <col min="8975" max="8975" width="10.140625" style="84" customWidth="1"/>
    <col min="8976" max="8976" width="11" style="84" customWidth="1"/>
    <col min="8977" max="8977" width="9.28515625" style="84" customWidth="1"/>
    <col min="8978" max="8981" width="8.28515625" style="84" customWidth="1"/>
    <col min="8982" max="8984" width="11.85546875" style="84" customWidth="1"/>
    <col min="8985" max="8985" width="8.42578125" style="84" customWidth="1"/>
    <col min="8986" max="8986" width="8.28515625" style="84" customWidth="1"/>
    <col min="8987" max="8989" width="8.42578125" style="84" customWidth="1"/>
    <col min="8990" max="9216" width="7.85546875" style="84"/>
    <col min="9217" max="9217" width="5.85546875" style="84" customWidth="1"/>
    <col min="9218" max="9219" width="7.7109375" style="84" customWidth="1"/>
    <col min="9220" max="9220" width="9.42578125" style="84" customWidth="1"/>
    <col min="9221" max="9223" width="7.7109375" style="84" customWidth="1"/>
    <col min="9224" max="9224" width="8.140625" style="84" customWidth="1"/>
    <col min="9225" max="9225" width="9.5703125" style="84" customWidth="1"/>
    <col min="9226" max="9226" width="9.42578125" style="84" customWidth="1"/>
    <col min="9227" max="9227" width="10.28515625" style="84" customWidth="1"/>
    <col min="9228" max="9228" width="7.42578125" style="84" customWidth="1"/>
    <col min="9229" max="9229" width="8.7109375" style="84" customWidth="1"/>
    <col min="9230" max="9230" width="9" style="84" customWidth="1"/>
    <col min="9231" max="9231" width="10.140625" style="84" customWidth="1"/>
    <col min="9232" max="9232" width="11" style="84" customWidth="1"/>
    <col min="9233" max="9233" width="9.28515625" style="84" customWidth="1"/>
    <col min="9234" max="9237" width="8.28515625" style="84" customWidth="1"/>
    <col min="9238" max="9240" width="11.85546875" style="84" customWidth="1"/>
    <col min="9241" max="9241" width="8.42578125" style="84" customWidth="1"/>
    <col min="9242" max="9242" width="8.28515625" style="84" customWidth="1"/>
    <col min="9243" max="9245" width="8.42578125" style="84" customWidth="1"/>
    <col min="9246" max="9472" width="7.85546875" style="84"/>
    <col min="9473" max="9473" width="5.85546875" style="84" customWidth="1"/>
    <col min="9474" max="9475" width="7.7109375" style="84" customWidth="1"/>
    <col min="9476" max="9476" width="9.42578125" style="84" customWidth="1"/>
    <col min="9477" max="9479" width="7.7109375" style="84" customWidth="1"/>
    <col min="9480" max="9480" width="8.140625" style="84" customWidth="1"/>
    <col min="9481" max="9481" width="9.5703125" style="84" customWidth="1"/>
    <col min="9482" max="9482" width="9.42578125" style="84" customWidth="1"/>
    <col min="9483" max="9483" width="10.28515625" style="84" customWidth="1"/>
    <col min="9484" max="9484" width="7.42578125" style="84" customWidth="1"/>
    <col min="9485" max="9485" width="8.7109375" style="84" customWidth="1"/>
    <col min="9486" max="9486" width="9" style="84" customWidth="1"/>
    <col min="9487" max="9487" width="10.140625" style="84" customWidth="1"/>
    <col min="9488" max="9488" width="11" style="84" customWidth="1"/>
    <col min="9489" max="9489" width="9.28515625" style="84" customWidth="1"/>
    <col min="9490" max="9493" width="8.28515625" style="84" customWidth="1"/>
    <col min="9494" max="9496" width="11.85546875" style="84" customWidth="1"/>
    <col min="9497" max="9497" width="8.42578125" style="84" customWidth="1"/>
    <col min="9498" max="9498" width="8.28515625" style="84" customWidth="1"/>
    <col min="9499" max="9501" width="8.42578125" style="84" customWidth="1"/>
    <col min="9502" max="9728" width="7.85546875" style="84"/>
    <col min="9729" max="9729" width="5.85546875" style="84" customWidth="1"/>
    <col min="9730" max="9731" width="7.7109375" style="84" customWidth="1"/>
    <col min="9732" max="9732" width="9.42578125" style="84" customWidth="1"/>
    <col min="9733" max="9735" width="7.7109375" style="84" customWidth="1"/>
    <col min="9736" max="9736" width="8.140625" style="84" customWidth="1"/>
    <col min="9737" max="9737" width="9.5703125" style="84" customWidth="1"/>
    <col min="9738" max="9738" width="9.42578125" style="84" customWidth="1"/>
    <col min="9739" max="9739" width="10.28515625" style="84" customWidth="1"/>
    <col min="9740" max="9740" width="7.42578125" style="84" customWidth="1"/>
    <col min="9741" max="9741" width="8.7109375" style="84" customWidth="1"/>
    <col min="9742" max="9742" width="9" style="84" customWidth="1"/>
    <col min="9743" max="9743" width="10.140625" style="84" customWidth="1"/>
    <col min="9744" max="9744" width="11" style="84" customWidth="1"/>
    <col min="9745" max="9745" width="9.28515625" style="84" customWidth="1"/>
    <col min="9746" max="9749" width="8.28515625" style="84" customWidth="1"/>
    <col min="9750" max="9752" width="11.85546875" style="84" customWidth="1"/>
    <col min="9753" max="9753" width="8.42578125" style="84" customWidth="1"/>
    <col min="9754" max="9754" width="8.28515625" style="84" customWidth="1"/>
    <col min="9755" max="9757" width="8.42578125" style="84" customWidth="1"/>
    <col min="9758" max="9984" width="7.85546875" style="84"/>
    <col min="9985" max="9985" width="5.85546875" style="84" customWidth="1"/>
    <col min="9986" max="9987" width="7.7109375" style="84" customWidth="1"/>
    <col min="9988" max="9988" width="9.42578125" style="84" customWidth="1"/>
    <col min="9989" max="9991" width="7.7109375" style="84" customWidth="1"/>
    <col min="9992" max="9992" width="8.140625" style="84" customWidth="1"/>
    <col min="9993" max="9993" width="9.5703125" style="84" customWidth="1"/>
    <col min="9994" max="9994" width="9.42578125" style="84" customWidth="1"/>
    <col min="9995" max="9995" width="10.28515625" style="84" customWidth="1"/>
    <col min="9996" max="9996" width="7.42578125" style="84" customWidth="1"/>
    <col min="9997" max="9997" width="8.7109375" style="84" customWidth="1"/>
    <col min="9998" max="9998" width="9" style="84" customWidth="1"/>
    <col min="9999" max="9999" width="10.140625" style="84" customWidth="1"/>
    <col min="10000" max="10000" width="11" style="84" customWidth="1"/>
    <col min="10001" max="10001" width="9.28515625" style="84" customWidth="1"/>
    <col min="10002" max="10005" width="8.28515625" style="84" customWidth="1"/>
    <col min="10006" max="10008" width="11.85546875" style="84" customWidth="1"/>
    <col min="10009" max="10009" width="8.42578125" style="84" customWidth="1"/>
    <col min="10010" max="10010" width="8.28515625" style="84" customWidth="1"/>
    <col min="10011" max="10013" width="8.42578125" style="84" customWidth="1"/>
    <col min="10014" max="10240" width="7.85546875" style="84"/>
    <col min="10241" max="10241" width="5.85546875" style="84" customWidth="1"/>
    <col min="10242" max="10243" width="7.7109375" style="84" customWidth="1"/>
    <col min="10244" max="10244" width="9.42578125" style="84" customWidth="1"/>
    <col min="10245" max="10247" width="7.7109375" style="84" customWidth="1"/>
    <col min="10248" max="10248" width="8.140625" style="84" customWidth="1"/>
    <col min="10249" max="10249" width="9.5703125" style="84" customWidth="1"/>
    <col min="10250" max="10250" width="9.42578125" style="84" customWidth="1"/>
    <col min="10251" max="10251" width="10.28515625" style="84" customWidth="1"/>
    <col min="10252" max="10252" width="7.42578125" style="84" customWidth="1"/>
    <col min="10253" max="10253" width="8.7109375" style="84" customWidth="1"/>
    <col min="10254" max="10254" width="9" style="84" customWidth="1"/>
    <col min="10255" max="10255" width="10.140625" style="84" customWidth="1"/>
    <col min="10256" max="10256" width="11" style="84" customWidth="1"/>
    <col min="10257" max="10257" width="9.28515625" style="84" customWidth="1"/>
    <col min="10258" max="10261" width="8.28515625" style="84" customWidth="1"/>
    <col min="10262" max="10264" width="11.85546875" style="84" customWidth="1"/>
    <col min="10265" max="10265" width="8.42578125" style="84" customWidth="1"/>
    <col min="10266" max="10266" width="8.28515625" style="84" customWidth="1"/>
    <col min="10267" max="10269" width="8.42578125" style="84" customWidth="1"/>
    <col min="10270" max="10496" width="7.85546875" style="84"/>
    <col min="10497" max="10497" width="5.85546875" style="84" customWidth="1"/>
    <col min="10498" max="10499" width="7.7109375" style="84" customWidth="1"/>
    <col min="10500" max="10500" width="9.42578125" style="84" customWidth="1"/>
    <col min="10501" max="10503" width="7.7109375" style="84" customWidth="1"/>
    <col min="10504" max="10504" width="8.140625" style="84" customWidth="1"/>
    <col min="10505" max="10505" width="9.5703125" style="84" customWidth="1"/>
    <col min="10506" max="10506" width="9.42578125" style="84" customWidth="1"/>
    <col min="10507" max="10507" width="10.28515625" style="84" customWidth="1"/>
    <col min="10508" max="10508" width="7.42578125" style="84" customWidth="1"/>
    <col min="10509" max="10509" width="8.7109375" style="84" customWidth="1"/>
    <col min="10510" max="10510" width="9" style="84" customWidth="1"/>
    <col min="10511" max="10511" width="10.140625" style="84" customWidth="1"/>
    <col min="10512" max="10512" width="11" style="84" customWidth="1"/>
    <col min="10513" max="10513" width="9.28515625" style="84" customWidth="1"/>
    <col min="10514" max="10517" width="8.28515625" style="84" customWidth="1"/>
    <col min="10518" max="10520" width="11.85546875" style="84" customWidth="1"/>
    <col min="10521" max="10521" width="8.42578125" style="84" customWidth="1"/>
    <col min="10522" max="10522" width="8.28515625" style="84" customWidth="1"/>
    <col min="10523" max="10525" width="8.42578125" style="84" customWidth="1"/>
    <col min="10526" max="10752" width="7.85546875" style="84"/>
    <col min="10753" max="10753" width="5.85546875" style="84" customWidth="1"/>
    <col min="10754" max="10755" width="7.7109375" style="84" customWidth="1"/>
    <col min="10756" max="10756" width="9.42578125" style="84" customWidth="1"/>
    <col min="10757" max="10759" width="7.7109375" style="84" customWidth="1"/>
    <col min="10760" max="10760" width="8.140625" style="84" customWidth="1"/>
    <col min="10761" max="10761" width="9.5703125" style="84" customWidth="1"/>
    <col min="10762" max="10762" width="9.42578125" style="84" customWidth="1"/>
    <col min="10763" max="10763" width="10.28515625" style="84" customWidth="1"/>
    <col min="10764" max="10764" width="7.42578125" style="84" customWidth="1"/>
    <col min="10765" max="10765" width="8.7109375" style="84" customWidth="1"/>
    <col min="10766" max="10766" width="9" style="84" customWidth="1"/>
    <col min="10767" max="10767" width="10.140625" style="84" customWidth="1"/>
    <col min="10768" max="10768" width="11" style="84" customWidth="1"/>
    <col min="10769" max="10769" width="9.28515625" style="84" customWidth="1"/>
    <col min="10770" max="10773" width="8.28515625" style="84" customWidth="1"/>
    <col min="10774" max="10776" width="11.85546875" style="84" customWidth="1"/>
    <col min="10777" max="10777" width="8.42578125" style="84" customWidth="1"/>
    <col min="10778" max="10778" width="8.28515625" style="84" customWidth="1"/>
    <col min="10779" max="10781" width="8.42578125" style="84" customWidth="1"/>
    <col min="10782" max="11008" width="7.85546875" style="84"/>
    <col min="11009" max="11009" width="5.85546875" style="84" customWidth="1"/>
    <col min="11010" max="11011" width="7.7109375" style="84" customWidth="1"/>
    <col min="11012" max="11012" width="9.42578125" style="84" customWidth="1"/>
    <col min="11013" max="11015" width="7.7109375" style="84" customWidth="1"/>
    <col min="11016" max="11016" width="8.140625" style="84" customWidth="1"/>
    <col min="11017" max="11017" width="9.5703125" style="84" customWidth="1"/>
    <col min="11018" max="11018" width="9.42578125" style="84" customWidth="1"/>
    <col min="11019" max="11019" width="10.28515625" style="84" customWidth="1"/>
    <col min="11020" max="11020" width="7.42578125" style="84" customWidth="1"/>
    <col min="11021" max="11021" width="8.7109375" style="84" customWidth="1"/>
    <col min="11022" max="11022" width="9" style="84" customWidth="1"/>
    <col min="11023" max="11023" width="10.140625" style="84" customWidth="1"/>
    <col min="11024" max="11024" width="11" style="84" customWidth="1"/>
    <col min="11025" max="11025" width="9.28515625" style="84" customWidth="1"/>
    <col min="11026" max="11029" width="8.28515625" style="84" customWidth="1"/>
    <col min="11030" max="11032" width="11.85546875" style="84" customWidth="1"/>
    <col min="11033" max="11033" width="8.42578125" style="84" customWidth="1"/>
    <col min="11034" max="11034" width="8.28515625" style="84" customWidth="1"/>
    <col min="11035" max="11037" width="8.42578125" style="84" customWidth="1"/>
    <col min="11038" max="11264" width="7.85546875" style="84"/>
    <col min="11265" max="11265" width="5.85546875" style="84" customWidth="1"/>
    <col min="11266" max="11267" width="7.7109375" style="84" customWidth="1"/>
    <col min="11268" max="11268" width="9.42578125" style="84" customWidth="1"/>
    <col min="11269" max="11271" width="7.7109375" style="84" customWidth="1"/>
    <col min="11272" max="11272" width="8.140625" style="84" customWidth="1"/>
    <col min="11273" max="11273" width="9.5703125" style="84" customWidth="1"/>
    <col min="11274" max="11274" width="9.42578125" style="84" customWidth="1"/>
    <col min="11275" max="11275" width="10.28515625" style="84" customWidth="1"/>
    <col min="11276" max="11276" width="7.42578125" style="84" customWidth="1"/>
    <col min="11277" max="11277" width="8.7109375" style="84" customWidth="1"/>
    <col min="11278" max="11278" width="9" style="84" customWidth="1"/>
    <col min="11279" max="11279" width="10.140625" style="84" customWidth="1"/>
    <col min="11280" max="11280" width="11" style="84" customWidth="1"/>
    <col min="11281" max="11281" width="9.28515625" style="84" customWidth="1"/>
    <col min="11282" max="11285" width="8.28515625" style="84" customWidth="1"/>
    <col min="11286" max="11288" width="11.85546875" style="84" customWidth="1"/>
    <col min="11289" max="11289" width="8.42578125" style="84" customWidth="1"/>
    <col min="11290" max="11290" width="8.28515625" style="84" customWidth="1"/>
    <col min="11291" max="11293" width="8.42578125" style="84" customWidth="1"/>
    <col min="11294" max="11520" width="7.85546875" style="84"/>
    <col min="11521" max="11521" width="5.85546875" style="84" customWidth="1"/>
    <col min="11522" max="11523" width="7.7109375" style="84" customWidth="1"/>
    <col min="11524" max="11524" width="9.42578125" style="84" customWidth="1"/>
    <col min="11525" max="11527" width="7.7109375" style="84" customWidth="1"/>
    <col min="11528" max="11528" width="8.140625" style="84" customWidth="1"/>
    <col min="11529" max="11529" width="9.5703125" style="84" customWidth="1"/>
    <col min="11530" max="11530" width="9.42578125" style="84" customWidth="1"/>
    <col min="11531" max="11531" width="10.28515625" style="84" customWidth="1"/>
    <col min="11532" max="11532" width="7.42578125" style="84" customWidth="1"/>
    <col min="11533" max="11533" width="8.7109375" style="84" customWidth="1"/>
    <col min="11534" max="11534" width="9" style="84" customWidth="1"/>
    <col min="11535" max="11535" width="10.140625" style="84" customWidth="1"/>
    <col min="11536" max="11536" width="11" style="84" customWidth="1"/>
    <col min="11537" max="11537" width="9.28515625" style="84" customWidth="1"/>
    <col min="11538" max="11541" width="8.28515625" style="84" customWidth="1"/>
    <col min="11542" max="11544" width="11.85546875" style="84" customWidth="1"/>
    <col min="11545" max="11545" width="8.42578125" style="84" customWidth="1"/>
    <col min="11546" max="11546" width="8.28515625" style="84" customWidth="1"/>
    <col min="11547" max="11549" width="8.42578125" style="84" customWidth="1"/>
    <col min="11550" max="11776" width="7.85546875" style="84"/>
    <col min="11777" max="11777" width="5.85546875" style="84" customWidth="1"/>
    <col min="11778" max="11779" width="7.7109375" style="84" customWidth="1"/>
    <col min="11780" max="11780" width="9.42578125" style="84" customWidth="1"/>
    <col min="11781" max="11783" width="7.7109375" style="84" customWidth="1"/>
    <col min="11784" max="11784" width="8.140625" style="84" customWidth="1"/>
    <col min="11785" max="11785" width="9.5703125" style="84" customWidth="1"/>
    <col min="11786" max="11786" width="9.42578125" style="84" customWidth="1"/>
    <col min="11787" max="11787" width="10.28515625" style="84" customWidth="1"/>
    <col min="11788" max="11788" width="7.42578125" style="84" customWidth="1"/>
    <col min="11789" max="11789" width="8.7109375" style="84" customWidth="1"/>
    <col min="11790" max="11790" width="9" style="84" customWidth="1"/>
    <col min="11791" max="11791" width="10.140625" style="84" customWidth="1"/>
    <col min="11792" max="11792" width="11" style="84" customWidth="1"/>
    <col min="11793" max="11793" width="9.28515625" style="84" customWidth="1"/>
    <col min="11794" max="11797" width="8.28515625" style="84" customWidth="1"/>
    <col min="11798" max="11800" width="11.85546875" style="84" customWidth="1"/>
    <col min="11801" max="11801" width="8.42578125" style="84" customWidth="1"/>
    <col min="11802" max="11802" width="8.28515625" style="84" customWidth="1"/>
    <col min="11803" max="11805" width="8.42578125" style="84" customWidth="1"/>
    <col min="11806" max="12032" width="7.85546875" style="84"/>
    <col min="12033" max="12033" width="5.85546875" style="84" customWidth="1"/>
    <col min="12034" max="12035" width="7.7109375" style="84" customWidth="1"/>
    <col min="12036" max="12036" width="9.42578125" style="84" customWidth="1"/>
    <col min="12037" max="12039" width="7.7109375" style="84" customWidth="1"/>
    <col min="12040" max="12040" width="8.140625" style="84" customWidth="1"/>
    <col min="12041" max="12041" width="9.5703125" style="84" customWidth="1"/>
    <col min="12042" max="12042" width="9.42578125" style="84" customWidth="1"/>
    <col min="12043" max="12043" width="10.28515625" style="84" customWidth="1"/>
    <col min="12044" max="12044" width="7.42578125" style="84" customWidth="1"/>
    <col min="12045" max="12045" width="8.7109375" style="84" customWidth="1"/>
    <col min="12046" max="12046" width="9" style="84" customWidth="1"/>
    <col min="12047" max="12047" width="10.140625" style="84" customWidth="1"/>
    <col min="12048" max="12048" width="11" style="84" customWidth="1"/>
    <col min="12049" max="12049" width="9.28515625" style="84" customWidth="1"/>
    <col min="12050" max="12053" width="8.28515625" style="84" customWidth="1"/>
    <col min="12054" max="12056" width="11.85546875" style="84" customWidth="1"/>
    <col min="12057" max="12057" width="8.42578125" style="84" customWidth="1"/>
    <col min="12058" max="12058" width="8.28515625" style="84" customWidth="1"/>
    <col min="12059" max="12061" width="8.42578125" style="84" customWidth="1"/>
    <col min="12062" max="12288" width="7.85546875" style="84"/>
    <col min="12289" max="12289" width="5.85546875" style="84" customWidth="1"/>
    <col min="12290" max="12291" width="7.7109375" style="84" customWidth="1"/>
    <col min="12292" max="12292" width="9.42578125" style="84" customWidth="1"/>
    <col min="12293" max="12295" width="7.7109375" style="84" customWidth="1"/>
    <col min="12296" max="12296" width="8.140625" style="84" customWidth="1"/>
    <col min="12297" max="12297" width="9.5703125" style="84" customWidth="1"/>
    <col min="12298" max="12298" width="9.42578125" style="84" customWidth="1"/>
    <col min="12299" max="12299" width="10.28515625" style="84" customWidth="1"/>
    <col min="12300" max="12300" width="7.42578125" style="84" customWidth="1"/>
    <col min="12301" max="12301" width="8.7109375" style="84" customWidth="1"/>
    <col min="12302" max="12302" width="9" style="84" customWidth="1"/>
    <col min="12303" max="12303" width="10.140625" style="84" customWidth="1"/>
    <col min="12304" max="12304" width="11" style="84" customWidth="1"/>
    <col min="12305" max="12305" width="9.28515625" style="84" customWidth="1"/>
    <col min="12306" max="12309" width="8.28515625" style="84" customWidth="1"/>
    <col min="12310" max="12312" width="11.85546875" style="84" customWidth="1"/>
    <col min="12313" max="12313" width="8.42578125" style="84" customWidth="1"/>
    <col min="12314" max="12314" width="8.28515625" style="84" customWidth="1"/>
    <col min="12315" max="12317" width="8.42578125" style="84" customWidth="1"/>
    <col min="12318" max="12544" width="7.85546875" style="84"/>
    <col min="12545" max="12545" width="5.85546875" style="84" customWidth="1"/>
    <col min="12546" max="12547" width="7.7109375" style="84" customWidth="1"/>
    <col min="12548" max="12548" width="9.42578125" style="84" customWidth="1"/>
    <col min="12549" max="12551" width="7.7109375" style="84" customWidth="1"/>
    <col min="12552" max="12552" width="8.140625" style="84" customWidth="1"/>
    <col min="12553" max="12553" width="9.5703125" style="84" customWidth="1"/>
    <col min="12554" max="12554" width="9.42578125" style="84" customWidth="1"/>
    <col min="12555" max="12555" width="10.28515625" style="84" customWidth="1"/>
    <col min="12556" max="12556" width="7.42578125" style="84" customWidth="1"/>
    <col min="12557" max="12557" width="8.7109375" style="84" customWidth="1"/>
    <col min="12558" max="12558" width="9" style="84" customWidth="1"/>
    <col min="12559" max="12559" width="10.140625" style="84" customWidth="1"/>
    <col min="12560" max="12560" width="11" style="84" customWidth="1"/>
    <col min="12561" max="12561" width="9.28515625" style="84" customWidth="1"/>
    <col min="12562" max="12565" width="8.28515625" style="84" customWidth="1"/>
    <col min="12566" max="12568" width="11.85546875" style="84" customWidth="1"/>
    <col min="12569" max="12569" width="8.42578125" style="84" customWidth="1"/>
    <col min="12570" max="12570" width="8.28515625" style="84" customWidth="1"/>
    <col min="12571" max="12573" width="8.42578125" style="84" customWidth="1"/>
    <col min="12574" max="12800" width="7.85546875" style="84"/>
    <col min="12801" max="12801" width="5.85546875" style="84" customWidth="1"/>
    <col min="12802" max="12803" width="7.7109375" style="84" customWidth="1"/>
    <col min="12804" max="12804" width="9.42578125" style="84" customWidth="1"/>
    <col min="12805" max="12807" width="7.7109375" style="84" customWidth="1"/>
    <col min="12808" max="12808" width="8.140625" style="84" customWidth="1"/>
    <col min="12809" max="12809" width="9.5703125" style="84" customWidth="1"/>
    <col min="12810" max="12810" width="9.42578125" style="84" customWidth="1"/>
    <col min="12811" max="12811" width="10.28515625" style="84" customWidth="1"/>
    <col min="12812" max="12812" width="7.42578125" style="84" customWidth="1"/>
    <col min="12813" max="12813" width="8.7109375" style="84" customWidth="1"/>
    <col min="12814" max="12814" width="9" style="84" customWidth="1"/>
    <col min="12815" max="12815" width="10.140625" style="84" customWidth="1"/>
    <col min="12816" max="12816" width="11" style="84" customWidth="1"/>
    <col min="12817" max="12817" width="9.28515625" style="84" customWidth="1"/>
    <col min="12818" max="12821" width="8.28515625" style="84" customWidth="1"/>
    <col min="12822" max="12824" width="11.85546875" style="84" customWidth="1"/>
    <col min="12825" max="12825" width="8.42578125" style="84" customWidth="1"/>
    <col min="12826" max="12826" width="8.28515625" style="84" customWidth="1"/>
    <col min="12827" max="12829" width="8.42578125" style="84" customWidth="1"/>
    <col min="12830" max="13056" width="7.85546875" style="84"/>
    <col min="13057" max="13057" width="5.85546875" style="84" customWidth="1"/>
    <col min="13058" max="13059" width="7.7109375" style="84" customWidth="1"/>
    <col min="13060" max="13060" width="9.42578125" style="84" customWidth="1"/>
    <col min="13061" max="13063" width="7.7109375" style="84" customWidth="1"/>
    <col min="13064" max="13064" width="8.140625" style="84" customWidth="1"/>
    <col min="13065" max="13065" width="9.5703125" style="84" customWidth="1"/>
    <col min="13066" max="13066" width="9.42578125" style="84" customWidth="1"/>
    <col min="13067" max="13067" width="10.28515625" style="84" customWidth="1"/>
    <col min="13068" max="13068" width="7.42578125" style="84" customWidth="1"/>
    <col min="13069" max="13069" width="8.7109375" style="84" customWidth="1"/>
    <col min="13070" max="13070" width="9" style="84" customWidth="1"/>
    <col min="13071" max="13071" width="10.140625" style="84" customWidth="1"/>
    <col min="13072" max="13072" width="11" style="84" customWidth="1"/>
    <col min="13073" max="13073" width="9.28515625" style="84" customWidth="1"/>
    <col min="13074" max="13077" width="8.28515625" style="84" customWidth="1"/>
    <col min="13078" max="13080" width="11.85546875" style="84" customWidth="1"/>
    <col min="13081" max="13081" width="8.42578125" style="84" customWidth="1"/>
    <col min="13082" max="13082" width="8.28515625" style="84" customWidth="1"/>
    <col min="13083" max="13085" width="8.42578125" style="84" customWidth="1"/>
    <col min="13086" max="13312" width="7.85546875" style="84"/>
    <col min="13313" max="13313" width="5.85546875" style="84" customWidth="1"/>
    <col min="13314" max="13315" width="7.7109375" style="84" customWidth="1"/>
    <col min="13316" max="13316" width="9.42578125" style="84" customWidth="1"/>
    <col min="13317" max="13319" width="7.7109375" style="84" customWidth="1"/>
    <col min="13320" max="13320" width="8.140625" style="84" customWidth="1"/>
    <col min="13321" max="13321" width="9.5703125" style="84" customWidth="1"/>
    <col min="13322" max="13322" width="9.42578125" style="84" customWidth="1"/>
    <col min="13323" max="13323" width="10.28515625" style="84" customWidth="1"/>
    <col min="13324" max="13324" width="7.42578125" style="84" customWidth="1"/>
    <col min="13325" max="13325" width="8.7109375" style="84" customWidth="1"/>
    <col min="13326" max="13326" width="9" style="84" customWidth="1"/>
    <col min="13327" max="13327" width="10.140625" style="84" customWidth="1"/>
    <col min="13328" max="13328" width="11" style="84" customWidth="1"/>
    <col min="13329" max="13329" width="9.28515625" style="84" customWidth="1"/>
    <col min="13330" max="13333" width="8.28515625" style="84" customWidth="1"/>
    <col min="13334" max="13336" width="11.85546875" style="84" customWidth="1"/>
    <col min="13337" max="13337" width="8.42578125" style="84" customWidth="1"/>
    <col min="13338" max="13338" width="8.28515625" style="84" customWidth="1"/>
    <col min="13339" max="13341" width="8.42578125" style="84" customWidth="1"/>
    <col min="13342" max="13568" width="7.85546875" style="84"/>
    <col min="13569" max="13569" width="5.85546875" style="84" customWidth="1"/>
    <col min="13570" max="13571" width="7.7109375" style="84" customWidth="1"/>
    <col min="13572" max="13572" width="9.42578125" style="84" customWidth="1"/>
    <col min="13573" max="13575" width="7.7109375" style="84" customWidth="1"/>
    <col min="13576" max="13576" width="8.140625" style="84" customWidth="1"/>
    <col min="13577" max="13577" width="9.5703125" style="84" customWidth="1"/>
    <col min="13578" max="13578" width="9.42578125" style="84" customWidth="1"/>
    <col min="13579" max="13579" width="10.28515625" style="84" customWidth="1"/>
    <col min="13580" max="13580" width="7.42578125" style="84" customWidth="1"/>
    <col min="13581" max="13581" width="8.7109375" style="84" customWidth="1"/>
    <col min="13582" max="13582" width="9" style="84" customWidth="1"/>
    <col min="13583" max="13583" width="10.140625" style="84" customWidth="1"/>
    <col min="13584" max="13584" width="11" style="84" customWidth="1"/>
    <col min="13585" max="13585" width="9.28515625" style="84" customWidth="1"/>
    <col min="13586" max="13589" width="8.28515625" style="84" customWidth="1"/>
    <col min="13590" max="13592" width="11.85546875" style="84" customWidth="1"/>
    <col min="13593" max="13593" width="8.42578125" style="84" customWidth="1"/>
    <col min="13594" max="13594" width="8.28515625" style="84" customWidth="1"/>
    <col min="13595" max="13597" width="8.42578125" style="84" customWidth="1"/>
    <col min="13598" max="13824" width="7.85546875" style="84"/>
    <col min="13825" max="13825" width="5.85546875" style="84" customWidth="1"/>
    <col min="13826" max="13827" width="7.7109375" style="84" customWidth="1"/>
    <col min="13828" max="13828" width="9.42578125" style="84" customWidth="1"/>
    <col min="13829" max="13831" width="7.7109375" style="84" customWidth="1"/>
    <col min="13832" max="13832" width="8.140625" style="84" customWidth="1"/>
    <col min="13833" max="13833" width="9.5703125" style="84" customWidth="1"/>
    <col min="13834" max="13834" width="9.42578125" style="84" customWidth="1"/>
    <col min="13835" max="13835" width="10.28515625" style="84" customWidth="1"/>
    <col min="13836" max="13836" width="7.42578125" style="84" customWidth="1"/>
    <col min="13837" max="13837" width="8.7109375" style="84" customWidth="1"/>
    <col min="13838" max="13838" width="9" style="84" customWidth="1"/>
    <col min="13839" max="13839" width="10.140625" style="84" customWidth="1"/>
    <col min="13840" max="13840" width="11" style="84" customWidth="1"/>
    <col min="13841" max="13841" width="9.28515625" style="84" customWidth="1"/>
    <col min="13842" max="13845" width="8.28515625" style="84" customWidth="1"/>
    <col min="13846" max="13848" width="11.85546875" style="84" customWidth="1"/>
    <col min="13849" max="13849" width="8.42578125" style="84" customWidth="1"/>
    <col min="13850" max="13850" width="8.28515625" style="84" customWidth="1"/>
    <col min="13851" max="13853" width="8.42578125" style="84" customWidth="1"/>
    <col min="13854" max="14080" width="7.85546875" style="84"/>
    <col min="14081" max="14081" width="5.85546875" style="84" customWidth="1"/>
    <col min="14082" max="14083" width="7.7109375" style="84" customWidth="1"/>
    <col min="14084" max="14084" width="9.42578125" style="84" customWidth="1"/>
    <col min="14085" max="14087" width="7.7109375" style="84" customWidth="1"/>
    <col min="14088" max="14088" width="8.140625" style="84" customWidth="1"/>
    <col min="14089" max="14089" width="9.5703125" style="84" customWidth="1"/>
    <col min="14090" max="14090" width="9.42578125" style="84" customWidth="1"/>
    <col min="14091" max="14091" width="10.28515625" style="84" customWidth="1"/>
    <col min="14092" max="14092" width="7.42578125" style="84" customWidth="1"/>
    <col min="14093" max="14093" width="8.7109375" style="84" customWidth="1"/>
    <col min="14094" max="14094" width="9" style="84" customWidth="1"/>
    <col min="14095" max="14095" width="10.140625" style="84" customWidth="1"/>
    <col min="14096" max="14096" width="11" style="84" customWidth="1"/>
    <col min="14097" max="14097" width="9.28515625" style="84" customWidth="1"/>
    <col min="14098" max="14101" width="8.28515625" style="84" customWidth="1"/>
    <col min="14102" max="14104" width="11.85546875" style="84" customWidth="1"/>
    <col min="14105" max="14105" width="8.42578125" style="84" customWidth="1"/>
    <col min="14106" max="14106" width="8.28515625" style="84" customWidth="1"/>
    <col min="14107" max="14109" width="8.42578125" style="84" customWidth="1"/>
    <col min="14110" max="14336" width="7.85546875" style="84"/>
    <col min="14337" max="14337" width="5.85546875" style="84" customWidth="1"/>
    <col min="14338" max="14339" width="7.7109375" style="84" customWidth="1"/>
    <col min="14340" max="14340" width="9.42578125" style="84" customWidth="1"/>
    <col min="14341" max="14343" width="7.7109375" style="84" customWidth="1"/>
    <col min="14344" max="14344" width="8.140625" style="84" customWidth="1"/>
    <col min="14345" max="14345" width="9.5703125" style="84" customWidth="1"/>
    <col min="14346" max="14346" width="9.42578125" style="84" customWidth="1"/>
    <col min="14347" max="14347" width="10.28515625" style="84" customWidth="1"/>
    <col min="14348" max="14348" width="7.42578125" style="84" customWidth="1"/>
    <col min="14349" max="14349" width="8.7109375" style="84" customWidth="1"/>
    <col min="14350" max="14350" width="9" style="84" customWidth="1"/>
    <col min="14351" max="14351" width="10.140625" style="84" customWidth="1"/>
    <col min="14352" max="14352" width="11" style="84" customWidth="1"/>
    <col min="14353" max="14353" width="9.28515625" style="84" customWidth="1"/>
    <col min="14354" max="14357" width="8.28515625" style="84" customWidth="1"/>
    <col min="14358" max="14360" width="11.85546875" style="84" customWidth="1"/>
    <col min="14361" max="14361" width="8.42578125" style="84" customWidth="1"/>
    <col min="14362" max="14362" width="8.28515625" style="84" customWidth="1"/>
    <col min="14363" max="14365" width="8.42578125" style="84" customWidth="1"/>
    <col min="14366" max="14592" width="7.85546875" style="84"/>
    <col min="14593" max="14593" width="5.85546875" style="84" customWidth="1"/>
    <col min="14594" max="14595" width="7.7109375" style="84" customWidth="1"/>
    <col min="14596" max="14596" width="9.42578125" style="84" customWidth="1"/>
    <col min="14597" max="14599" width="7.7109375" style="84" customWidth="1"/>
    <col min="14600" max="14600" width="8.140625" style="84" customWidth="1"/>
    <col min="14601" max="14601" width="9.5703125" style="84" customWidth="1"/>
    <col min="14602" max="14602" width="9.42578125" style="84" customWidth="1"/>
    <col min="14603" max="14603" width="10.28515625" style="84" customWidth="1"/>
    <col min="14604" max="14604" width="7.42578125" style="84" customWidth="1"/>
    <col min="14605" max="14605" width="8.7109375" style="84" customWidth="1"/>
    <col min="14606" max="14606" width="9" style="84" customWidth="1"/>
    <col min="14607" max="14607" width="10.140625" style="84" customWidth="1"/>
    <col min="14608" max="14608" width="11" style="84" customWidth="1"/>
    <col min="14609" max="14609" width="9.28515625" style="84" customWidth="1"/>
    <col min="14610" max="14613" width="8.28515625" style="84" customWidth="1"/>
    <col min="14614" max="14616" width="11.85546875" style="84" customWidth="1"/>
    <col min="14617" max="14617" width="8.42578125" style="84" customWidth="1"/>
    <col min="14618" max="14618" width="8.28515625" style="84" customWidth="1"/>
    <col min="14619" max="14621" width="8.42578125" style="84" customWidth="1"/>
    <col min="14622" max="14848" width="7.85546875" style="84"/>
    <col min="14849" max="14849" width="5.85546875" style="84" customWidth="1"/>
    <col min="14850" max="14851" width="7.7109375" style="84" customWidth="1"/>
    <col min="14852" max="14852" width="9.42578125" style="84" customWidth="1"/>
    <col min="14853" max="14855" width="7.7109375" style="84" customWidth="1"/>
    <col min="14856" max="14856" width="8.140625" style="84" customWidth="1"/>
    <col min="14857" max="14857" width="9.5703125" style="84" customWidth="1"/>
    <col min="14858" max="14858" width="9.42578125" style="84" customWidth="1"/>
    <col min="14859" max="14859" width="10.28515625" style="84" customWidth="1"/>
    <col min="14860" max="14860" width="7.42578125" style="84" customWidth="1"/>
    <col min="14861" max="14861" width="8.7109375" style="84" customWidth="1"/>
    <col min="14862" max="14862" width="9" style="84" customWidth="1"/>
    <col min="14863" max="14863" width="10.140625" style="84" customWidth="1"/>
    <col min="14864" max="14864" width="11" style="84" customWidth="1"/>
    <col min="14865" max="14865" width="9.28515625" style="84" customWidth="1"/>
    <col min="14866" max="14869" width="8.28515625" style="84" customWidth="1"/>
    <col min="14870" max="14872" width="11.85546875" style="84" customWidth="1"/>
    <col min="14873" max="14873" width="8.42578125" style="84" customWidth="1"/>
    <col min="14874" max="14874" width="8.28515625" style="84" customWidth="1"/>
    <col min="14875" max="14877" width="8.42578125" style="84" customWidth="1"/>
    <col min="14878" max="15104" width="7.85546875" style="84"/>
    <col min="15105" max="15105" width="5.85546875" style="84" customWidth="1"/>
    <col min="15106" max="15107" width="7.7109375" style="84" customWidth="1"/>
    <col min="15108" max="15108" width="9.42578125" style="84" customWidth="1"/>
    <col min="15109" max="15111" width="7.7109375" style="84" customWidth="1"/>
    <col min="15112" max="15112" width="8.140625" style="84" customWidth="1"/>
    <col min="15113" max="15113" width="9.5703125" style="84" customWidth="1"/>
    <col min="15114" max="15114" width="9.42578125" style="84" customWidth="1"/>
    <col min="15115" max="15115" width="10.28515625" style="84" customWidth="1"/>
    <col min="15116" max="15116" width="7.42578125" style="84" customWidth="1"/>
    <col min="15117" max="15117" width="8.7109375" style="84" customWidth="1"/>
    <col min="15118" max="15118" width="9" style="84" customWidth="1"/>
    <col min="15119" max="15119" width="10.140625" style="84" customWidth="1"/>
    <col min="15120" max="15120" width="11" style="84" customWidth="1"/>
    <col min="15121" max="15121" width="9.28515625" style="84" customWidth="1"/>
    <col min="15122" max="15125" width="8.28515625" style="84" customWidth="1"/>
    <col min="15126" max="15128" width="11.85546875" style="84" customWidth="1"/>
    <col min="15129" max="15129" width="8.42578125" style="84" customWidth="1"/>
    <col min="15130" max="15130" width="8.28515625" style="84" customWidth="1"/>
    <col min="15131" max="15133" width="8.42578125" style="84" customWidth="1"/>
    <col min="15134" max="15360" width="7.85546875" style="84"/>
    <col min="15361" max="15361" width="5.85546875" style="84" customWidth="1"/>
    <col min="15362" max="15363" width="7.7109375" style="84" customWidth="1"/>
    <col min="15364" max="15364" width="9.42578125" style="84" customWidth="1"/>
    <col min="15365" max="15367" width="7.7109375" style="84" customWidth="1"/>
    <col min="15368" max="15368" width="8.140625" style="84" customWidth="1"/>
    <col min="15369" max="15369" width="9.5703125" style="84" customWidth="1"/>
    <col min="15370" max="15370" width="9.42578125" style="84" customWidth="1"/>
    <col min="15371" max="15371" width="10.28515625" style="84" customWidth="1"/>
    <col min="15372" max="15372" width="7.42578125" style="84" customWidth="1"/>
    <col min="15373" max="15373" width="8.7109375" style="84" customWidth="1"/>
    <col min="15374" max="15374" width="9" style="84" customWidth="1"/>
    <col min="15375" max="15375" width="10.140625" style="84" customWidth="1"/>
    <col min="15376" max="15376" width="11" style="84" customWidth="1"/>
    <col min="15377" max="15377" width="9.28515625" style="84" customWidth="1"/>
    <col min="15378" max="15381" width="8.28515625" style="84" customWidth="1"/>
    <col min="15382" max="15384" width="11.85546875" style="84" customWidth="1"/>
    <col min="15385" max="15385" width="8.42578125" style="84" customWidth="1"/>
    <col min="15386" max="15386" width="8.28515625" style="84" customWidth="1"/>
    <col min="15387" max="15389" width="8.42578125" style="84" customWidth="1"/>
    <col min="15390" max="15616" width="7.85546875" style="84"/>
    <col min="15617" max="15617" width="5.85546875" style="84" customWidth="1"/>
    <col min="15618" max="15619" width="7.7109375" style="84" customWidth="1"/>
    <col min="15620" max="15620" width="9.42578125" style="84" customWidth="1"/>
    <col min="15621" max="15623" width="7.7109375" style="84" customWidth="1"/>
    <col min="15624" max="15624" width="8.140625" style="84" customWidth="1"/>
    <col min="15625" max="15625" width="9.5703125" style="84" customWidth="1"/>
    <col min="15626" max="15626" width="9.42578125" style="84" customWidth="1"/>
    <col min="15627" max="15627" width="10.28515625" style="84" customWidth="1"/>
    <col min="15628" max="15628" width="7.42578125" style="84" customWidth="1"/>
    <col min="15629" max="15629" width="8.7109375" style="84" customWidth="1"/>
    <col min="15630" max="15630" width="9" style="84" customWidth="1"/>
    <col min="15631" max="15631" width="10.140625" style="84" customWidth="1"/>
    <col min="15632" max="15632" width="11" style="84" customWidth="1"/>
    <col min="15633" max="15633" width="9.28515625" style="84" customWidth="1"/>
    <col min="15634" max="15637" width="8.28515625" style="84" customWidth="1"/>
    <col min="15638" max="15640" width="11.85546875" style="84" customWidth="1"/>
    <col min="15641" max="15641" width="8.42578125" style="84" customWidth="1"/>
    <col min="15642" max="15642" width="8.28515625" style="84" customWidth="1"/>
    <col min="15643" max="15645" width="8.42578125" style="84" customWidth="1"/>
    <col min="15646" max="15872" width="7.85546875" style="84"/>
    <col min="15873" max="15873" width="5.85546875" style="84" customWidth="1"/>
    <col min="15874" max="15875" width="7.7109375" style="84" customWidth="1"/>
    <col min="15876" max="15876" width="9.42578125" style="84" customWidth="1"/>
    <col min="15877" max="15879" width="7.7109375" style="84" customWidth="1"/>
    <col min="15880" max="15880" width="8.140625" style="84" customWidth="1"/>
    <col min="15881" max="15881" width="9.5703125" style="84" customWidth="1"/>
    <col min="15882" max="15882" width="9.42578125" style="84" customWidth="1"/>
    <col min="15883" max="15883" width="10.28515625" style="84" customWidth="1"/>
    <col min="15884" max="15884" width="7.42578125" style="84" customWidth="1"/>
    <col min="15885" max="15885" width="8.7109375" style="84" customWidth="1"/>
    <col min="15886" max="15886" width="9" style="84" customWidth="1"/>
    <col min="15887" max="15887" width="10.140625" style="84" customWidth="1"/>
    <col min="15888" max="15888" width="11" style="84" customWidth="1"/>
    <col min="15889" max="15889" width="9.28515625" style="84" customWidth="1"/>
    <col min="15890" max="15893" width="8.28515625" style="84" customWidth="1"/>
    <col min="15894" max="15896" width="11.85546875" style="84" customWidth="1"/>
    <col min="15897" max="15897" width="8.42578125" style="84" customWidth="1"/>
    <col min="15898" max="15898" width="8.28515625" style="84" customWidth="1"/>
    <col min="15899" max="15901" width="8.42578125" style="84" customWidth="1"/>
    <col min="15902" max="16128" width="7.85546875" style="84"/>
    <col min="16129" max="16129" width="5.85546875" style="84" customWidth="1"/>
    <col min="16130" max="16131" width="7.7109375" style="84" customWidth="1"/>
    <col min="16132" max="16132" width="9.42578125" style="84" customWidth="1"/>
    <col min="16133" max="16135" width="7.7109375" style="84" customWidth="1"/>
    <col min="16136" max="16136" width="8.140625" style="84" customWidth="1"/>
    <col min="16137" max="16137" width="9.5703125" style="84" customWidth="1"/>
    <col min="16138" max="16138" width="9.42578125" style="84" customWidth="1"/>
    <col min="16139" max="16139" width="10.28515625" style="84" customWidth="1"/>
    <col min="16140" max="16140" width="7.42578125" style="84" customWidth="1"/>
    <col min="16141" max="16141" width="8.7109375" style="84" customWidth="1"/>
    <col min="16142" max="16142" width="9" style="84" customWidth="1"/>
    <col min="16143" max="16143" width="10.140625" style="84" customWidth="1"/>
    <col min="16144" max="16144" width="11" style="84" customWidth="1"/>
    <col min="16145" max="16145" width="9.28515625" style="84" customWidth="1"/>
    <col min="16146" max="16149" width="8.28515625" style="84" customWidth="1"/>
    <col min="16150" max="16152" width="11.85546875" style="84" customWidth="1"/>
    <col min="16153" max="16153" width="8.42578125" style="84" customWidth="1"/>
    <col min="16154" max="16154" width="8.28515625" style="84" customWidth="1"/>
    <col min="16155" max="16157" width="8.42578125" style="84" customWidth="1"/>
    <col min="16158" max="16384" width="7.85546875" style="84"/>
  </cols>
  <sheetData>
    <row r="1" spans="1:43" ht="15.75">
      <c r="A1" s="83" t="s">
        <v>226</v>
      </c>
      <c r="C1" s="83"/>
      <c r="D1" s="83"/>
      <c r="I1" s="85"/>
      <c r="J1" s="86"/>
      <c r="R1" s="83"/>
    </row>
    <row r="2" spans="1:43" ht="15.75">
      <c r="A2" s="83" t="s">
        <v>491</v>
      </c>
      <c r="B2" s="83"/>
      <c r="D2" s="83"/>
      <c r="R2" s="83"/>
    </row>
    <row r="3" spans="1:43" ht="15.75">
      <c r="A3" s="83"/>
      <c r="B3" s="83"/>
      <c r="D3" s="83"/>
      <c r="R3" s="83"/>
    </row>
    <row r="4" spans="1:43" ht="15.75">
      <c r="A4" s="88"/>
      <c r="B4" s="705" t="s">
        <v>66</v>
      </c>
      <c r="C4" s="706"/>
      <c r="D4" s="706"/>
      <c r="E4" s="706"/>
      <c r="F4" s="707"/>
      <c r="G4" s="705" t="s">
        <v>67</v>
      </c>
      <c r="H4" s="707"/>
      <c r="I4" s="705" t="s">
        <v>68</v>
      </c>
      <c r="J4" s="707"/>
      <c r="R4" s="83"/>
    </row>
    <row r="5" spans="1:43" s="92" customFormat="1" ht="51">
      <c r="A5" s="303" t="s">
        <v>21</v>
      </c>
      <c r="B5" s="304" t="s">
        <v>454</v>
      </c>
      <c r="C5" s="304" t="s">
        <v>227</v>
      </c>
      <c r="D5" s="89" t="s">
        <v>72</v>
      </c>
      <c r="E5" s="89" t="s">
        <v>228</v>
      </c>
      <c r="F5" s="304" t="s">
        <v>229</v>
      </c>
      <c r="G5" s="89" t="s">
        <v>228</v>
      </c>
      <c r="H5" s="304" t="s">
        <v>229</v>
      </c>
      <c r="I5" s="89" t="s">
        <v>230</v>
      </c>
      <c r="J5" s="305" t="s">
        <v>231</v>
      </c>
      <c r="K5" s="91"/>
      <c r="L5" s="91"/>
      <c r="M5" s="91"/>
      <c r="N5" s="91"/>
      <c r="O5" s="91"/>
      <c r="P5" s="91"/>
      <c r="Q5" s="91"/>
      <c r="R5" s="91"/>
      <c r="S5" s="91"/>
      <c r="U5" s="91"/>
      <c r="V5" s="91"/>
      <c r="W5" s="91"/>
      <c r="X5" s="91"/>
      <c r="Y5" s="93"/>
      <c r="Z5" s="91"/>
      <c r="AA5" s="91"/>
      <c r="AB5" s="91"/>
      <c r="AC5" s="91"/>
      <c r="AD5" s="91"/>
      <c r="AE5" s="91"/>
      <c r="AF5" s="91"/>
      <c r="AG5" s="91"/>
      <c r="AH5" s="91"/>
      <c r="AI5" s="91"/>
      <c r="AJ5" s="91"/>
      <c r="AK5" s="91"/>
      <c r="AL5" s="91"/>
      <c r="AM5" s="91"/>
      <c r="AN5" s="91"/>
      <c r="AO5" s="91"/>
      <c r="AP5" s="91"/>
      <c r="AQ5" s="91"/>
    </row>
    <row r="6" spans="1:43" s="92" customFormat="1" ht="15" customHeight="1">
      <c r="A6" s="306"/>
      <c r="B6" s="210" t="s">
        <v>22</v>
      </c>
      <c r="C6" s="210" t="s">
        <v>23</v>
      </c>
      <c r="D6" s="211" t="s">
        <v>24</v>
      </c>
      <c r="E6" s="211" t="s">
        <v>232</v>
      </c>
      <c r="F6" s="210" t="s">
        <v>233</v>
      </c>
      <c r="G6" s="211" t="s">
        <v>53</v>
      </c>
      <c r="H6" s="210" t="s">
        <v>28</v>
      </c>
      <c r="I6" s="211" t="s">
        <v>378</v>
      </c>
      <c r="J6" s="209" t="s">
        <v>379</v>
      </c>
      <c r="K6" s="91"/>
      <c r="L6" s="91"/>
      <c r="M6" s="91"/>
      <c r="N6" s="91"/>
      <c r="O6" s="91"/>
      <c r="P6" s="91"/>
      <c r="Q6" s="91"/>
      <c r="R6" s="91"/>
      <c r="S6" s="91"/>
      <c r="U6" s="91"/>
      <c r="V6" s="91"/>
      <c r="W6" s="91"/>
      <c r="X6" s="91"/>
      <c r="Y6" s="93"/>
      <c r="Z6" s="91"/>
      <c r="AA6" s="91"/>
      <c r="AB6" s="91"/>
      <c r="AC6" s="91"/>
      <c r="AD6" s="91"/>
      <c r="AE6" s="91"/>
      <c r="AF6" s="91"/>
      <c r="AG6" s="91"/>
      <c r="AH6" s="91"/>
      <c r="AI6" s="91"/>
      <c r="AJ6" s="91"/>
      <c r="AK6" s="91"/>
      <c r="AL6" s="91"/>
      <c r="AM6" s="91"/>
      <c r="AN6" s="91"/>
      <c r="AO6" s="91"/>
      <c r="AP6" s="91"/>
      <c r="AQ6" s="91"/>
    </row>
    <row r="7" spans="1:43">
      <c r="A7" s="347">
        <v>1970</v>
      </c>
      <c r="B7" s="98">
        <f>'T1'!C14/'T4'!C5*1000000</f>
        <v>10886.481204389147</v>
      </c>
      <c r="C7" s="212">
        <f>'T1'!C14/'T4'!D5*1000</f>
        <v>5.6553149113709855</v>
      </c>
      <c r="D7" s="99">
        <f>'T3'!E6</f>
        <v>1.0714002558503799</v>
      </c>
      <c r="E7" s="100">
        <f>B7*D7</f>
        <v>11663.778747692884</v>
      </c>
      <c r="F7" s="102">
        <f>C7*D7</f>
        <v>6.0591058429573428</v>
      </c>
      <c r="G7" s="100">
        <f>'T2'!C14/'T5'!C5*1000000</f>
        <v>12385.600976205003</v>
      </c>
      <c r="H7" s="213">
        <f>'T2'!C14/'T5'!E5</f>
        <v>6.8273655533460165</v>
      </c>
      <c r="I7" s="214">
        <f t="shared" ref="I7:I51" si="0">E7/G7*100</f>
        <v>94.172085554032691</v>
      </c>
      <c r="J7" s="348">
        <f>F7/H7*100</f>
        <v>88.747347649897577</v>
      </c>
      <c r="K7" s="103"/>
      <c r="L7" s="103"/>
      <c r="M7" s="103"/>
      <c r="N7" s="104"/>
      <c r="O7" s="105"/>
      <c r="P7" s="105"/>
      <c r="R7" s="108"/>
      <c r="S7" s="108"/>
      <c r="T7" s="108"/>
      <c r="U7" s="108"/>
      <c r="V7" s="108"/>
      <c r="W7" s="108"/>
      <c r="X7" s="108"/>
      <c r="Y7" s="108"/>
      <c r="Z7" s="108"/>
      <c r="AA7" s="108"/>
      <c r="AB7" s="108"/>
      <c r="AC7" s="108"/>
    </row>
    <row r="8" spans="1:43">
      <c r="A8" s="347">
        <v>1971</v>
      </c>
      <c r="B8" s="98">
        <f>'T1'!C15/'T4'!C6*1000000</f>
        <v>11629.408515399513</v>
      </c>
      <c r="C8" s="212">
        <f>'T1'!C15/'T4'!D6*1000</f>
        <v>6.0823266293930498</v>
      </c>
      <c r="D8" s="99">
        <f>'T3'!E7</f>
        <v>1.0739131462003879</v>
      </c>
      <c r="E8" s="100">
        <f t="shared" ref="E8:E46" si="1">B8*D8</f>
        <v>12488.974687222273</v>
      </c>
      <c r="F8" s="102">
        <f t="shared" ref="F8:F46" si="2">C8*D8</f>
        <v>6.5318905267898906</v>
      </c>
      <c r="G8" s="100">
        <f>'T2'!C15/'T5'!C6*1000000</f>
        <v>13467.104883814794</v>
      </c>
      <c r="H8" s="213">
        <f>'T2'!C15/'T5'!E6</f>
        <v>7.4289856909007588</v>
      </c>
      <c r="I8" s="214">
        <f t="shared" si="0"/>
        <v>92.736893303860214</v>
      </c>
      <c r="J8" s="348">
        <f t="shared" ref="J8:J40" si="3">F8/H8*100</f>
        <v>87.924392353997177</v>
      </c>
      <c r="K8" s="103"/>
      <c r="L8" s="103"/>
      <c r="M8" s="103"/>
      <c r="N8" s="104"/>
      <c r="O8" s="105"/>
      <c r="P8" s="105"/>
      <c r="R8" s="108"/>
      <c r="S8" s="108"/>
      <c r="T8" s="108"/>
      <c r="U8" s="108"/>
      <c r="V8" s="108"/>
      <c r="W8" s="108"/>
      <c r="X8" s="108"/>
      <c r="Y8" s="108"/>
      <c r="Z8" s="108"/>
      <c r="AA8" s="108"/>
      <c r="AB8" s="108"/>
      <c r="AC8" s="108"/>
    </row>
    <row r="9" spans="1:43">
      <c r="A9" s="347">
        <v>1972</v>
      </c>
      <c r="B9" s="98">
        <f>'T1'!C16/'T4'!C7*1000000</f>
        <v>12680.650674413839</v>
      </c>
      <c r="C9" s="212">
        <f>'T1'!C16/'T4'!D7*1000</f>
        <v>6.6600056063097819</v>
      </c>
      <c r="D9" s="99">
        <f>'T3'!E8</f>
        <v>1.0579827443014405</v>
      </c>
      <c r="E9" s="100">
        <f t="shared" si="1"/>
        <v>13415.909600044264</v>
      </c>
      <c r="F9" s="102">
        <f t="shared" si="2"/>
        <v>7.0461710084266018</v>
      </c>
      <c r="G9" s="100">
        <f>'T2'!C16/'T5'!C7*1000000</f>
        <v>14435.264188748059</v>
      </c>
      <c r="H9" s="213">
        <f>'T2'!C16/'T5'!E7</f>
        <v>7.9426532999442134</v>
      </c>
      <c r="I9" s="214">
        <f t="shared" si="0"/>
        <v>92.938441753644128</v>
      </c>
      <c r="J9" s="348">
        <f t="shared" si="3"/>
        <v>88.713062780621328</v>
      </c>
      <c r="K9" s="103"/>
      <c r="L9" s="103"/>
      <c r="M9" s="103"/>
      <c r="N9" s="104"/>
      <c r="O9" s="105"/>
      <c r="P9" s="105"/>
      <c r="R9" s="108"/>
      <c r="S9" s="108"/>
      <c r="T9" s="108"/>
      <c r="U9" s="108"/>
      <c r="V9" s="108"/>
      <c r="W9" s="108"/>
      <c r="X9" s="108"/>
      <c r="Y9" s="108"/>
      <c r="Z9" s="108"/>
      <c r="AA9" s="108"/>
      <c r="AB9" s="108"/>
      <c r="AC9" s="108"/>
    </row>
    <row r="10" spans="1:43">
      <c r="A10" s="347">
        <v>1973</v>
      </c>
      <c r="B10" s="98">
        <f>'T1'!C17/'T4'!C8*1000000</f>
        <v>14193.854031551171</v>
      </c>
      <c r="C10" s="212">
        <f>'T1'!C17/'T4'!D8*1000</f>
        <v>7.4783214075612072</v>
      </c>
      <c r="D10" s="99">
        <f>'T3'!E9</f>
        <v>1.0170405138088676</v>
      </c>
      <c r="E10" s="100">
        <f t="shared" si="1"/>
        <v>14435.72459717687</v>
      </c>
      <c r="F10" s="102">
        <f t="shared" si="2"/>
        <v>7.6057558467739046</v>
      </c>
      <c r="G10" s="100">
        <f>'T2'!C17/'T5'!C8*1000000</f>
        <v>15436.234358453459</v>
      </c>
      <c r="H10" s="213">
        <f>'T2'!C17/'T5'!E8</f>
        <v>8.5633206880332349</v>
      </c>
      <c r="I10" s="214">
        <f t="shared" si="0"/>
        <v>93.518433718721866</v>
      </c>
      <c r="J10" s="348">
        <f t="shared" si="3"/>
        <v>88.817832752690506</v>
      </c>
      <c r="K10" s="103"/>
      <c r="L10" s="103"/>
      <c r="M10" s="103"/>
      <c r="N10" s="104"/>
      <c r="O10" s="105"/>
      <c r="P10" s="105"/>
      <c r="R10" s="108"/>
      <c r="S10" s="108"/>
      <c r="T10" s="108"/>
      <c r="U10" s="108"/>
      <c r="V10" s="108"/>
      <c r="W10" s="108"/>
      <c r="X10" s="108"/>
      <c r="Y10" s="108"/>
      <c r="Z10" s="108"/>
      <c r="AA10" s="108"/>
      <c r="AB10" s="108"/>
      <c r="AC10" s="108"/>
    </row>
    <row r="11" spans="1:43">
      <c r="A11" s="347">
        <v>1974</v>
      </c>
      <c r="B11" s="98">
        <f>'T1'!C18/'T4'!C9*1000000</f>
        <v>16288.018668197419</v>
      </c>
      <c r="C11" s="212">
        <f>'T1'!C18/'T4'!D9*1000</f>
        <v>8.6134419186659983</v>
      </c>
      <c r="D11" s="99">
        <f>'T3'!E10</f>
        <v>0.96217034841150484</v>
      </c>
      <c r="E11" s="100">
        <f t="shared" si="1"/>
        <v>15671.848596912605</v>
      </c>
      <c r="F11" s="102">
        <f t="shared" si="2"/>
        <v>8.2875984119051243</v>
      </c>
      <c r="G11" s="100">
        <f>'T2'!C18/'T5'!C9*1000000</f>
        <v>16455.413775884233</v>
      </c>
      <c r="H11" s="213">
        <f>'T2'!C18/'T5'!E9</f>
        <v>9.2674495220190849</v>
      </c>
      <c r="I11" s="214">
        <f t="shared" si="0"/>
        <v>95.238252956483166</v>
      </c>
      <c r="J11" s="348">
        <f t="shared" si="3"/>
        <v>89.426960375819974</v>
      </c>
      <c r="K11" s="103"/>
      <c r="L11" s="103"/>
      <c r="M11" s="103"/>
      <c r="N11" s="104"/>
      <c r="O11" s="105"/>
      <c r="P11" s="105"/>
      <c r="R11" s="108"/>
      <c r="S11" s="108"/>
      <c r="T11" s="108"/>
      <c r="U11" s="108"/>
      <c r="V11" s="108"/>
      <c r="W11" s="108"/>
      <c r="X11" s="108"/>
      <c r="Y11" s="108"/>
      <c r="Z11" s="108"/>
      <c r="AA11" s="108"/>
      <c r="AB11" s="108"/>
      <c r="AC11" s="108"/>
    </row>
    <row r="12" spans="1:43">
      <c r="A12" s="347">
        <v>1975</v>
      </c>
      <c r="B12" s="98">
        <f>'T1'!C19/'T4'!C10*1000000</f>
        <v>18086.964565271177</v>
      </c>
      <c r="C12" s="212">
        <f>'T1'!C19/'T4'!D10*1000</f>
        <v>9.6618400455508429</v>
      </c>
      <c r="D12" s="99">
        <f>'T3'!E11</f>
        <v>0.94970820215488783</v>
      </c>
      <c r="E12" s="100">
        <f t="shared" si="1"/>
        <v>17177.338599722851</v>
      </c>
      <c r="F12" s="102">
        <f t="shared" si="2"/>
        <v>9.1759287391681905</v>
      </c>
      <c r="G12" s="100">
        <f>'T2'!C19/'T5'!C10*1000000</f>
        <v>18243.586281393465</v>
      </c>
      <c r="H12" s="213">
        <f>'T2'!C19/'T5'!E10</f>
        <v>10.335447792929349</v>
      </c>
      <c r="I12" s="214">
        <f t="shared" si="0"/>
        <v>94.155492975862558</v>
      </c>
      <c r="J12" s="348">
        <f t="shared" si="3"/>
        <v>88.781143526704227</v>
      </c>
      <c r="K12" s="103"/>
      <c r="L12" s="103"/>
      <c r="M12" s="103"/>
      <c r="N12" s="104"/>
      <c r="O12" s="105"/>
      <c r="P12" s="105"/>
      <c r="R12" s="108"/>
      <c r="S12" s="108"/>
      <c r="T12" s="108"/>
      <c r="U12" s="108"/>
      <c r="V12" s="108"/>
      <c r="W12" s="108"/>
      <c r="X12" s="108"/>
      <c r="Y12" s="108"/>
      <c r="Z12" s="108"/>
      <c r="AA12" s="108"/>
      <c r="AB12" s="108"/>
      <c r="AC12" s="108"/>
    </row>
    <row r="13" spans="1:43">
      <c r="A13" s="347">
        <v>1976</v>
      </c>
      <c r="B13" s="98">
        <f>'T1'!C20/'T4'!C11*1000000</f>
        <v>20819.218197125869</v>
      </c>
      <c r="C13" s="212">
        <f>'T1'!C20/'T4'!D11*1000</f>
        <v>11.18110536902571</v>
      </c>
      <c r="D13" s="99">
        <f>'T3'!E12</f>
        <v>0.91494572999402535</v>
      </c>
      <c r="E13" s="100">
        <f t="shared" si="1"/>
        <v>19048.454791274224</v>
      </c>
      <c r="F13" s="102">
        <f t="shared" si="2"/>
        <v>10.230104614003345</v>
      </c>
      <c r="G13" s="100">
        <f>'T2'!C20/'T5'!C11*1000000</f>
        <v>19780.451317924188</v>
      </c>
      <c r="H13" s="213">
        <f>'T2'!C20/'T5'!E11</f>
        <v>11.134371235900856</v>
      </c>
      <c r="I13" s="214">
        <f t="shared" si="0"/>
        <v>96.299394210552407</v>
      </c>
      <c r="J13" s="348">
        <f t="shared" si="3"/>
        <v>91.878601829065488</v>
      </c>
      <c r="K13" s="103"/>
      <c r="L13" s="103"/>
      <c r="M13" s="103"/>
      <c r="N13" s="104"/>
      <c r="O13" s="105"/>
      <c r="P13" s="105"/>
      <c r="R13" s="108"/>
      <c r="S13" s="108"/>
      <c r="T13" s="108"/>
      <c r="U13" s="108"/>
      <c r="V13" s="108"/>
      <c r="W13" s="108"/>
      <c r="X13" s="108"/>
      <c r="Y13" s="108"/>
      <c r="Z13" s="108"/>
      <c r="AA13" s="108"/>
      <c r="AB13" s="108"/>
      <c r="AC13" s="108"/>
    </row>
    <row r="14" spans="1:43">
      <c r="A14" s="347">
        <v>1977</v>
      </c>
      <c r="B14" s="98">
        <f>'T1'!C21/'T4'!C12*1000000</f>
        <v>22515.547620656424</v>
      </c>
      <c r="C14" s="212">
        <f>'T1'!C21/'T4'!D12*1000</f>
        <v>12.276743522713424</v>
      </c>
      <c r="D14" s="99">
        <f>'T3'!E13</f>
        <v>0.90986015449425428</v>
      </c>
      <c r="E14" s="100">
        <f t="shared" si="1"/>
        <v>20485.999636653192</v>
      </c>
      <c r="F14" s="102">
        <f t="shared" si="2"/>
        <v>11.170119758262372</v>
      </c>
      <c r="G14" s="100">
        <f>'T2'!C21/'T5'!C12*1000000</f>
        <v>21241.929899594714</v>
      </c>
      <c r="H14" s="213">
        <f>'T2'!C21/'T5'!E12</f>
        <v>11.926456097365802</v>
      </c>
      <c r="I14" s="214">
        <f t="shared" si="0"/>
        <v>96.441329641352667</v>
      </c>
      <c r="J14" s="348">
        <f t="shared" si="3"/>
        <v>93.658331251724618</v>
      </c>
      <c r="K14" s="103"/>
      <c r="L14" s="103"/>
      <c r="M14" s="103"/>
      <c r="N14" s="104"/>
      <c r="O14" s="105"/>
      <c r="P14" s="105"/>
      <c r="R14" s="108"/>
      <c r="S14" s="108"/>
      <c r="T14" s="108"/>
      <c r="U14" s="108"/>
      <c r="V14" s="108"/>
      <c r="W14" s="108"/>
      <c r="X14" s="108"/>
      <c r="Y14" s="108"/>
      <c r="Z14" s="108"/>
      <c r="AA14" s="108"/>
      <c r="AB14" s="108"/>
      <c r="AC14" s="108"/>
    </row>
    <row r="15" spans="1:43">
      <c r="A15" s="347">
        <v>1978</v>
      </c>
      <c r="B15" s="98">
        <f>'T1'!C22/'T4'!C13*1000000</f>
        <v>24245.254348690945</v>
      </c>
      <c r="C15" s="212">
        <f>'T1'!C22/'T4'!D13*1000</f>
        <v>13.2054762247772</v>
      </c>
      <c r="D15" s="99">
        <f>'T3'!E14</f>
        <v>0.91343053452128031</v>
      </c>
      <c r="E15" s="100">
        <f t="shared" si="1"/>
        <v>22146.355639329166</v>
      </c>
      <c r="F15" s="102">
        <f t="shared" si="2"/>
        <v>12.062285206606298</v>
      </c>
      <c r="G15" s="100">
        <f>'T2'!C22/'T5'!C13*1000000</f>
        <v>22896.728622368177</v>
      </c>
      <c r="H15" s="213">
        <f>'T2'!C22/'T5'!E13</f>
        <v>12.977210254430085</v>
      </c>
      <c r="I15" s="214">
        <f t="shared" si="0"/>
        <v>96.722793917791563</v>
      </c>
      <c r="J15" s="348">
        <f t="shared" si="3"/>
        <v>92.949755533848617</v>
      </c>
      <c r="K15" s="103"/>
      <c r="L15" s="103"/>
      <c r="M15" s="103"/>
      <c r="N15" s="104"/>
      <c r="O15" s="105"/>
      <c r="P15" s="105"/>
      <c r="R15" s="108"/>
      <c r="S15" s="108"/>
      <c r="T15" s="108"/>
      <c r="U15" s="108"/>
      <c r="V15" s="108"/>
      <c r="W15" s="108"/>
      <c r="X15" s="108"/>
      <c r="Y15" s="108"/>
      <c r="Z15" s="108"/>
      <c r="AA15" s="108"/>
      <c r="AB15" s="108"/>
      <c r="AC15" s="108"/>
    </row>
    <row r="16" spans="1:43">
      <c r="A16" s="347">
        <v>1979</v>
      </c>
      <c r="B16" s="98">
        <f>'T1'!C23/'T4'!C14*1000000</f>
        <v>26494.003392785813</v>
      </c>
      <c r="C16" s="212">
        <f>'T1'!C23/'T4'!D14*1000</f>
        <v>14.39109364083966</v>
      </c>
      <c r="D16" s="99">
        <f>'T3'!E15</f>
        <v>0.89906631962706729</v>
      </c>
      <c r="E16" s="100">
        <f t="shared" si="1"/>
        <v>23819.866122538973</v>
      </c>
      <c r="F16" s="102">
        <f t="shared" si="2"/>
        <v>12.938547595078205</v>
      </c>
      <c r="G16" s="100">
        <f>'T2'!C23/'T5'!C14*1000000</f>
        <v>24725.001174205063</v>
      </c>
      <c r="H16" s="213">
        <f>'T2'!C23/'T5'!E14</f>
        <v>14.148420081981818</v>
      </c>
      <c r="I16" s="214">
        <f t="shared" si="0"/>
        <v>96.339191067014411</v>
      </c>
      <c r="J16" s="348">
        <f t="shared" si="3"/>
        <v>91.44870960931955</v>
      </c>
      <c r="K16" s="103"/>
      <c r="L16" s="103"/>
      <c r="M16" s="103"/>
      <c r="N16" s="104"/>
      <c r="O16" s="105"/>
      <c r="P16" s="105"/>
      <c r="R16" s="108"/>
      <c r="S16" s="108"/>
      <c r="T16" s="108"/>
      <c r="U16" s="108"/>
      <c r="V16" s="108"/>
      <c r="W16" s="108"/>
      <c r="X16" s="108"/>
      <c r="Y16" s="108"/>
      <c r="Z16" s="108"/>
      <c r="AA16" s="108"/>
      <c r="AB16" s="108"/>
      <c r="AC16" s="108"/>
    </row>
    <row r="17" spans="1:29">
      <c r="A17" s="347">
        <v>1980</v>
      </c>
      <c r="B17" s="98">
        <f>'T1'!C24/'T4'!C15*1000000</f>
        <v>28813.119953855141</v>
      </c>
      <c r="C17" s="212">
        <f>'T1'!C24/'T4'!D15*1000</f>
        <v>15.770727944091487</v>
      </c>
      <c r="D17" s="99">
        <f>'T3'!E16</f>
        <v>0.89046481372811803</v>
      </c>
      <c r="E17" s="100">
        <f t="shared" si="1"/>
        <v>25657.069492635539</v>
      </c>
      <c r="F17" s="102">
        <f t="shared" si="2"/>
        <v>14.043278321092252</v>
      </c>
      <c r="G17" s="100">
        <f>'T2'!C24/'T5'!C15*1000000</f>
        <v>26739.341628367521</v>
      </c>
      <c r="H17" s="213">
        <f>'T2'!C24/'T5'!E15</f>
        <v>15.44554785819596</v>
      </c>
      <c r="I17" s="214">
        <f t="shared" si="0"/>
        <v>95.95251015984698</v>
      </c>
      <c r="J17" s="348">
        <f t="shared" si="3"/>
        <v>90.921205579900402</v>
      </c>
      <c r="K17" s="103"/>
      <c r="L17" s="103"/>
      <c r="M17" s="103"/>
      <c r="N17" s="104"/>
      <c r="O17" s="105"/>
      <c r="P17" s="105"/>
      <c r="R17" s="108"/>
      <c r="S17" s="108"/>
      <c r="T17" s="108"/>
      <c r="U17" s="108"/>
      <c r="V17" s="108"/>
      <c r="W17" s="108"/>
      <c r="X17" s="108"/>
      <c r="Y17" s="108"/>
      <c r="Z17" s="108"/>
      <c r="AA17" s="108"/>
      <c r="AB17" s="108"/>
      <c r="AC17" s="108"/>
    </row>
    <row r="18" spans="1:29">
      <c r="A18" s="347">
        <v>1981</v>
      </c>
      <c r="B18" s="98">
        <f>'T1'!C25/'T4'!C16*1000000</f>
        <v>31953.588030704548</v>
      </c>
      <c r="C18" s="212">
        <f>'T1'!C25/'T4'!D16*1000</f>
        <v>17.634430480521274</v>
      </c>
      <c r="D18" s="99">
        <f>'T3'!E17</f>
        <v>0.87888599442434723</v>
      </c>
      <c r="E18" s="100">
        <f t="shared" si="1"/>
        <v>28083.560991791685</v>
      </c>
      <c r="F18" s="102">
        <f t="shared" si="2"/>
        <v>15.49865396897996</v>
      </c>
      <c r="G18" s="100">
        <f>'T2'!C25/'T5'!C16*1000000</f>
        <v>29720.473898556091</v>
      </c>
      <c r="H18" s="213">
        <f>'T2'!C25/'T5'!E16</f>
        <v>17.214223359539194</v>
      </c>
      <c r="I18" s="214">
        <f t="shared" si="0"/>
        <v>94.492305498385974</v>
      </c>
      <c r="J18" s="348">
        <f t="shared" si="3"/>
        <v>90.03400063582562</v>
      </c>
      <c r="K18" s="103"/>
      <c r="L18" s="103"/>
      <c r="M18" s="103"/>
      <c r="N18" s="104"/>
      <c r="O18" s="105"/>
      <c r="P18" s="105"/>
      <c r="R18" s="108"/>
      <c r="S18" s="108"/>
      <c r="T18" s="108"/>
      <c r="U18" s="108"/>
      <c r="V18" s="108"/>
      <c r="W18" s="108"/>
      <c r="X18" s="108"/>
      <c r="Y18" s="108"/>
      <c r="Z18" s="108"/>
      <c r="AA18" s="108"/>
      <c r="AB18" s="108"/>
      <c r="AC18" s="108"/>
    </row>
    <row r="19" spans="1:29">
      <c r="A19" s="347">
        <v>1982</v>
      </c>
      <c r="B19" s="98">
        <f>'T1'!C26/'T4'!C17*1000000</f>
        <v>34811.780878797719</v>
      </c>
      <c r="C19" s="212">
        <f>'T1'!C26/'T4'!D17*1000</f>
        <v>19.458793112799178</v>
      </c>
      <c r="D19" s="99">
        <f>'T3'!E18</f>
        <v>0.85806270035764054</v>
      </c>
      <c r="E19" s="100">
        <f t="shared" si="1"/>
        <v>29870.690705119647</v>
      </c>
      <c r="F19" s="102">
        <f t="shared" si="2"/>
        <v>16.69686456406912</v>
      </c>
      <c r="G19" s="100">
        <f>'T2'!C26/'T5'!C17*1000000</f>
        <v>31469.91306965717</v>
      </c>
      <c r="H19" s="213">
        <f>'T2'!C26/'T5'!E17</f>
        <v>18.098825756842032</v>
      </c>
      <c r="I19" s="214">
        <f t="shared" si="0"/>
        <v>94.918249818492612</v>
      </c>
      <c r="J19" s="348">
        <f t="shared" si="3"/>
        <v>92.253855517433664</v>
      </c>
      <c r="K19" s="103"/>
      <c r="L19" s="103"/>
      <c r="M19" s="103"/>
      <c r="N19" s="104"/>
      <c r="O19" s="105"/>
      <c r="P19" s="105"/>
      <c r="R19" s="108"/>
      <c r="S19" s="108"/>
      <c r="T19" s="108"/>
      <c r="U19" s="108"/>
      <c r="V19" s="108"/>
      <c r="W19" s="108"/>
      <c r="X19" s="108"/>
      <c r="Y19" s="108"/>
      <c r="Z19" s="108"/>
      <c r="AA19" s="108"/>
      <c r="AB19" s="108"/>
      <c r="AC19" s="108"/>
    </row>
    <row r="20" spans="1:29">
      <c r="A20" s="347">
        <v>1983</v>
      </c>
      <c r="B20" s="98">
        <f>'T1'!C27/'T4'!C18*1000000</f>
        <v>37465.118530375759</v>
      </c>
      <c r="C20" s="212">
        <f>'T1'!C27/'T4'!D18*1000</f>
        <v>21.059650663505209</v>
      </c>
      <c r="D20" s="99">
        <f>'T3'!E19</f>
        <v>0.84349890092093216</v>
      </c>
      <c r="E20" s="100">
        <f t="shared" si="1"/>
        <v>31601.786303244404</v>
      </c>
      <c r="F20" s="102">
        <f t="shared" si="2"/>
        <v>17.763792188445425</v>
      </c>
      <c r="G20" s="100">
        <f>'T2'!C27/'T5'!C18*1000000</f>
        <v>33898.289292236594</v>
      </c>
      <c r="H20" s="213">
        <f>'T2'!C27/'T5'!E18</f>
        <v>19.227571770303317</v>
      </c>
      <c r="I20" s="214">
        <f t="shared" si="0"/>
        <v>93.225313026288504</v>
      </c>
      <c r="J20" s="348">
        <f t="shared" si="3"/>
        <v>92.387080389845806</v>
      </c>
      <c r="K20" s="103"/>
      <c r="L20" s="103"/>
      <c r="M20" s="103"/>
      <c r="N20" s="104"/>
      <c r="O20" s="105"/>
      <c r="P20" s="105"/>
      <c r="R20" s="108"/>
      <c r="S20" s="108"/>
      <c r="T20" s="108"/>
      <c r="U20" s="108"/>
      <c r="V20" s="108"/>
      <c r="W20" s="108"/>
      <c r="X20" s="108"/>
      <c r="Y20" s="108"/>
      <c r="Z20" s="108"/>
      <c r="AA20" s="108"/>
      <c r="AB20" s="108"/>
      <c r="AC20" s="108"/>
    </row>
    <row r="21" spans="1:29">
      <c r="A21" s="347">
        <v>1984</v>
      </c>
      <c r="B21" s="98">
        <f>'T1'!C28/'T4'!C19*1000000</f>
        <v>40075.916687146186</v>
      </c>
      <c r="C21" s="212">
        <f>'T1'!C28/'T4'!D19*1000</f>
        <v>22.401294962071649</v>
      </c>
      <c r="D21" s="99">
        <f>'T3'!E20</f>
        <v>0.84380922485996979</v>
      </c>
      <c r="E21" s="100">
        <f t="shared" si="1"/>
        <v>33816.428195333552</v>
      </c>
      <c r="F21" s="102">
        <f t="shared" si="2"/>
        <v>18.902419337805224</v>
      </c>
      <c r="G21" s="100">
        <f>'T2'!C28/'T5'!C19*1000000</f>
        <v>36096.04888202031</v>
      </c>
      <c r="H21" s="213">
        <f>'T2'!C28/'T5'!E19</f>
        <v>20.322266986275853</v>
      </c>
      <c r="I21" s="214">
        <f t="shared" si="0"/>
        <v>93.684570036632863</v>
      </c>
      <c r="J21" s="348">
        <f t="shared" si="3"/>
        <v>93.013340246786996</v>
      </c>
      <c r="K21" s="103"/>
      <c r="L21" s="103"/>
      <c r="M21" s="103"/>
      <c r="N21" s="104"/>
      <c r="O21" s="105"/>
      <c r="P21" s="105"/>
      <c r="R21" s="108"/>
      <c r="S21" s="108"/>
      <c r="T21" s="108"/>
      <c r="U21" s="108"/>
      <c r="V21" s="108"/>
      <c r="W21" s="108"/>
      <c r="X21" s="108"/>
      <c r="Y21" s="108"/>
      <c r="Z21" s="108"/>
      <c r="AA21" s="108"/>
      <c r="AB21" s="108"/>
      <c r="AC21" s="108"/>
    </row>
    <row r="22" spans="1:29">
      <c r="A22" s="347">
        <v>1985</v>
      </c>
      <c r="B22" s="98">
        <f>'T1'!C29/'T4'!C20*1000000</f>
        <v>41905.513862856365</v>
      </c>
      <c r="C22" s="212">
        <f>'T1'!C29/'T4'!D20*1000</f>
        <v>23.345690174293242</v>
      </c>
      <c r="D22" s="99">
        <f>'T3'!E21</f>
        <v>0.84294927721314228</v>
      </c>
      <c r="E22" s="100">
        <f t="shared" si="1"/>
        <v>35324.222621940084</v>
      </c>
      <c r="F22" s="102">
        <f t="shared" si="2"/>
        <v>19.679232658462446</v>
      </c>
      <c r="G22" s="100">
        <f>'T2'!C29/'T5'!C20*1000000</f>
        <v>38000.27975451541</v>
      </c>
      <c r="H22" s="213">
        <f>'T2'!C29/'T5'!E20</f>
        <v>21.450232942808519</v>
      </c>
      <c r="I22" s="214">
        <f t="shared" si="0"/>
        <v>92.957796232388674</v>
      </c>
      <c r="J22" s="348">
        <f t="shared" si="3"/>
        <v>91.743678080009744</v>
      </c>
      <c r="K22" s="103"/>
      <c r="L22" s="103"/>
      <c r="M22" s="103"/>
      <c r="N22" s="104"/>
      <c r="O22" s="105"/>
      <c r="P22" s="105"/>
      <c r="R22" s="108"/>
      <c r="S22" s="108"/>
      <c r="T22" s="108"/>
      <c r="U22" s="108"/>
      <c r="V22" s="108"/>
      <c r="W22" s="108"/>
      <c r="X22" s="108"/>
      <c r="Y22" s="108"/>
      <c r="Z22" s="108"/>
      <c r="AA22" s="108"/>
      <c r="AB22" s="108"/>
      <c r="AC22" s="108"/>
    </row>
    <row r="23" spans="1:29">
      <c r="A23" s="347">
        <v>1986</v>
      </c>
      <c r="B23" s="98">
        <f>'T1'!C30/'T4'!C21*1000000</f>
        <v>42887.031688926378</v>
      </c>
      <c r="C23" s="212">
        <f>'T1'!C30/'T4'!D21*1000</f>
        <v>23.865905224778174</v>
      </c>
      <c r="D23" s="99">
        <f>'T3'!E22</f>
        <v>0.83449536813345915</v>
      </c>
      <c r="E23" s="100">
        <f t="shared" si="1"/>
        <v>35789.029297401947</v>
      </c>
      <c r="F23" s="102">
        <f t="shared" si="2"/>
        <v>19.915987366389508</v>
      </c>
      <c r="G23" s="100">
        <f>'T2'!C30/'T5'!C21*1000000</f>
        <v>39465.56156445331</v>
      </c>
      <c r="H23" s="213">
        <f>'T2'!C30/'T5'!E21</f>
        <v>22.249249762781954</v>
      </c>
      <c r="I23" s="214">
        <f t="shared" si="0"/>
        <v>90.684201310433593</v>
      </c>
      <c r="J23" s="348">
        <f t="shared" si="3"/>
        <v>89.51307382824443</v>
      </c>
      <c r="K23" s="103"/>
      <c r="L23" s="103"/>
      <c r="M23" s="103"/>
      <c r="N23" s="104"/>
      <c r="O23" s="105"/>
      <c r="P23" s="105"/>
      <c r="R23" s="108"/>
      <c r="S23" s="108"/>
      <c r="T23" s="108"/>
      <c r="U23" s="108"/>
      <c r="V23" s="108"/>
      <c r="W23" s="108"/>
      <c r="X23" s="108"/>
      <c r="Y23" s="108"/>
      <c r="Z23" s="108"/>
      <c r="AA23" s="108"/>
      <c r="AB23" s="108"/>
      <c r="AC23" s="108"/>
    </row>
    <row r="24" spans="1:29">
      <c r="A24" s="347">
        <v>1987</v>
      </c>
      <c r="B24" s="98">
        <f>'T1'!C31/'T4'!C22*1000000</f>
        <v>45393.822171184678</v>
      </c>
      <c r="C24" s="212">
        <f>'T1'!C31/'T4'!D22*1000</f>
        <v>25.121096940334628</v>
      </c>
      <c r="D24" s="99">
        <f>'T3'!E23</f>
        <v>0.81695675439420623</v>
      </c>
      <c r="E24" s="100">
        <f t="shared" si="1"/>
        <v>37084.789630518797</v>
      </c>
      <c r="F24" s="102">
        <f t="shared" si="2"/>
        <v>20.522849823198001</v>
      </c>
      <c r="G24" s="100">
        <f>'T2'!C31/'T5'!C22*1000000</f>
        <v>40759.92802443821</v>
      </c>
      <c r="H24" s="213">
        <f>'T2'!C31/'T5'!E22</f>
        <v>22.95565010538261</v>
      </c>
      <c r="I24" s="214">
        <f t="shared" si="0"/>
        <v>90.983452199140473</v>
      </c>
      <c r="J24" s="348">
        <f t="shared" si="3"/>
        <v>89.402172140556502</v>
      </c>
      <c r="K24" s="103"/>
      <c r="L24" s="103"/>
      <c r="M24" s="103"/>
      <c r="N24" s="104"/>
      <c r="O24" s="105"/>
      <c r="P24" s="105"/>
      <c r="R24" s="108"/>
      <c r="S24" s="108"/>
      <c r="T24" s="108"/>
      <c r="U24" s="108"/>
      <c r="V24" s="108"/>
      <c r="W24" s="108"/>
      <c r="X24" s="108"/>
      <c r="Y24" s="108"/>
      <c r="Z24" s="108"/>
      <c r="AA24" s="108"/>
      <c r="AB24" s="108"/>
      <c r="AC24" s="108"/>
    </row>
    <row r="25" spans="1:29">
      <c r="A25" s="347">
        <v>1988</v>
      </c>
      <c r="B25" s="98">
        <f>'T1'!C32/'T4'!C23*1000000</f>
        <v>47950.589150336331</v>
      </c>
      <c r="C25" s="212">
        <f>'T1'!C32/'T4'!D23*1000</f>
        <v>26.521343556601952</v>
      </c>
      <c r="D25" s="99">
        <f>'T3'!E24</f>
        <v>0.80900323520393758</v>
      </c>
      <c r="E25" s="100">
        <f t="shared" si="1"/>
        <v>38792.18175255692</v>
      </c>
      <c r="F25" s="102">
        <f t="shared" si="2"/>
        <v>21.455852739246083</v>
      </c>
      <c r="G25" s="100">
        <f>'T2'!C32/'T5'!C23*1000000</f>
        <v>42740.550876764719</v>
      </c>
      <c r="H25" s="213">
        <f>'T2'!C32/'T5'!E23</f>
        <v>24.182270732716496</v>
      </c>
      <c r="I25" s="214">
        <f t="shared" si="0"/>
        <v>90.762006939048902</v>
      </c>
      <c r="J25" s="348">
        <f t="shared" si="3"/>
        <v>88.725550120560811</v>
      </c>
      <c r="K25" s="103"/>
      <c r="L25" s="103"/>
      <c r="M25" s="103"/>
      <c r="N25" s="104"/>
      <c r="O25" s="105"/>
      <c r="P25" s="105"/>
      <c r="R25" s="108"/>
      <c r="S25" s="108"/>
      <c r="T25" s="108"/>
      <c r="U25" s="108"/>
      <c r="V25" s="108"/>
      <c r="W25" s="108"/>
      <c r="X25" s="108"/>
      <c r="Y25" s="108"/>
      <c r="Z25" s="108"/>
      <c r="AA25" s="108"/>
      <c r="AB25" s="108"/>
      <c r="AC25" s="108"/>
    </row>
    <row r="26" spans="1:29">
      <c r="A26" s="347">
        <v>1989</v>
      </c>
      <c r="B26" s="98">
        <f>'T1'!C33/'T4'!C24*1000000</f>
        <v>50173.457977498219</v>
      </c>
      <c r="C26" s="212">
        <f>'T1'!C33/'T4'!D24*1000</f>
        <v>27.843206424804784</v>
      </c>
      <c r="D26" s="99">
        <f>'T3'!E25</f>
        <v>0.80292779591502461</v>
      </c>
      <c r="E26" s="100">
        <f t="shared" si="1"/>
        <v>40285.664027307757</v>
      </c>
      <c r="F26" s="102">
        <f t="shared" si="2"/>
        <v>22.356084365875557</v>
      </c>
      <c r="G26" s="100">
        <f>'T2'!C33/'T5'!C24*1000000</f>
        <v>45026.023843252107</v>
      </c>
      <c r="H26" s="213">
        <f>'T2'!C33/'T5'!E24</f>
        <v>25.370795815367117</v>
      </c>
      <c r="I26" s="214">
        <f t="shared" si="0"/>
        <v>89.471955524105709</v>
      </c>
      <c r="J26" s="348">
        <f t="shared" si="3"/>
        <v>88.117395010267884</v>
      </c>
      <c r="K26" s="103"/>
      <c r="L26" s="103"/>
      <c r="M26" s="103"/>
      <c r="N26" s="104"/>
      <c r="O26" s="105"/>
      <c r="P26" s="105"/>
      <c r="R26" s="108"/>
      <c r="S26" s="108"/>
      <c r="T26" s="108"/>
      <c r="U26" s="108"/>
      <c r="V26" s="108"/>
      <c r="W26" s="108"/>
      <c r="X26" s="108"/>
      <c r="Y26" s="108"/>
      <c r="Z26" s="108"/>
      <c r="AA26" s="108"/>
      <c r="AB26" s="108"/>
      <c r="AC26" s="108"/>
    </row>
    <row r="27" spans="1:29">
      <c r="A27" s="347">
        <v>1990</v>
      </c>
      <c r="B27" s="98">
        <f>'T1'!C34/'T4'!C25*1000000</f>
        <v>51675.73254828911</v>
      </c>
      <c r="C27" s="212">
        <f>'T1'!C34/'T4'!D25*1000</f>
        <v>28.756668084746302</v>
      </c>
      <c r="D27" s="99">
        <f>'T3'!E26</f>
        <v>0.80544415815379311</v>
      </c>
      <c r="E27" s="100">
        <f t="shared" si="1"/>
        <v>41621.916899337288</v>
      </c>
      <c r="F27" s="102">
        <f t="shared" si="2"/>
        <v>23.161890316826536</v>
      </c>
      <c r="G27" s="100">
        <f>'T2'!C34/'T5'!C25*1000000</f>
        <v>47017.565931214522</v>
      </c>
      <c r="H27" s="213">
        <f>'T2'!C34/'T5'!E25</f>
        <v>26.768934058413489</v>
      </c>
      <c r="I27" s="214">
        <f t="shared" si="0"/>
        <v>88.524184684994268</v>
      </c>
      <c r="J27" s="348">
        <f t="shared" si="3"/>
        <v>86.525261955833258</v>
      </c>
      <c r="K27" s="103"/>
      <c r="L27" s="103"/>
      <c r="M27" s="103"/>
      <c r="N27" s="104"/>
      <c r="O27" s="105"/>
      <c r="P27" s="105"/>
      <c r="R27" s="108"/>
      <c r="S27" s="108"/>
      <c r="T27" s="108"/>
      <c r="U27" s="108"/>
      <c r="V27" s="108"/>
      <c r="W27" s="108"/>
      <c r="X27" s="108"/>
      <c r="Y27" s="108"/>
      <c r="Z27" s="108"/>
      <c r="AA27" s="108"/>
      <c r="AB27" s="108"/>
      <c r="AC27" s="108"/>
    </row>
    <row r="28" spans="1:29">
      <c r="A28" s="347">
        <v>1991</v>
      </c>
      <c r="B28" s="98">
        <f>'T1'!C35/'T4'!C26*1000000</f>
        <v>53055.596118579873</v>
      </c>
      <c r="C28" s="212">
        <f>'T1'!C35/'T4'!D26*1000</f>
        <v>29.890476686523868</v>
      </c>
      <c r="D28" s="99">
        <f>'T3'!E27</f>
        <v>0.80745507118120186</v>
      </c>
      <c r="E28" s="100">
        <f t="shared" si="1"/>
        <v>42840.010140489008</v>
      </c>
      <c r="F28" s="102">
        <f t="shared" si="2"/>
        <v>24.135216980557185</v>
      </c>
      <c r="G28" s="100">
        <f>'T2'!C35/'T5'!C26*1000000</f>
        <v>49007.779012541672</v>
      </c>
      <c r="H28" s="213">
        <f>'T2'!C35/'T5'!E26</f>
        <v>28.051966363102501</v>
      </c>
      <c r="I28" s="214">
        <f t="shared" si="0"/>
        <v>87.414714569141651</v>
      </c>
      <c r="J28" s="348">
        <f t="shared" si="3"/>
        <v>86.037522889314729</v>
      </c>
      <c r="K28" s="103"/>
      <c r="L28" s="103"/>
      <c r="M28" s="103"/>
      <c r="N28" s="104"/>
      <c r="O28" s="105"/>
      <c r="P28" s="105"/>
      <c r="R28" s="108"/>
      <c r="S28" s="108"/>
      <c r="T28" s="108"/>
      <c r="U28" s="108"/>
      <c r="V28" s="108"/>
      <c r="W28" s="108"/>
      <c r="X28" s="108"/>
      <c r="Y28" s="108"/>
      <c r="Z28" s="108"/>
      <c r="AA28" s="108"/>
      <c r="AB28" s="108"/>
      <c r="AC28" s="108"/>
    </row>
    <row r="29" spans="1:29">
      <c r="A29" s="347">
        <v>1992</v>
      </c>
      <c r="B29" s="98">
        <f>'T1'!C36/'T4'!C27*1000000</f>
        <v>54864.890470838385</v>
      </c>
      <c r="C29" s="212">
        <f>'T1'!C36/'T4'!D27*1000</f>
        <v>30.962127805213537</v>
      </c>
      <c r="D29" s="99">
        <f>'T3'!E28</f>
        <v>0.81373255052261984</v>
      </c>
      <c r="E29" s="100">
        <f t="shared" si="1"/>
        <v>44645.347256979498</v>
      </c>
      <c r="F29" s="102">
        <f t="shared" si="2"/>
        <v>25.194891228543739</v>
      </c>
      <c r="G29" s="100">
        <f>'T2'!C36/'T5'!C27*1000000</f>
        <v>51863.807242675633</v>
      </c>
      <c r="H29" s="213">
        <f>'T2'!C36/'T5'!E27</f>
        <v>29.562770632284973</v>
      </c>
      <c r="I29" s="214">
        <f t="shared" si="0"/>
        <v>86.081893386807721</v>
      </c>
      <c r="J29" s="348">
        <f t="shared" si="3"/>
        <v>85.225067507809456</v>
      </c>
      <c r="K29" s="103"/>
      <c r="L29" s="103"/>
      <c r="M29" s="103"/>
      <c r="N29" s="104"/>
      <c r="O29" s="105"/>
      <c r="P29" s="105"/>
      <c r="R29" s="108"/>
      <c r="S29" s="108"/>
      <c r="T29" s="108"/>
      <c r="U29" s="108"/>
      <c r="V29" s="108"/>
      <c r="W29" s="108"/>
      <c r="X29" s="108"/>
      <c r="Y29" s="108"/>
      <c r="Z29" s="108"/>
      <c r="AA29" s="108"/>
      <c r="AB29" s="108"/>
      <c r="AC29" s="108"/>
    </row>
    <row r="30" spans="1:29">
      <c r="A30" s="347">
        <v>1993</v>
      </c>
      <c r="B30" s="98">
        <f>'T1'!C37/'T4'!C28*1000000</f>
        <v>56595.108504795098</v>
      </c>
      <c r="C30" s="212">
        <f>'T1'!C37/'T4'!D28*1000</f>
        <v>31.992712552173597</v>
      </c>
      <c r="D30" s="99">
        <f>'T3'!E29</f>
        <v>0.82221628399350455</v>
      </c>
      <c r="E30" s="100">
        <f t="shared" si="1"/>
        <v>46533.419807021812</v>
      </c>
      <c r="F30" s="102">
        <f t="shared" si="2"/>
        <v>26.304929229520525</v>
      </c>
      <c r="G30" s="100">
        <f>'T2'!C37/'T5'!C28*1000000</f>
        <v>53516.162912825297</v>
      </c>
      <c r="H30" s="213">
        <f>'T2'!C37/'T5'!E28</f>
        <v>30.561824813961607</v>
      </c>
      <c r="I30" s="214">
        <f t="shared" si="0"/>
        <v>86.952085639663736</v>
      </c>
      <c r="J30" s="348">
        <f t="shared" si="3"/>
        <v>86.07119957543766</v>
      </c>
      <c r="K30" s="103"/>
      <c r="L30" s="103"/>
      <c r="M30" s="103"/>
      <c r="N30" s="104"/>
      <c r="O30" s="105"/>
      <c r="P30" s="105"/>
      <c r="R30" s="108"/>
      <c r="S30" s="108"/>
      <c r="T30" s="108"/>
      <c r="U30" s="108"/>
      <c r="V30" s="108"/>
      <c r="W30" s="108"/>
      <c r="X30" s="108"/>
      <c r="Y30" s="108"/>
      <c r="Z30" s="108"/>
      <c r="AA30" s="108"/>
      <c r="AB30" s="108"/>
      <c r="AC30" s="108"/>
    </row>
    <row r="31" spans="1:29">
      <c r="A31" s="347">
        <v>1994</v>
      </c>
      <c r="B31" s="98">
        <f>'T1'!C38/'T4'!C29*1000000</f>
        <v>58859.759538729355</v>
      </c>
      <c r="C31" s="212">
        <f>'T1'!C38/'T4'!D29*1000</f>
        <v>33.104476680950143</v>
      </c>
      <c r="D31" s="99">
        <f>'T3'!E30</f>
        <v>0.82773782563206055</v>
      </c>
      <c r="E31" s="100">
        <f t="shared" si="1"/>
        <v>48720.449377813769</v>
      </c>
      <c r="F31" s="102">
        <f t="shared" si="2"/>
        <v>27.401827546576925</v>
      </c>
      <c r="G31" s="100">
        <f>'T2'!C38/'T5'!C29*1000000</f>
        <v>55613.215443380868</v>
      </c>
      <c r="H31" s="213">
        <f>'T2'!C38/'T5'!E29</f>
        <v>31.598417865557312</v>
      </c>
      <c r="I31" s="214">
        <f t="shared" si="0"/>
        <v>87.605884661381367</v>
      </c>
      <c r="J31" s="348">
        <f t="shared" si="3"/>
        <v>86.718985941524863</v>
      </c>
      <c r="K31" s="103"/>
      <c r="L31" s="103"/>
      <c r="M31" s="103"/>
      <c r="N31" s="104"/>
      <c r="O31" s="105"/>
      <c r="P31" s="105"/>
      <c r="R31" s="108"/>
      <c r="S31" s="108"/>
      <c r="T31" s="108"/>
      <c r="U31" s="108"/>
      <c r="V31" s="108"/>
      <c r="W31" s="108"/>
      <c r="X31" s="108"/>
      <c r="Y31" s="108"/>
      <c r="Z31" s="108"/>
      <c r="AA31" s="108"/>
      <c r="AB31" s="108"/>
      <c r="AC31" s="108"/>
    </row>
    <row r="32" spans="1:29">
      <c r="A32" s="347">
        <v>1995</v>
      </c>
      <c r="B32" s="98">
        <f>'T1'!C39/'T4'!C30*1000000</f>
        <v>60837.252229459402</v>
      </c>
      <c r="C32" s="212">
        <f>'T1'!C39/'T4'!D30*1000</f>
        <v>34.274508298286996</v>
      </c>
      <c r="D32" s="99">
        <f>'T3'!E31</f>
        <v>0.82650092568103672</v>
      </c>
      <c r="E32" s="100">
        <f t="shared" si="1"/>
        <v>50282.045283538908</v>
      </c>
      <c r="F32" s="102">
        <f t="shared" si="2"/>
        <v>28.327912835796578</v>
      </c>
      <c r="G32" s="100">
        <f>'T2'!C39/'T5'!C30*1000000</f>
        <v>57098.050317745314</v>
      </c>
      <c r="H32" s="213">
        <f>'T2'!C39/'T5'!E30</f>
        <v>32.665399972630297</v>
      </c>
      <c r="I32" s="214">
        <f t="shared" si="0"/>
        <v>88.062630866945597</v>
      </c>
      <c r="J32" s="348">
        <f t="shared" si="3"/>
        <v>86.721463259387562</v>
      </c>
      <c r="K32" s="103"/>
      <c r="L32" s="103"/>
      <c r="M32" s="103"/>
      <c r="N32" s="104"/>
      <c r="O32" s="105"/>
      <c r="P32" s="105"/>
      <c r="R32" s="108"/>
      <c r="S32" s="108"/>
      <c r="T32" s="108"/>
      <c r="U32" s="108"/>
      <c r="V32" s="108"/>
      <c r="W32" s="108"/>
      <c r="X32" s="108"/>
      <c r="Y32" s="108"/>
      <c r="Z32" s="108"/>
      <c r="AA32" s="108"/>
      <c r="AB32" s="108"/>
      <c r="AC32" s="108"/>
    </row>
    <row r="33" spans="1:29">
      <c r="A33" s="347">
        <v>1996</v>
      </c>
      <c r="B33" s="98">
        <f>'T1'!C40/'T4'!C31*1000000</f>
        <v>62253.454922995275</v>
      </c>
      <c r="C33" s="212">
        <f>'T1'!C40/'T4'!D31*1000</f>
        <v>34.778466437427525</v>
      </c>
      <c r="D33" s="99">
        <f>'T3'!E32</f>
        <v>0.82706213469699341</v>
      </c>
      <c r="E33" s="100">
        <f t="shared" si="1"/>
        <v>51487.475320875528</v>
      </c>
      <c r="F33" s="102">
        <f t="shared" si="2"/>
        <v>28.76395269322655</v>
      </c>
      <c r="G33" s="100">
        <f>'T2'!C40/'T5'!C31*1000000</f>
        <v>59374.748030053139</v>
      </c>
      <c r="H33" s="213">
        <f>'T2'!C40/'T5'!E31</f>
        <v>34.0855305193463</v>
      </c>
      <c r="I33" s="214">
        <f t="shared" si="0"/>
        <v>86.716115906402862</v>
      </c>
      <c r="J33" s="348">
        <f t="shared" si="3"/>
        <v>84.387575182086948</v>
      </c>
      <c r="K33" s="103"/>
      <c r="L33" s="103"/>
      <c r="M33" s="103"/>
      <c r="N33" s="104"/>
      <c r="O33" s="105"/>
      <c r="P33" s="105"/>
      <c r="R33" s="108"/>
      <c r="S33" s="108"/>
      <c r="T33" s="108"/>
      <c r="U33" s="108"/>
      <c r="V33" s="108"/>
      <c r="W33" s="108"/>
      <c r="X33" s="108"/>
      <c r="Y33" s="108"/>
      <c r="Z33" s="108"/>
      <c r="AA33" s="108"/>
      <c r="AB33" s="108"/>
      <c r="AC33" s="108"/>
    </row>
    <row r="34" spans="1:29">
      <c r="A34" s="347">
        <v>1997</v>
      </c>
      <c r="B34" s="98">
        <f>'T1'!C41/'T4'!C32*1000000</f>
        <v>64387.248660382771</v>
      </c>
      <c r="C34" s="212">
        <f>'T1'!C41/'T4'!D32*1000</f>
        <v>36.071287764920321</v>
      </c>
      <c r="D34" s="99">
        <f>'T3'!E33</f>
        <v>0.83172671456303571</v>
      </c>
      <c r="E34" s="100">
        <f t="shared" si="1"/>
        <v>53552.594788053386</v>
      </c>
      <c r="F34" s="102">
        <f t="shared" si="2"/>
        <v>30.001453662775006</v>
      </c>
      <c r="G34" s="100">
        <f>'T2'!C41/'T5'!C32*1000000</f>
        <v>61784.084058220651</v>
      </c>
      <c r="H34" s="213">
        <f>'T2'!C41/'T5'!E32</f>
        <v>35.365058730399937</v>
      </c>
      <c r="I34" s="214">
        <f t="shared" si="0"/>
        <v>86.677006877029157</v>
      </c>
      <c r="J34" s="348">
        <f t="shared" si="3"/>
        <v>84.833603392225228</v>
      </c>
      <c r="K34" s="103"/>
      <c r="L34" s="103"/>
      <c r="M34" s="103"/>
      <c r="N34" s="104"/>
      <c r="O34" s="105"/>
      <c r="P34" s="105"/>
      <c r="R34" s="108"/>
      <c r="S34" s="108"/>
      <c r="T34" s="108"/>
      <c r="U34" s="108"/>
      <c r="V34" s="108"/>
      <c r="W34" s="108"/>
      <c r="X34" s="108"/>
      <c r="Y34" s="108"/>
      <c r="Z34" s="108"/>
      <c r="AA34" s="108"/>
      <c r="AB34" s="108"/>
      <c r="AC34" s="108"/>
    </row>
    <row r="35" spans="1:29">
      <c r="A35" s="347">
        <v>1998</v>
      </c>
      <c r="B35" s="98">
        <f>'T1'!C42/'T4'!C33*1000000</f>
        <v>65299.046216407616</v>
      </c>
      <c r="C35" s="212">
        <f>'T1'!C42/'T4'!D33*1000</f>
        <v>36.643684745458813</v>
      </c>
      <c r="D35" s="99">
        <f>'T3'!E34</f>
        <v>0.8424997304000863</v>
      </c>
      <c r="E35" s="100">
        <f t="shared" si="1"/>
        <v>55014.428832706195</v>
      </c>
      <c r="F35" s="102">
        <f t="shared" si="2"/>
        <v>30.872294518914806</v>
      </c>
      <c r="G35" s="100">
        <f>'T2'!C42/'T5'!C33*1000000</f>
        <v>63841.204731267389</v>
      </c>
      <c r="H35" s="213">
        <f>'T2'!C42/'T5'!E33</f>
        <v>36.823228792141421</v>
      </c>
      <c r="I35" s="214">
        <f t="shared" si="0"/>
        <v>86.173857564692668</v>
      </c>
      <c r="J35" s="348">
        <f t="shared" si="3"/>
        <v>83.839183937893509</v>
      </c>
      <c r="K35" s="103"/>
      <c r="L35" s="103"/>
      <c r="M35" s="103"/>
      <c r="N35" s="104"/>
      <c r="O35" s="105"/>
      <c r="P35" s="105"/>
      <c r="R35" s="108"/>
      <c r="S35" s="108"/>
      <c r="T35" s="108"/>
      <c r="U35" s="108"/>
      <c r="V35" s="108"/>
      <c r="W35" s="108"/>
      <c r="X35" s="108"/>
      <c r="Y35" s="108"/>
      <c r="Z35" s="108"/>
      <c r="AA35" s="108"/>
      <c r="AB35" s="108"/>
      <c r="AC35" s="108"/>
    </row>
    <row r="36" spans="1:29">
      <c r="A36" s="347">
        <v>1999</v>
      </c>
      <c r="B36" s="98">
        <f>'T1'!C43/'T4'!C34*1000000</f>
        <v>68188.258071786477</v>
      </c>
      <c r="C36" s="212">
        <f>'T1'!C43/'T4'!D34*1000</f>
        <v>38.286500882530312</v>
      </c>
      <c r="D36" s="99">
        <f>'T3'!E35</f>
        <v>0.83976453002578078</v>
      </c>
      <c r="E36" s="100">
        <f t="shared" si="1"/>
        <v>57262.080492930421</v>
      </c>
      <c r="F36" s="102">
        <f t="shared" si="2"/>
        <v>32.151645419949709</v>
      </c>
      <c r="G36" s="100">
        <f>'T2'!C43/'T5'!C34*1000000</f>
        <v>66631.720522812699</v>
      </c>
      <c r="H36" s="213">
        <f>'T2'!C43/'T5'!E34</f>
        <v>38.647170761347461</v>
      </c>
      <c r="I36" s="214">
        <f t="shared" si="0"/>
        <v>85.938168853565173</v>
      </c>
      <c r="J36" s="348">
        <f t="shared" si="3"/>
        <v>83.192753276795671</v>
      </c>
      <c r="K36" s="103"/>
      <c r="L36" s="103"/>
      <c r="M36" s="103"/>
      <c r="N36" s="104"/>
      <c r="O36" s="105"/>
      <c r="P36" s="105"/>
      <c r="R36" s="108"/>
      <c r="S36" s="108"/>
      <c r="T36" s="108"/>
      <c r="U36" s="108"/>
      <c r="V36" s="108"/>
      <c r="W36" s="108"/>
      <c r="X36" s="108"/>
      <c r="Y36" s="108"/>
      <c r="Z36" s="108"/>
      <c r="AA36" s="108"/>
      <c r="AB36" s="108"/>
      <c r="AC36" s="108"/>
    </row>
    <row r="37" spans="1:29">
      <c r="A37" s="347">
        <v>2000</v>
      </c>
      <c r="B37" s="98">
        <f>'T1'!C44/'T4'!C35*1000000</f>
        <v>73163.204558713158</v>
      </c>
      <c r="C37" s="212">
        <f>'T1'!C44/'T4'!D35*1000</f>
        <v>41.12602841973758</v>
      </c>
      <c r="D37" s="99">
        <f>'T3'!E36</f>
        <v>0.81468386192737907</v>
      </c>
      <c r="E37" s="100">
        <f t="shared" si="1"/>
        <v>59604.882040875258</v>
      </c>
      <c r="F37" s="102">
        <f t="shared" si="2"/>
        <v>33.504711658726961</v>
      </c>
      <c r="G37" s="100">
        <f>'T2'!C44/'T5'!C35*1000000</f>
        <v>69527.595251615683</v>
      </c>
      <c r="H37" s="213">
        <f>'T2'!C44/'T5'!E35</f>
        <v>40.293527503462819</v>
      </c>
      <c r="I37" s="214">
        <f t="shared" si="0"/>
        <v>85.728381407654325</v>
      </c>
      <c r="J37" s="348">
        <f t="shared" si="3"/>
        <v>83.151597128962138</v>
      </c>
      <c r="M37" s="103"/>
      <c r="N37" s="104"/>
      <c r="O37" s="105"/>
      <c r="P37" s="105"/>
    </row>
    <row r="38" spans="1:29">
      <c r="A38" s="347">
        <v>2001</v>
      </c>
      <c r="B38" s="98">
        <f>'T1'!C45/'T4'!C36*1000000</f>
        <v>75003.616993292118</v>
      </c>
      <c r="C38" s="212">
        <f>'T1'!C45/'T4'!D36*1000</f>
        <v>42.350997737601425</v>
      </c>
      <c r="D38" s="99">
        <f>'T3'!E37</f>
        <v>0.81994163655430996</v>
      </c>
      <c r="E38" s="100">
        <f t="shared" si="1"/>
        <v>61498.588464972592</v>
      </c>
      <c r="F38" s="102">
        <f t="shared" si="2"/>
        <v>34.725346394676791</v>
      </c>
      <c r="G38" s="100">
        <f>'T2'!C45/'T5'!C36*1000000</f>
        <v>71936.608987166022</v>
      </c>
      <c r="H38" s="213">
        <f>'T2'!C45/'T5'!E36</f>
        <v>42.104843557780555</v>
      </c>
      <c r="I38" s="214">
        <f t="shared" si="0"/>
        <v>85.489974202070542</v>
      </c>
      <c r="J38" s="348">
        <f t="shared" si="3"/>
        <v>82.473519577440385</v>
      </c>
      <c r="M38" s="103"/>
      <c r="N38" s="104"/>
      <c r="O38" s="105"/>
      <c r="P38" s="105"/>
    </row>
    <row r="39" spans="1:29">
      <c r="A39" s="347">
        <v>2002</v>
      </c>
      <c r="B39" s="98">
        <f>'T1'!C46/'T4'!C37*1000000</f>
        <v>76340.391119896798</v>
      </c>
      <c r="C39" s="212">
        <f>'T1'!C46/'T4'!D37*1000</f>
        <v>43.523598129929766</v>
      </c>
      <c r="D39" s="99">
        <f>'T3'!E38</f>
        <v>0.8134492444276693</v>
      </c>
      <c r="E39" s="100">
        <f t="shared" si="1"/>
        <v>62099.033475792807</v>
      </c>
      <c r="F39" s="102">
        <f t="shared" si="2"/>
        <v>35.404238013564893</v>
      </c>
      <c r="G39" s="100">
        <f>'T2'!C46/'T5'!C37*1000000</f>
        <v>74910.775823830874</v>
      </c>
      <c r="H39" s="213">
        <f>'T2'!C46/'T5'!E37</f>
        <v>43.765704646842181</v>
      </c>
      <c r="I39" s="214">
        <f t="shared" si="0"/>
        <v>82.897330581427042</v>
      </c>
      <c r="J39" s="348">
        <f t="shared" si="3"/>
        <v>80.894934285307812</v>
      </c>
      <c r="M39" s="103"/>
      <c r="N39" s="104"/>
      <c r="O39" s="105"/>
      <c r="P39" s="105"/>
    </row>
    <row r="40" spans="1:29">
      <c r="A40" s="347">
        <v>2003</v>
      </c>
      <c r="B40" s="98">
        <f>'T1'!C47/'T4'!C38*1000000</f>
        <v>78541.469184637142</v>
      </c>
      <c r="C40" s="212">
        <f>'T1'!C47/'T4'!D38*1000</f>
        <v>44.983659326825396</v>
      </c>
      <c r="D40" s="99">
        <f>'T3'!E39</f>
        <v>0.81541925188545306</v>
      </c>
      <c r="E40" s="100">
        <f t="shared" si="1"/>
        <v>64044.226044521187</v>
      </c>
      <c r="F40" s="102">
        <f t="shared" si="2"/>
        <v>36.680541835350049</v>
      </c>
      <c r="G40" s="100">
        <f>'T2'!C47/'T5'!C38*1000000</f>
        <v>78523.091616072037</v>
      </c>
      <c r="H40" s="213">
        <f>'T2'!C47/'T5'!E38</f>
        <v>45.726201293295091</v>
      </c>
      <c r="I40" s="214">
        <f t="shared" si="0"/>
        <v>81.561009285850218</v>
      </c>
      <c r="J40" s="348">
        <f t="shared" si="3"/>
        <v>80.217776237468868</v>
      </c>
      <c r="M40" s="103"/>
      <c r="N40" s="104"/>
      <c r="O40" s="105"/>
      <c r="P40" s="105"/>
    </row>
    <row r="41" spans="1:29">
      <c r="A41" s="347">
        <v>2004</v>
      </c>
      <c r="B41" s="98">
        <f>'T1'!C48/'T4'!C39*1000000</f>
        <v>82265.579085212914</v>
      </c>
      <c r="C41" s="212">
        <f>'T1'!C48/'T4'!D39*1000</f>
        <v>46.768379241167082</v>
      </c>
      <c r="D41" s="99">
        <f>'T3'!E40</f>
        <v>0.81123791661123212</v>
      </c>
      <c r="E41" s="100">
        <f t="shared" si="1"/>
        <v>66736.956985904675</v>
      </c>
      <c r="F41" s="102">
        <f t="shared" si="2"/>
        <v>37.940282538888383</v>
      </c>
      <c r="G41" s="100">
        <f>'T2'!C48/'T5'!C39*1000000</f>
        <v>82803.677794942021</v>
      </c>
      <c r="H41" s="213">
        <f>'T2'!C48/'T5'!E39</f>
        <v>48.196847785823294</v>
      </c>
      <c r="I41" s="214">
        <f t="shared" si="0"/>
        <v>80.596609671341483</v>
      </c>
      <c r="J41" s="348">
        <f t="shared" ref="J41:J46" si="4">F41/H41*100</f>
        <v>78.719427269366378</v>
      </c>
      <c r="M41" s="103"/>
      <c r="N41" s="104"/>
      <c r="O41" s="105"/>
      <c r="P41" s="105"/>
    </row>
    <row r="42" spans="1:29">
      <c r="A42" s="347">
        <v>2005</v>
      </c>
      <c r="B42" s="98">
        <f>'T1'!C49/'T4'!C40*1000000</f>
        <v>86259.057554716666</v>
      </c>
      <c r="C42" s="212">
        <f>'T1'!C49/'T4'!D40*1000</f>
        <v>49.375533803501234</v>
      </c>
      <c r="D42" s="99">
        <f>'T3'!E41</f>
        <v>0.82396485295523236</v>
      </c>
      <c r="E42" s="100">
        <f t="shared" si="1"/>
        <v>71074.431674129039</v>
      </c>
      <c r="F42" s="102">
        <f t="shared" si="2"/>
        <v>40.683704449987999</v>
      </c>
      <c r="G42" s="100">
        <f>'T2'!C49/'T5'!C40*1000000</f>
        <v>87161.75286074703</v>
      </c>
      <c r="H42" s="213">
        <f>'T2'!C49/'T5'!E40</f>
        <v>50.663567092458294</v>
      </c>
      <c r="I42" s="214">
        <f t="shared" si="0"/>
        <v>81.543141735206135</v>
      </c>
      <c r="J42" s="348">
        <f t="shared" si="4"/>
        <v>80.301697619795348</v>
      </c>
      <c r="M42" s="103"/>
      <c r="N42" s="104"/>
      <c r="O42" s="105"/>
      <c r="P42" s="105"/>
    </row>
    <row r="43" spans="1:29">
      <c r="A43" s="347">
        <v>2006</v>
      </c>
      <c r="B43" s="98">
        <f>'T1'!C50/'T4'!C41*1000000</f>
        <v>89432.166541307219</v>
      </c>
      <c r="C43" s="212">
        <f>'T1'!C50/'T4'!D41*1000</f>
        <v>51.25052523857147</v>
      </c>
      <c r="D43" s="99">
        <f>'T3'!E42</f>
        <v>0.82848599982933191</v>
      </c>
      <c r="E43" s="100">
        <f t="shared" si="1"/>
        <v>74093.297913878239</v>
      </c>
      <c r="F43" s="102">
        <f t="shared" si="2"/>
        <v>42.460342644056297</v>
      </c>
      <c r="G43" s="100">
        <f>'T2'!C50/'T5'!C41*1000000</f>
        <v>90662.173657004518</v>
      </c>
      <c r="H43" s="213">
        <f>'T2'!C50/'T5'!E41</f>
        <v>52.538790826472848</v>
      </c>
      <c r="I43" s="214">
        <f t="shared" si="0"/>
        <v>81.724599052952257</v>
      </c>
      <c r="J43" s="348">
        <f t="shared" si="4"/>
        <v>80.817129545854911</v>
      </c>
      <c r="M43" s="103"/>
      <c r="N43" s="104"/>
      <c r="O43" s="105"/>
      <c r="P43" s="105"/>
    </row>
    <row r="44" spans="1:29">
      <c r="A44" s="347">
        <v>2007</v>
      </c>
      <c r="B44" s="98">
        <f>'T1'!C51/'T4'!C42*1000000</f>
        <v>92352.667916596125</v>
      </c>
      <c r="C44" s="212">
        <f>'T1'!C51/'T4'!D42*1000</f>
        <v>53.045759860193051</v>
      </c>
      <c r="D44" s="99">
        <f>'T3'!E43</f>
        <v>0.82385420416919652</v>
      </c>
      <c r="E44" s="100">
        <f t="shared" si="1"/>
        <v>76085.133729329391</v>
      </c>
      <c r="F44" s="102">
        <f t="shared" si="2"/>
        <v>43.701972274169655</v>
      </c>
      <c r="G44" s="100">
        <f>'T2'!C51/'T5'!C42*1000000</f>
        <v>93892.718865318137</v>
      </c>
      <c r="H44" s="213">
        <f>'T2'!C51/'T5'!E42</f>
        <v>54.358032967304453</v>
      </c>
      <c r="I44" s="214">
        <f t="shared" si="0"/>
        <v>81.034114943958173</v>
      </c>
      <c r="J44" s="348">
        <f t="shared" si="4"/>
        <v>80.396529985652236</v>
      </c>
      <c r="M44" s="103"/>
      <c r="N44" s="104"/>
      <c r="O44" s="105"/>
      <c r="P44" s="105"/>
    </row>
    <row r="45" spans="1:29">
      <c r="A45" s="347">
        <v>2008</v>
      </c>
      <c r="B45" s="98">
        <f>'T1'!C52/'T4'!C43*1000000</f>
        <v>95626.79398986818</v>
      </c>
      <c r="C45" s="212">
        <f>'T1'!C52/'T4'!D43*1000</f>
        <v>55.116307775140157</v>
      </c>
      <c r="D45" s="99">
        <f>'T3'!E44</f>
        <v>0.81011673799999995</v>
      </c>
      <c r="E45" s="100">
        <f t="shared" si="1"/>
        <v>77468.866412470015</v>
      </c>
      <c r="F45" s="102">
        <f t="shared" si="2"/>
        <v>44.650643465400577</v>
      </c>
      <c r="G45" s="100">
        <f>'T2'!C52/'T5'!C43*1000000</f>
        <v>95982.940539694551</v>
      </c>
      <c r="H45" s="213">
        <f>'T2'!C52/'T5'!E43</f>
        <v>55.724130563804238</v>
      </c>
      <c r="I45" s="214">
        <f t="shared" si="0"/>
        <v>80.711078423808146</v>
      </c>
      <c r="J45" s="348">
        <f t="shared" si="4"/>
        <v>80.128021762987416</v>
      </c>
      <c r="M45" s="103"/>
      <c r="N45" s="104"/>
      <c r="O45" s="105"/>
      <c r="P45" s="105"/>
    </row>
    <row r="46" spans="1:29" s="110" customFormat="1">
      <c r="A46" s="347">
        <v>2009</v>
      </c>
      <c r="B46" s="98">
        <f>'T1'!C53/'T4'!C44*1000000</f>
        <v>92275.697021166357</v>
      </c>
      <c r="C46" s="212">
        <f>'T1'!C53/'T4'!D44*1000</f>
        <v>54.247911241132499</v>
      </c>
      <c r="D46" s="99">
        <f>'T3'!E45</f>
        <v>0.83228119099999998</v>
      </c>
      <c r="E46" s="100">
        <f t="shared" si="1"/>
        <v>76799.32701713148</v>
      </c>
      <c r="F46" s="102">
        <f t="shared" si="2"/>
        <v>45.149516177032041</v>
      </c>
      <c r="G46" s="100">
        <f>'T2'!C53/'T5'!C44*1000000</f>
        <v>98130.453128615569</v>
      </c>
      <c r="H46" s="213">
        <f>'T2'!C53/'T5'!E44</f>
        <v>57.52095927408611</v>
      </c>
      <c r="I46" s="214">
        <f t="shared" si="0"/>
        <v>78.262480777984123</v>
      </c>
      <c r="J46" s="348">
        <f t="shared" si="4"/>
        <v>78.492286545319217</v>
      </c>
      <c r="M46" s="111"/>
      <c r="N46" s="112"/>
      <c r="O46" s="113"/>
      <c r="P46" s="113"/>
    </row>
    <row r="47" spans="1:29" s="110" customFormat="1">
      <c r="A47" s="347">
        <v>2010</v>
      </c>
      <c r="B47" s="98">
        <f>'T1'!C54/'T4'!C45*1000000</f>
        <v>96087.403793652542</v>
      </c>
      <c r="C47" s="212">
        <f>'T1'!C54/'T4'!D45*1000</f>
        <v>56.42243323173961</v>
      </c>
      <c r="D47" s="99">
        <f>'T3'!E46</f>
        <v>0.818910947</v>
      </c>
      <c r="E47" s="100">
        <f>B47*D47</f>
        <v>78687.026835431388</v>
      </c>
      <c r="F47" s="102">
        <f>C47*D47</f>
        <v>46.204948229848156</v>
      </c>
      <c r="G47" s="100">
        <f>'T2'!C54/'T5'!C45*1000000</f>
        <v>102858.71395676529</v>
      </c>
      <c r="H47" s="213">
        <f>'T2'!C54/'T5'!E45</f>
        <v>59.662202944274142</v>
      </c>
      <c r="I47" s="214">
        <f t="shared" si="0"/>
        <v>76.500107583015264</v>
      </c>
      <c r="J47" s="348">
        <f t="shared" ref="J47:J52" si="5">F47/H47*100</f>
        <v>77.444254401743478</v>
      </c>
      <c r="M47" s="111"/>
      <c r="N47" s="112"/>
      <c r="O47" s="113"/>
      <c r="P47" s="113"/>
    </row>
    <row r="48" spans="1:29" s="110" customFormat="1">
      <c r="A48" s="347">
        <v>2011</v>
      </c>
      <c r="B48" s="98">
        <f>'T1'!C55/'T4'!C46*1000000</f>
        <v>100722.10157793621</v>
      </c>
      <c r="C48" s="212">
        <f>'T1'!C55/'T4'!D46*1000</f>
        <v>59.248295045844834</v>
      </c>
      <c r="D48" s="99">
        <f>'T3'!E47</f>
        <v>0.80651405300000001</v>
      </c>
      <c r="E48" s="100">
        <f>B48*D48</f>
        <v>81233.79037029903</v>
      </c>
      <c r="F48" s="102">
        <f>C48*D48</f>
        <v>47.784582570764137</v>
      </c>
      <c r="G48" s="100">
        <f>'T2'!C55/'T5'!C46*1000000</f>
        <v>105671.05433398478</v>
      </c>
      <c r="H48" s="213">
        <f>'T2'!C55/'T5'!E46</f>
        <v>61.245978244963119</v>
      </c>
      <c r="I48" s="214">
        <f t="shared" si="0"/>
        <v>76.874212036865714</v>
      </c>
      <c r="J48" s="348">
        <f t="shared" si="5"/>
        <v>78.020767959068309</v>
      </c>
      <c r="M48" s="111"/>
      <c r="N48" s="112"/>
      <c r="O48" s="113"/>
      <c r="P48" s="113"/>
    </row>
    <row r="49" spans="1:16" s="110" customFormat="1">
      <c r="A49" s="347">
        <v>2012</v>
      </c>
      <c r="B49" s="488">
        <f>'T1'!C56/'T4'!C47*1000000</f>
        <v>102611.72373766686</v>
      </c>
      <c r="C49" s="212">
        <f>'T1'!C56/'T4'!D47*1000</f>
        <v>59.901765170850467</v>
      </c>
      <c r="D49" s="99">
        <f>'T3'!E48</f>
        <v>0.80346647599999999</v>
      </c>
      <c r="E49" s="100">
        <f>B49*D49</f>
        <v>82445.080067788746</v>
      </c>
      <c r="F49" s="102">
        <f>C49*D49</f>
        <v>48.129060168002759</v>
      </c>
      <c r="G49" s="100">
        <f>'T2'!C56/'T5'!C47*1000000</f>
        <v>108060.76172894008</v>
      </c>
      <c r="H49" s="213">
        <f>'T2'!C56/'T5'!E47</f>
        <v>62.52565274814588</v>
      </c>
      <c r="I49" s="214">
        <f t="shared" si="0"/>
        <v>76.295112813098825</v>
      </c>
      <c r="J49" s="348">
        <f t="shared" si="5"/>
        <v>76.974902384253738</v>
      </c>
      <c r="K49" s="466"/>
      <c r="M49" s="111"/>
      <c r="N49" s="112"/>
      <c r="O49" s="113"/>
      <c r="P49" s="113"/>
    </row>
    <row r="50" spans="1:16" s="110" customFormat="1">
      <c r="A50" s="551">
        <v>2013</v>
      </c>
      <c r="B50" s="488">
        <f>'T1'!C57/'T4'!C48*1000000</f>
        <v>105396.63619425213</v>
      </c>
      <c r="C50" s="212">
        <f>'T1'!C57/'T4'!D48*1000</f>
        <v>61.743782187611089</v>
      </c>
      <c r="D50" s="99">
        <f>'T3'!E49</f>
        <v>0.81699346399999995</v>
      </c>
      <c r="E50" s="100">
        <f>B50*D50</f>
        <v>86108.362898289823</v>
      </c>
      <c r="F50" s="348">
        <f>C50*D50</f>
        <v>50.444266489917879</v>
      </c>
      <c r="G50" s="100">
        <f>'T2'!C57/'T5'!C48*1000000</f>
        <v>110026.03737516892</v>
      </c>
      <c r="H50" s="213">
        <f>'T2'!C57/'T5'!E48</f>
        <v>64.038508968355032</v>
      </c>
      <c r="I50" s="214">
        <f t="shared" si="0"/>
        <v>78.261805071354033</v>
      </c>
      <c r="J50" s="348">
        <f t="shared" si="5"/>
        <v>78.771769209750303</v>
      </c>
      <c r="M50" s="111"/>
      <c r="N50" s="112"/>
      <c r="O50" s="113"/>
      <c r="P50" s="113"/>
    </row>
    <row r="51" spans="1:16">
      <c r="A51" s="551">
        <v>2014</v>
      </c>
      <c r="B51" s="488">
        <f>'T1'!C58/'T4'!C49*1000000</f>
        <v>109916.84643874552</v>
      </c>
      <c r="C51" s="212">
        <f>'T1'!C58/'T4'!D49*1000</f>
        <v>64.505191572033738</v>
      </c>
      <c r="D51" s="99">
        <f>'T3'!E50</f>
        <v>0.81277156699999997</v>
      </c>
      <c r="E51" s="100">
        <f t="shared" ref="E51" si="6">B51*D51</f>
        <v>89337.28751971756</v>
      </c>
      <c r="F51" s="348">
        <f t="shared" ref="F51:F52" si="7">C51*D51</f>
        <v>52.42798563363705</v>
      </c>
      <c r="G51" s="100">
        <f>'T2'!C58/'T5'!C49*1000000</f>
        <v>112813.87355079265</v>
      </c>
      <c r="H51" s="213">
        <f>'T2'!C58/'T5'!E49</f>
        <v>65.703977004316826</v>
      </c>
      <c r="I51" s="214">
        <f t="shared" si="0"/>
        <v>79.189983206715155</v>
      </c>
      <c r="J51" s="348">
        <f t="shared" si="5"/>
        <v>79.794234723710062</v>
      </c>
      <c r="M51" s="103"/>
      <c r="N51" s="104"/>
      <c r="O51" s="105"/>
      <c r="P51" s="105"/>
    </row>
    <row r="52" spans="1:16">
      <c r="A52" s="615">
        <v>2015</v>
      </c>
      <c r="B52" s="488">
        <f>'T1'!C59/'T4'!C50*1000000</f>
        <v>109139.87377506227</v>
      </c>
      <c r="C52" s="212">
        <f>'T1'!C59/'T4'!D50*1000</f>
        <v>63.936657161723645</v>
      </c>
      <c r="D52" s="691">
        <f>'T3'!E51</f>
        <v>0.801954202</v>
      </c>
      <c r="E52" s="100">
        <f>B52*D52</f>
        <v>87525.180379660786</v>
      </c>
      <c r="F52" s="348">
        <f t="shared" si="7"/>
        <v>51.274270872677668</v>
      </c>
      <c r="G52" s="100">
        <f>'T2'!C59/'T5'!C50*1000000</f>
        <v>115035.26469150538</v>
      </c>
      <c r="H52" s="213">
        <f>'T2'!C59/'T5'!E50</f>
        <v>67.191845331237076</v>
      </c>
      <c r="I52" s="214">
        <f>E52/G52*100</f>
        <v>76.085520917764242</v>
      </c>
      <c r="J52" s="348">
        <f t="shared" si="5"/>
        <v>76.310258514124442</v>
      </c>
      <c r="M52" s="103"/>
      <c r="N52" s="104"/>
      <c r="O52" s="105"/>
      <c r="P52" s="105"/>
    </row>
    <row r="53" spans="1:16">
      <c r="A53" s="651">
        <v>2016</v>
      </c>
      <c r="B53" s="488">
        <f>'T1'!C60/'T4'!C51*1000000</f>
        <v>110202.57344312593</v>
      </c>
      <c r="C53" s="212">
        <f>'T1'!C60/'T4'!D51*1000</f>
        <v>64.710847588447407</v>
      </c>
      <c r="D53" s="691">
        <f>'T3'!E52</f>
        <v>0.798504561</v>
      </c>
      <c r="E53" s="100">
        <f t="shared" ref="E53:E54" si="8">B53*D53</f>
        <v>87997.257528273534</v>
      </c>
      <c r="F53" s="348">
        <f t="shared" ref="F53:F54" si="9">C53*D53</f>
        <v>51.671906945551108</v>
      </c>
      <c r="G53" s="100">
        <f>'T2'!C60/'T5'!C51*1000000</f>
        <v>116499.96559640201</v>
      </c>
      <c r="H53" s="213">
        <f>'T2'!C60/'T5'!E51</f>
        <v>68.011389761488815</v>
      </c>
      <c r="I53" s="214">
        <f t="shared" ref="I53:I54" si="10">E53/G53*100</f>
        <v>75.534148939689686</v>
      </c>
      <c r="J53" s="348">
        <f t="shared" ref="J53:J54" si="11">F53/H53*100</f>
        <v>75.975372840873973</v>
      </c>
      <c r="M53" s="103"/>
      <c r="N53" s="104"/>
      <c r="O53" s="105"/>
      <c r="P53" s="105"/>
    </row>
    <row r="54" spans="1:16">
      <c r="A54" s="552">
        <v>2017</v>
      </c>
      <c r="B54" s="447">
        <f>'T1'!C61/'T4'!C52*1000000</f>
        <v>114623.83821442218</v>
      </c>
      <c r="C54" s="467">
        <f>'T1'!C61/'T4'!D52*1000</f>
        <v>67.595628665674255</v>
      </c>
      <c r="D54" s="639">
        <f>'T3'!E53</f>
        <v>0.79359662799999997</v>
      </c>
      <c r="E54" s="350">
        <f t="shared" si="8"/>
        <v>90965.091495382978</v>
      </c>
      <c r="F54" s="351">
        <f t="shared" si="9"/>
        <v>53.643662976619225</v>
      </c>
      <c r="G54" s="350">
        <f>'T2'!C61/'T5'!C52*1000000</f>
        <v>120055.84519537058</v>
      </c>
      <c r="H54" s="468">
        <f>'T2'!C61/'T5'!E52</f>
        <v>69.997177448116929</v>
      </c>
      <c r="I54" s="570">
        <f t="shared" si="10"/>
        <v>75.768981799555604</v>
      </c>
      <c r="J54" s="351">
        <f t="shared" si="11"/>
        <v>76.636894418179651</v>
      </c>
      <c r="M54" s="103"/>
      <c r="N54" s="104"/>
      <c r="O54" s="105"/>
      <c r="P54" s="105"/>
    </row>
    <row r="55" spans="1:16">
      <c r="B55" s="30"/>
      <c r="C55" s="30"/>
      <c r="D55" s="30"/>
      <c r="M55" s="115"/>
      <c r="N55" s="115"/>
    </row>
    <row r="56" spans="1:16">
      <c r="A56" s="30" t="s">
        <v>234</v>
      </c>
    </row>
    <row r="57" spans="1:16">
      <c r="A57" s="2"/>
    </row>
    <row r="60" spans="1:16">
      <c r="A60" s="2"/>
    </row>
    <row r="61" spans="1:16">
      <c r="A61" s="2"/>
    </row>
  </sheetData>
  <mergeCells count="3">
    <mergeCell ref="B4:F4"/>
    <mergeCell ref="G4:H4"/>
    <mergeCell ref="I4:J4"/>
  </mergeCells>
  <pageMargins left="0.75" right="0.6" top="0.37" bottom="0.57999999999999996" header="0.27" footer="0.5"/>
  <pageSetup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L83"/>
  <sheetViews>
    <sheetView zoomScaleSheetLayoutView="100" workbookViewId="0">
      <selection activeCell="C73" sqref="C73"/>
    </sheetView>
  </sheetViews>
  <sheetFormatPr defaultColWidth="7.85546875" defaultRowHeight="12.75"/>
  <cols>
    <col min="1" max="1" width="5.85546875" style="84" customWidth="1"/>
    <col min="2" max="4" width="20.7109375" style="84" customWidth="1"/>
    <col min="5" max="5" width="20.7109375" style="216" customWidth="1"/>
    <col min="6" max="6" width="10.28515625" style="84" customWidth="1"/>
    <col min="7" max="7" width="7.42578125" style="84" customWidth="1"/>
    <col min="8" max="8" width="8.7109375" style="84" customWidth="1"/>
    <col min="9" max="9" width="9" style="84" customWidth="1"/>
    <col min="10" max="10" width="10.140625" style="84" customWidth="1"/>
    <col min="11" max="11" width="11" style="84" customWidth="1"/>
    <col min="12" max="12" width="9.28515625" style="84" customWidth="1"/>
    <col min="13" max="16" width="8.28515625" style="84" customWidth="1"/>
    <col min="17" max="19" width="11.85546875" style="84" customWidth="1"/>
    <col min="20" max="20" width="8.42578125" style="84" customWidth="1"/>
    <col min="21" max="21" width="8.28515625" style="84" customWidth="1"/>
    <col min="22" max="24" width="8.42578125" style="84" customWidth="1"/>
    <col min="25" max="256" width="7.85546875" style="84"/>
    <col min="257" max="257" width="5.85546875" style="84" customWidth="1"/>
    <col min="258" max="261" width="20.7109375" style="84" customWidth="1"/>
    <col min="262" max="262" width="10.28515625" style="84" customWidth="1"/>
    <col min="263" max="263" width="7.42578125" style="84" customWidth="1"/>
    <col min="264" max="264" width="8.7109375" style="84" customWidth="1"/>
    <col min="265" max="265" width="9" style="84" customWidth="1"/>
    <col min="266" max="266" width="10.140625" style="84" customWidth="1"/>
    <col min="267" max="267" width="11" style="84" customWidth="1"/>
    <col min="268" max="268" width="9.28515625" style="84" customWidth="1"/>
    <col min="269" max="272" width="8.28515625" style="84" customWidth="1"/>
    <col min="273" max="275" width="11.85546875" style="84" customWidth="1"/>
    <col min="276" max="276" width="8.42578125" style="84" customWidth="1"/>
    <col min="277" max="277" width="8.28515625" style="84" customWidth="1"/>
    <col min="278" max="280" width="8.42578125" style="84" customWidth="1"/>
    <col min="281" max="512" width="7.85546875" style="84"/>
    <col min="513" max="513" width="5.85546875" style="84" customWidth="1"/>
    <col min="514" max="517" width="20.7109375" style="84" customWidth="1"/>
    <col min="518" max="518" width="10.28515625" style="84" customWidth="1"/>
    <col min="519" max="519" width="7.42578125" style="84" customWidth="1"/>
    <col min="520" max="520" width="8.7109375" style="84" customWidth="1"/>
    <col min="521" max="521" width="9" style="84" customWidth="1"/>
    <col min="522" max="522" width="10.140625" style="84" customWidth="1"/>
    <col min="523" max="523" width="11" style="84" customWidth="1"/>
    <col min="524" max="524" width="9.28515625" style="84" customWidth="1"/>
    <col min="525" max="528" width="8.28515625" style="84" customWidth="1"/>
    <col min="529" max="531" width="11.85546875" style="84" customWidth="1"/>
    <col min="532" max="532" width="8.42578125" style="84" customWidth="1"/>
    <col min="533" max="533" width="8.28515625" style="84" customWidth="1"/>
    <col min="534" max="536" width="8.42578125" style="84" customWidth="1"/>
    <col min="537" max="768" width="7.85546875" style="84"/>
    <col min="769" max="769" width="5.85546875" style="84" customWidth="1"/>
    <col min="770" max="773" width="20.7109375" style="84" customWidth="1"/>
    <col min="774" max="774" width="10.28515625" style="84" customWidth="1"/>
    <col min="775" max="775" width="7.42578125" style="84" customWidth="1"/>
    <col min="776" max="776" width="8.7109375" style="84" customWidth="1"/>
    <col min="777" max="777" width="9" style="84" customWidth="1"/>
    <col min="778" max="778" width="10.140625" style="84" customWidth="1"/>
    <col min="779" max="779" width="11" style="84" customWidth="1"/>
    <col min="780" max="780" width="9.28515625" style="84" customWidth="1"/>
    <col min="781" max="784" width="8.28515625" style="84" customWidth="1"/>
    <col min="785" max="787" width="11.85546875" style="84" customWidth="1"/>
    <col min="788" max="788" width="8.42578125" style="84" customWidth="1"/>
    <col min="789" max="789" width="8.28515625" style="84" customWidth="1"/>
    <col min="790" max="792" width="8.42578125" style="84" customWidth="1"/>
    <col min="793" max="1024" width="7.85546875" style="84"/>
    <col min="1025" max="1025" width="5.85546875" style="84" customWidth="1"/>
    <col min="1026" max="1029" width="20.7109375" style="84" customWidth="1"/>
    <col min="1030" max="1030" width="10.28515625" style="84" customWidth="1"/>
    <col min="1031" max="1031" width="7.42578125" style="84" customWidth="1"/>
    <col min="1032" max="1032" width="8.7109375" style="84" customWidth="1"/>
    <col min="1033" max="1033" width="9" style="84" customWidth="1"/>
    <col min="1034" max="1034" width="10.140625" style="84" customWidth="1"/>
    <col min="1035" max="1035" width="11" style="84" customWidth="1"/>
    <col min="1036" max="1036" width="9.28515625" style="84" customWidth="1"/>
    <col min="1037" max="1040" width="8.28515625" style="84" customWidth="1"/>
    <col min="1041" max="1043" width="11.85546875" style="84" customWidth="1"/>
    <col min="1044" max="1044" width="8.42578125" style="84" customWidth="1"/>
    <col min="1045" max="1045" width="8.28515625" style="84" customWidth="1"/>
    <col min="1046" max="1048" width="8.42578125" style="84" customWidth="1"/>
    <col min="1049" max="1280" width="7.85546875" style="84"/>
    <col min="1281" max="1281" width="5.85546875" style="84" customWidth="1"/>
    <col min="1282" max="1285" width="20.7109375" style="84" customWidth="1"/>
    <col min="1286" max="1286" width="10.28515625" style="84" customWidth="1"/>
    <col min="1287" max="1287" width="7.42578125" style="84" customWidth="1"/>
    <col min="1288" max="1288" width="8.7109375" style="84" customWidth="1"/>
    <col min="1289" max="1289" width="9" style="84" customWidth="1"/>
    <col min="1290" max="1290" width="10.140625" style="84" customWidth="1"/>
    <col min="1291" max="1291" width="11" style="84" customWidth="1"/>
    <col min="1292" max="1292" width="9.28515625" style="84" customWidth="1"/>
    <col min="1293" max="1296" width="8.28515625" style="84" customWidth="1"/>
    <col min="1297" max="1299" width="11.85546875" style="84" customWidth="1"/>
    <col min="1300" max="1300" width="8.42578125" style="84" customWidth="1"/>
    <col min="1301" max="1301" width="8.28515625" style="84" customWidth="1"/>
    <col min="1302" max="1304" width="8.42578125" style="84" customWidth="1"/>
    <col min="1305" max="1536" width="7.85546875" style="84"/>
    <col min="1537" max="1537" width="5.85546875" style="84" customWidth="1"/>
    <col min="1538" max="1541" width="20.7109375" style="84" customWidth="1"/>
    <col min="1542" max="1542" width="10.28515625" style="84" customWidth="1"/>
    <col min="1543" max="1543" width="7.42578125" style="84" customWidth="1"/>
    <col min="1544" max="1544" width="8.7109375" style="84" customWidth="1"/>
    <col min="1545" max="1545" width="9" style="84" customWidth="1"/>
    <col min="1546" max="1546" width="10.140625" style="84" customWidth="1"/>
    <col min="1547" max="1547" width="11" style="84" customWidth="1"/>
    <col min="1548" max="1548" width="9.28515625" style="84" customWidth="1"/>
    <col min="1549" max="1552" width="8.28515625" style="84" customWidth="1"/>
    <col min="1553" max="1555" width="11.85546875" style="84" customWidth="1"/>
    <col min="1556" max="1556" width="8.42578125" style="84" customWidth="1"/>
    <col min="1557" max="1557" width="8.28515625" style="84" customWidth="1"/>
    <col min="1558" max="1560" width="8.42578125" style="84" customWidth="1"/>
    <col min="1561" max="1792" width="7.85546875" style="84"/>
    <col min="1793" max="1793" width="5.85546875" style="84" customWidth="1"/>
    <col min="1794" max="1797" width="20.7109375" style="84" customWidth="1"/>
    <col min="1798" max="1798" width="10.28515625" style="84" customWidth="1"/>
    <col min="1799" max="1799" width="7.42578125" style="84" customWidth="1"/>
    <col min="1800" max="1800" width="8.7109375" style="84" customWidth="1"/>
    <col min="1801" max="1801" width="9" style="84" customWidth="1"/>
    <col min="1802" max="1802" width="10.140625" style="84" customWidth="1"/>
    <col min="1803" max="1803" width="11" style="84" customWidth="1"/>
    <col min="1804" max="1804" width="9.28515625" style="84" customWidth="1"/>
    <col min="1805" max="1808" width="8.28515625" style="84" customWidth="1"/>
    <col min="1809" max="1811" width="11.85546875" style="84" customWidth="1"/>
    <col min="1812" max="1812" width="8.42578125" style="84" customWidth="1"/>
    <col min="1813" max="1813" width="8.28515625" style="84" customWidth="1"/>
    <col min="1814" max="1816" width="8.42578125" style="84" customWidth="1"/>
    <col min="1817" max="2048" width="7.85546875" style="84"/>
    <col min="2049" max="2049" width="5.85546875" style="84" customWidth="1"/>
    <col min="2050" max="2053" width="20.7109375" style="84" customWidth="1"/>
    <col min="2054" max="2054" width="10.28515625" style="84" customWidth="1"/>
    <col min="2055" max="2055" width="7.42578125" style="84" customWidth="1"/>
    <col min="2056" max="2056" width="8.7109375" style="84" customWidth="1"/>
    <col min="2057" max="2057" width="9" style="84" customWidth="1"/>
    <col min="2058" max="2058" width="10.140625" style="84" customWidth="1"/>
    <col min="2059" max="2059" width="11" style="84" customWidth="1"/>
    <col min="2060" max="2060" width="9.28515625" style="84" customWidth="1"/>
    <col min="2061" max="2064" width="8.28515625" style="84" customWidth="1"/>
    <col min="2065" max="2067" width="11.85546875" style="84" customWidth="1"/>
    <col min="2068" max="2068" width="8.42578125" style="84" customWidth="1"/>
    <col min="2069" max="2069" width="8.28515625" style="84" customWidth="1"/>
    <col min="2070" max="2072" width="8.42578125" style="84" customWidth="1"/>
    <col min="2073" max="2304" width="7.85546875" style="84"/>
    <col min="2305" max="2305" width="5.85546875" style="84" customWidth="1"/>
    <col min="2306" max="2309" width="20.7109375" style="84" customWidth="1"/>
    <col min="2310" max="2310" width="10.28515625" style="84" customWidth="1"/>
    <col min="2311" max="2311" width="7.42578125" style="84" customWidth="1"/>
    <col min="2312" max="2312" width="8.7109375" style="84" customWidth="1"/>
    <col min="2313" max="2313" width="9" style="84" customWidth="1"/>
    <col min="2314" max="2314" width="10.140625" style="84" customWidth="1"/>
    <col min="2315" max="2315" width="11" style="84" customWidth="1"/>
    <col min="2316" max="2316" width="9.28515625" style="84" customWidth="1"/>
    <col min="2317" max="2320" width="8.28515625" style="84" customWidth="1"/>
    <col min="2321" max="2323" width="11.85546875" style="84" customWidth="1"/>
    <col min="2324" max="2324" width="8.42578125" style="84" customWidth="1"/>
    <col min="2325" max="2325" width="8.28515625" style="84" customWidth="1"/>
    <col min="2326" max="2328" width="8.42578125" style="84" customWidth="1"/>
    <col min="2329" max="2560" width="7.85546875" style="84"/>
    <col min="2561" max="2561" width="5.85546875" style="84" customWidth="1"/>
    <col min="2562" max="2565" width="20.7109375" style="84" customWidth="1"/>
    <col min="2566" max="2566" width="10.28515625" style="84" customWidth="1"/>
    <col min="2567" max="2567" width="7.42578125" style="84" customWidth="1"/>
    <col min="2568" max="2568" width="8.7109375" style="84" customWidth="1"/>
    <col min="2569" max="2569" width="9" style="84" customWidth="1"/>
    <col min="2570" max="2570" width="10.140625" style="84" customWidth="1"/>
    <col min="2571" max="2571" width="11" style="84" customWidth="1"/>
    <col min="2572" max="2572" width="9.28515625" style="84" customWidth="1"/>
    <col min="2573" max="2576" width="8.28515625" style="84" customWidth="1"/>
    <col min="2577" max="2579" width="11.85546875" style="84" customWidth="1"/>
    <col min="2580" max="2580" width="8.42578125" style="84" customWidth="1"/>
    <col min="2581" max="2581" width="8.28515625" style="84" customWidth="1"/>
    <col min="2582" max="2584" width="8.42578125" style="84" customWidth="1"/>
    <col min="2585" max="2816" width="7.85546875" style="84"/>
    <col min="2817" max="2817" width="5.85546875" style="84" customWidth="1"/>
    <col min="2818" max="2821" width="20.7109375" style="84" customWidth="1"/>
    <col min="2822" max="2822" width="10.28515625" style="84" customWidth="1"/>
    <col min="2823" max="2823" width="7.42578125" style="84" customWidth="1"/>
    <col min="2824" max="2824" width="8.7109375" style="84" customWidth="1"/>
    <col min="2825" max="2825" width="9" style="84" customWidth="1"/>
    <col min="2826" max="2826" width="10.140625" style="84" customWidth="1"/>
    <col min="2827" max="2827" width="11" style="84" customWidth="1"/>
    <col min="2828" max="2828" width="9.28515625" style="84" customWidth="1"/>
    <col min="2829" max="2832" width="8.28515625" style="84" customWidth="1"/>
    <col min="2833" max="2835" width="11.85546875" style="84" customWidth="1"/>
    <col min="2836" max="2836" width="8.42578125" style="84" customWidth="1"/>
    <col min="2837" max="2837" width="8.28515625" style="84" customWidth="1"/>
    <col min="2838" max="2840" width="8.42578125" style="84" customWidth="1"/>
    <col min="2841" max="3072" width="7.85546875" style="84"/>
    <col min="3073" max="3073" width="5.85546875" style="84" customWidth="1"/>
    <col min="3074" max="3077" width="20.7109375" style="84" customWidth="1"/>
    <col min="3078" max="3078" width="10.28515625" style="84" customWidth="1"/>
    <col min="3079" max="3079" width="7.42578125" style="84" customWidth="1"/>
    <col min="3080" max="3080" width="8.7109375" style="84" customWidth="1"/>
    <col min="3081" max="3081" width="9" style="84" customWidth="1"/>
    <col min="3082" max="3082" width="10.140625" style="84" customWidth="1"/>
    <col min="3083" max="3083" width="11" style="84" customWidth="1"/>
    <col min="3084" max="3084" width="9.28515625" style="84" customWidth="1"/>
    <col min="3085" max="3088" width="8.28515625" style="84" customWidth="1"/>
    <col min="3089" max="3091" width="11.85546875" style="84" customWidth="1"/>
    <col min="3092" max="3092" width="8.42578125" style="84" customWidth="1"/>
    <col min="3093" max="3093" width="8.28515625" style="84" customWidth="1"/>
    <col min="3094" max="3096" width="8.42578125" style="84" customWidth="1"/>
    <col min="3097" max="3328" width="7.85546875" style="84"/>
    <col min="3329" max="3329" width="5.85546875" style="84" customWidth="1"/>
    <col min="3330" max="3333" width="20.7109375" style="84" customWidth="1"/>
    <col min="3334" max="3334" width="10.28515625" style="84" customWidth="1"/>
    <col min="3335" max="3335" width="7.42578125" style="84" customWidth="1"/>
    <col min="3336" max="3336" width="8.7109375" style="84" customWidth="1"/>
    <col min="3337" max="3337" width="9" style="84" customWidth="1"/>
    <col min="3338" max="3338" width="10.140625" style="84" customWidth="1"/>
    <col min="3339" max="3339" width="11" style="84" customWidth="1"/>
    <col min="3340" max="3340" width="9.28515625" style="84" customWidth="1"/>
    <col min="3341" max="3344" width="8.28515625" style="84" customWidth="1"/>
    <col min="3345" max="3347" width="11.85546875" style="84" customWidth="1"/>
    <col min="3348" max="3348" width="8.42578125" style="84" customWidth="1"/>
    <col min="3349" max="3349" width="8.28515625" style="84" customWidth="1"/>
    <col min="3350" max="3352" width="8.42578125" style="84" customWidth="1"/>
    <col min="3353" max="3584" width="7.85546875" style="84"/>
    <col min="3585" max="3585" width="5.85546875" style="84" customWidth="1"/>
    <col min="3586" max="3589" width="20.7109375" style="84" customWidth="1"/>
    <col min="3590" max="3590" width="10.28515625" style="84" customWidth="1"/>
    <col min="3591" max="3591" width="7.42578125" style="84" customWidth="1"/>
    <col min="3592" max="3592" width="8.7109375" style="84" customWidth="1"/>
    <col min="3593" max="3593" width="9" style="84" customWidth="1"/>
    <col min="3594" max="3594" width="10.140625" style="84" customWidth="1"/>
    <col min="3595" max="3595" width="11" style="84" customWidth="1"/>
    <col min="3596" max="3596" width="9.28515625" style="84" customWidth="1"/>
    <col min="3597" max="3600" width="8.28515625" style="84" customWidth="1"/>
    <col min="3601" max="3603" width="11.85546875" style="84" customWidth="1"/>
    <col min="3604" max="3604" width="8.42578125" style="84" customWidth="1"/>
    <col min="3605" max="3605" width="8.28515625" style="84" customWidth="1"/>
    <col min="3606" max="3608" width="8.42578125" style="84" customWidth="1"/>
    <col min="3609" max="3840" width="7.85546875" style="84"/>
    <col min="3841" max="3841" width="5.85546875" style="84" customWidth="1"/>
    <col min="3842" max="3845" width="20.7109375" style="84" customWidth="1"/>
    <col min="3846" max="3846" width="10.28515625" style="84" customWidth="1"/>
    <col min="3847" max="3847" width="7.42578125" style="84" customWidth="1"/>
    <col min="3848" max="3848" width="8.7109375" style="84" customWidth="1"/>
    <col min="3849" max="3849" width="9" style="84" customWidth="1"/>
    <col min="3850" max="3850" width="10.140625" style="84" customWidth="1"/>
    <col min="3851" max="3851" width="11" style="84" customWidth="1"/>
    <col min="3852" max="3852" width="9.28515625" style="84" customWidth="1"/>
    <col min="3853" max="3856" width="8.28515625" style="84" customWidth="1"/>
    <col min="3857" max="3859" width="11.85546875" style="84" customWidth="1"/>
    <col min="3860" max="3860" width="8.42578125" style="84" customWidth="1"/>
    <col min="3861" max="3861" width="8.28515625" style="84" customWidth="1"/>
    <col min="3862" max="3864" width="8.42578125" style="84" customWidth="1"/>
    <col min="3865" max="4096" width="7.85546875" style="84"/>
    <col min="4097" max="4097" width="5.85546875" style="84" customWidth="1"/>
    <col min="4098" max="4101" width="20.7109375" style="84" customWidth="1"/>
    <col min="4102" max="4102" width="10.28515625" style="84" customWidth="1"/>
    <col min="4103" max="4103" width="7.42578125" style="84" customWidth="1"/>
    <col min="4104" max="4104" width="8.7109375" style="84" customWidth="1"/>
    <col min="4105" max="4105" width="9" style="84" customWidth="1"/>
    <col min="4106" max="4106" width="10.140625" style="84" customWidth="1"/>
    <col min="4107" max="4107" width="11" style="84" customWidth="1"/>
    <col min="4108" max="4108" width="9.28515625" style="84" customWidth="1"/>
    <col min="4109" max="4112" width="8.28515625" style="84" customWidth="1"/>
    <col min="4113" max="4115" width="11.85546875" style="84" customWidth="1"/>
    <col min="4116" max="4116" width="8.42578125" style="84" customWidth="1"/>
    <col min="4117" max="4117" width="8.28515625" style="84" customWidth="1"/>
    <col min="4118" max="4120" width="8.42578125" style="84" customWidth="1"/>
    <col min="4121" max="4352" width="7.85546875" style="84"/>
    <col min="4353" max="4353" width="5.85546875" style="84" customWidth="1"/>
    <col min="4354" max="4357" width="20.7109375" style="84" customWidth="1"/>
    <col min="4358" max="4358" width="10.28515625" style="84" customWidth="1"/>
    <col min="4359" max="4359" width="7.42578125" style="84" customWidth="1"/>
    <col min="4360" max="4360" width="8.7109375" style="84" customWidth="1"/>
    <col min="4361" max="4361" width="9" style="84" customWidth="1"/>
    <col min="4362" max="4362" width="10.140625" style="84" customWidth="1"/>
    <col min="4363" max="4363" width="11" style="84" customWidth="1"/>
    <col min="4364" max="4364" width="9.28515625" style="84" customWidth="1"/>
    <col min="4365" max="4368" width="8.28515625" style="84" customWidth="1"/>
    <col min="4369" max="4371" width="11.85546875" style="84" customWidth="1"/>
    <col min="4372" max="4372" width="8.42578125" style="84" customWidth="1"/>
    <col min="4373" max="4373" width="8.28515625" style="84" customWidth="1"/>
    <col min="4374" max="4376" width="8.42578125" style="84" customWidth="1"/>
    <col min="4377" max="4608" width="7.85546875" style="84"/>
    <col min="4609" max="4609" width="5.85546875" style="84" customWidth="1"/>
    <col min="4610" max="4613" width="20.7109375" style="84" customWidth="1"/>
    <col min="4614" max="4614" width="10.28515625" style="84" customWidth="1"/>
    <col min="4615" max="4615" width="7.42578125" style="84" customWidth="1"/>
    <col min="4616" max="4616" width="8.7109375" style="84" customWidth="1"/>
    <col min="4617" max="4617" width="9" style="84" customWidth="1"/>
    <col min="4618" max="4618" width="10.140625" style="84" customWidth="1"/>
    <col min="4619" max="4619" width="11" style="84" customWidth="1"/>
    <col min="4620" max="4620" width="9.28515625" style="84" customWidth="1"/>
    <col min="4621" max="4624" width="8.28515625" style="84" customWidth="1"/>
    <col min="4625" max="4627" width="11.85546875" style="84" customWidth="1"/>
    <col min="4628" max="4628" width="8.42578125" style="84" customWidth="1"/>
    <col min="4629" max="4629" width="8.28515625" style="84" customWidth="1"/>
    <col min="4630" max="4632" width="8.42578125" style="84" customWidth="1"/>
    <col min="4633" max="4864" width="7.85546875" style="84"/>
    <col min="4865" max="4865" width="5.85546875" style="84" customWidth="1"/>
    <col min="4866" max="4869" width="20.7109375" style="84" customWidth="1"/>
    <col min="4870" max="4870" width="10.28515625" style="84" customWidth="1"/>
    <col min="4871" max="4871" width="7.42578125" style="84" customWidth="1"/>
    <col min="4872" max="4872" width="8.7109375" style="84" customWidth="1"/>
    <col min="4873" max="4873" width="9" style="84" customWidth="1"/>
    <col min="4874" max="4874" width="10.140625" style="84" customWidth="1"/>
    <col min="4875" max="4875" width="11" style="84" customWidth="1"/>
    <col min="4876" max="4876" width="9.28515625" style="84" customWidth="1"/>
    <col min="4877" max="4880" width="8.28515625" style="84" customWidth="1"/>
    <col min="4881" max="4883" width="11.85546875" style="84" customWidth="1"/>
    <col min="4884" max="4884" width="8.42578125" style="84" customWidth="1"/>
    <col min="4885" max="4885" width="8.28515625" style="84" customWidth="1"/>
    <col min="4886" max="4888" width="8.42578125" style="84" customWidth="1"/>
    <col min="4889" max="5120" width="7.85546875" style="84"/>
    <col min="5121" max="5121" width="5.85546875" style="84" customWidth="1"/>
    <col min="5122" max="5125" width="20.7109375" style="84" customWidth="1"/>
    <col min="5126" max="5126" width="10.28515625" style="84" customWidth="1"/>
    <col min="5127" max="5127" width="7.42578125" style="84" customWidth="1"/>
    <col min="5128" max="5128" width="8.7109375" style="84" customWidth="1"/>
    <col min="5129" max="5129" width="9" style="84" customWidth="1"/>
    <col min="5130" max="5130" width="10.140625" style="84" customWidth="1"/>
    <col min="5131" max="5131" width="11" style="84" customWidth="1"/>
    <col min="5132" max="5132" width="9.28515625" style="84" customWidth="1"/>
    <col min="5133" max="5136" width="8.28515625" style="84" customWidth="1"/>
    <col min="5137" max="5139" width="11.85546875" style="84" customWidth="1"/>
    <col min="5140" max="5140" width="8.42578125" style="84" customWidth="1"/>
    <col min="5141" max="5141" width="8.28515625" style="84" customWidth="1"/>
    <col min="5142" max="5144" width="8.42578125" style="84" customWidth="1"/>
    <col min="5145" max="5376" width="7.85546875" style="84"/>
    <col min="5377" max="5377" width="5.85546875" style="84" customWidth="1"/>
    <col min="5378" max="5381" width="20.7109375" style="84" customWidth="1"/>
    <col min="5382" max="5382" width="10.28515625" style="84" customWidth="1"/>
    <col min="5383" max="5383" width="7.42578125" style="84" customWidth="1"/>
    <col min="5384" max="5384" width="8.7109375" style="84" customWidth="1"/>
    <col min="5385" max="5385" width="9" style="84" customWidth="1"/>
    <col min="5386" max="5386" width="10.140625" style="84" customWidth="1"/>
    <col min="5387" max="5387" width="11" style="84" customWidth="1"/>
    <col min="5388" max="5388" width="9.28515625" style="84" customWidth="1"/>
    <col min="5389" max="5392" width="8.28515625" style="84" customWidth="1"/>
    <col min="5393" max="5395" width="11.85546875" style="84" customWidth="1"/>
    <col min="5396" max="5396" width="8.42578125" style="84" customWidth="1"/>
    <col min="5397" max="5397" width="8.28515625" style="84" customWidth="1"/>
    <col min="5398" max="5400" width="8.42578125" style="84" customWidth="1"/>
    <col min="5401" max="5632" width="7.85546875" style="84"/>
    <col min="5633" max="5633" width="5.85546875" style="84" customWidth="1"/>
    <col min="5634" max="5637" width="20.7109375" style="84" customWidth="1"/>
    <col min="5638" max="5638" width="10.28515625" style="84" customWidth="1"/>
    <col min="5639" max="5639" width="7.42578125" style="84" customWidth="1"/>
    <col min="5640" max="5640" width="8.7109375" style="84" customWidth="1"/>
    <col min="5641" max="5641" width="9" style="84" customWidth="1"/>
    <col min="5642" max="5642" width="10.140625" style="84" customWidth="1"/>
    <col min="5643" max="5643" width="11" style="84" customWidth="1"/>
    <col min="5644" max="5644" width="9.28515625" style="84" customWidth="1"/>
    <col min="5645" max="5648" width="8.28515625" style="84" customWidth="1"/>
    <col min="5649" max="5651" width="11.85546875" style="84" customWidth="1"/>
    <col min="5652" max="5652" width="8.42578125" style="84" customWidth="1"/>
    <col min="5653" max="5653" width="8.28515625" style="84" customWidth="1"/>
    <col min="5654" max="5656" width="8.42578125" style="84" customWidth="1"/>
    <col min="5657" max="5888" width="7.85546875" style="84"/>
    <col min="5889" max="5889" width="5.85546875" style="84" customWidth="1"/>
    <col min="5890" max="5893" width="20.7109375" style="84" customWidth="1"/>
    <col min="5894" max="5894" width="10.28515625" style="84" customWidth="1"/>
    <col min="5895" max="5895" width="7.42578125" style="84" customWidth="1"/>
    <col min="5896" max="5896" width="8.7109375" style="84" customWidth="1"/>
    <col min="5897" max="5897" width="9" style="84" customWidth="1"/>
    <col min="5898" max="5898" width="10.140625" style="84" customWidth="1"/>
    <col min="5899" max="5899" width="11" style="84" customWidth="1"/>
    <col min="5900" max="5900" width="9.28515625" style="84" customWidth="1"/>
    <col min="5901" max="5904" width="8.28515625" style="84" customWidth="1"/>
    <col min="5905" max="5907" width="11.85546875" style="84" customWidth="1"/>
    <col min="5908" max="5908" width="8.42578125" style="84" customWidth="1"/>
    <col min="5909" max="5909" width="8.28515625" style="84" customWidth="1"/>
    <col min="5910" max="5912" width="8.42578125" style="84" customWidth="1"/>
    <col min="5913" max="6144" width="7.85546875" style="84"/>
    <col min="6145" max="6145" width="5.85546875" style="84" customWidth="1"/>
    <col min="6146" max="6149" width="20.7109375" style="84" customWidth="1"/>
    <col min="6150" max="6150" width="10.28515625" style="84" customWidth="1"/>
    <col min="6151" max="6151" width="7.42578125" style="84" customWidth="1"/>
    <col min="6152" max="6152" width="8.7109375" style="84" customWidth="1"/>
    <col min="6153" max="6153" width="9" style="84" customWidth="1"/>
    <col min="6154" max="6154" width="10.140625" style="84" customWidth="1"/>
    <col min="6155" max="6155" width="11" style="84" customWidth="1"/>
    <col min="6156" max="6156" width="9.28515625" style="84" customWidth="1"/>
    <col min="6157" max="6160" width="8.28515625" style="84" customWidth="1"/>
    <col min="6161" max="6163" width="11.85546875" style="84" customWidth="1"/>
    <col min="6164" max="6164" width="8.42578125" style="84" customWidth="1"/>
    <col min="6165" max="6165" width="8.28515625" style="84" customWidth="1"/>
    <col min="6166" max="6168" width="8.42578125" style="84" customWidth="1"/>
    <col min="6169" max="6400" width="7.85546875" style="84"/>
    <col min="6401" max="6401" width="5.85546875" style="84" customWidth="1"/>
    <col min="6402" max="6405" width="20.7109375" style="84" customWidth="1"/>
    <col min="6406" max="6406" width="10.28515625" style="84" customWidth="1"/>
    <col min="6407" max="6407" width="7.42578125" style="84" customWidth="1"/>
    <col min="6408" max="6408" width="8.7109375" style="84" customWidth="1"/>
    <col min="6409" max="6409" width="9" style="84" customWidth="1"/>
    <col min="6410" max="6410" width="10.140625" style="84" customWidth="1"/>
    <col min="6411" max="6411" width="11" style="84" customWidth="1"/>
    <col min="6412" max="6412" width="9.28515625" style="84" customWidth="1"/>
    <col min="6413" max="6416" width="8.28515625" style="84" customWidth="1"/>
    <col min="6417" max="6419" width="11.85546875" style="84" customWidth="1"/>
    <col min="6420" max="6420" width="8.42578125" style="84" customWidth="1"/>
    <col min="6421" max="6421" width="8.28515625" style="84" customWidth="1"/>
    <col min="6422" max="6424" width="8.42578125" style="84" customWidth="1"/>
    <col min="6425" max="6656" width="7.85546875" style="84"/>
    <col min="6657" max="6657" width="5.85546875" style="84" customWidth="1"/>
    <col min="6658" max="6661" width="20.7109375" style="84" customWidth="1"/>
    <col min="6662" max="6662" width="10.28515625" style="84" customWidth="1"/>
    <col min="6663" max="6663" width="7.42578125" style="84" customWidth="1"/>
    <col min="6664" max="6664" width="8.7109375" style="84" customWidth="1"/>
    <col min="6665" max="6665" width="9" style="84" customWidth="1"/>
    <col min="6666" max="6666" width="10.140625" style="84" customWidth="1"/>
    <col min="6667" max="6667" width="11" style="84" customWidth="1"/>
    <col min="6668" max="6668" width="9.28515625" style="84" customWidth="1"/>
    <col min="6669" max="6672" width="8.28515625" style="84" customWidth="1"/>
    <col min="6673" max="6675" width="11.85546875" style="84" customWidth="1"/>
    <col min="6676" max="6676" width="8.42578125" style="84" customWidth="1"/>
    <col min="6677" max="6677" width="8.28515625" style="84" customWidth="1"/>
    <col min="6678" max="6680" width="8.42578125" style="84" customWidth="1"/>
    <col min="6681" max="6912" width="7.85546875" style="84"/>
    <col min="6913" max="6913" width="5.85546875" style="84" customWidth="1"/>
    <col min="6914" max="6917" width="20.7109375" style="84" customWidth="1"/>
    <col min="6918" max="6918" width="10.28515625" style="84" customWidth="1"/>
    <col min="6919" max="6919" width="7.42578125" style="84" customWidth="1"/>
    <col min="6920" max="6920" width="8.7109375" style="84" customWidth="1"/>
    <col min="6921" max="6921" width="9" style="84" customWidth="1"/>
    <col min="6922" max="6922" width="10.140625" style="84" customWidth="1"/>
    <col min="6923" max="6923" width="11" style="84" customWidth="1"/>
    <col min="6924" max="6924" width="9.28515625" style="84" customWidth="1"/>
    <col min="6925" max="6928" width="8.28515625" style="84" customWidth="1"/>
    <col min="6929" max="6931" width="11.85546875" style="84" customWidth="1"/>
    <col min="6932" max="6932" width="8.42578125" style="84" customWidth="1"/>
    <col min="6933" max="6933" width="8.28515625" style="84" customWidth="1"/>
    <col min="6934" max="6936" width="8.42578125" style="84" customWidth="1"/>
    <col min="6937" max="7168" width="7.85546875" style="84"/>
    <col min="7169" max="7169" width="5.85546875" style="84" customWidth="1"/>
    <col min="7170" max="7173" width="20.7109375" style="84" customWidth="1"/>
    <col min="7174" max="7174" width="10.28515625" style="84" customWidth="1"/>
    <col min="7175" max="7175" width="7.42578125" style="84" customWidth="1"/>
    <col min="7176" max="7176" width="8.7109375" style="84" customWidth="1"/>
    <col min="7177" max="7177" width="9" style="84" customWidth="1"/>
    <col min="7178" max="7178" width="10.140625" style="84" customWidth="1"/>
    <col min="7179" max="7179" width="11" style="84" customWidth="1"/>
    <col min="7180" max="7180" width="9.28515625" style="84" customWidth="1"/>
    <col min="7181" max="7184" width="8.28515625" style="84" customWidth="1"/>
    <col min="7185" max="7187" width="11.85546875" style="84" customWidth="1"/>
    <col min="7188" max="7188" width="8.42578125" style="84" customWidth="1"/>
    <col min="7189" max="7189" width="8.28515625" style="84" customWidth="1"/>
    <col min="7190" max="7192" width="8.42578125" style="84" customWidth="1"/>
    <col min="7193" max="7424" width="7.85546875" style="84"/>
    <col min="7425" max="7425" width="5.85546875" style="84" customWidth="1"/>
    <col min="7426" max="7429" width="20.7109375" style="84" customWidth="1"/>
    <col min="7430" max="7430" width="10.28515625" style="84" customWidth="1"/>
    <col min="7431" max="7431" width="7.42578125" style="84" customWidth="1"/>
    <col min="7432" max="7432" width="8.7109375" style="84" customWidth="1"/>
    <col min="7433" max="7433" width="9" style="84" customWidth="1"/>
    <col min="7434" max="7434" width="10.140625" style="84" customWidth="1"/>
    <col min="7435" max="7435" width="11" style="84" customWidth="1"/>
    <col min="7436" max="7436" width="9.28515625" style="84" customWidth="1"/>
    <col min="7437" max="7440" width="8.28515625" style="84" customWidth="1"/>
    <col min="7441" max="7443" width="11.85546875" style="84" customWidth="1"/>
    <col min="7444" max="7444" width="8.42578125" style="84" customWidth="1"/>
    <col min="7445" max="7445" width="8.28515625" style="84" customWidth="1"/>
    <col min="7446" max="7448" width="8.42578125" style="84" customWidth="1"/>
    <col min="7449" max="7680" width="7.85546875" style="84"/>
    <col min="7681" max="7681" width="5.85546875" style="84" customWidth="1"/>
    <col min="7682" max="7685" width="20.7109375" style="84" customWidth="1"/>
    <col min="7686" max="7686" width="10.28515625" style="84" customWidth="1"/>
    <col min="7687" max="7687" width="7.42578125" style="84" customWidth="1"/>
    <col min="7688" max="7688" width="8.7109375" style="84" customWidth="1"/>
    <col min="7689" max="7689" width="9" style="84" customWidth="1"/>
    <col min="7690" max="7690" width="10.140625" style="84" customWidth="1"/>
    <col min="7691" max="7691" width="11" style="84" customWidth="1"/>
    <col min="7692" max="7692" width="9.28515625" style="84" customWidth="1"/>
    <col min="7693" max="7696" width="8.28515625" style="84" customWidth="1"/>
    <col min="7697" max="7699" width="11.85546875" style="84" customWidth="1"/>
    <col min="7700" max="7700" width="8.42578125" style="84" customWidth="1"/>
    <col min="7701" max="7701" width="8.28515625" style="84" customWidth="1"/>
    <col min="7702" max="7704" width="8.42578125" style="84" customWidth="1"/>
    <col min="7705" max="7936" width="7.85546875" style="84"/>
    <col min="7937" max="7937" width="5.85546875" style="84" customWidth="1"/>
    <col min="7938" max="7941" width="20.7109375" style="84" customWidth="1"/>
    <col min="7942" max="7942" width="10.28515625" style="84" customWidth="1"/>
    <col min="7943" max="7943" width="7.42578125" style="84" customWidth="1"/>
    <col min="7944" max="7944" width="8.7109375" style="84" customWidth="1"/>
    <col min="7945" max="7945" width="9" style="84" customWidth="1"/>
    <col min="7946" max="7946" width="10.140625" style="84" customWidth="1"/>
    <col min="7947" max="7947" width="11" style="84" customWidth="1"/>
    <col min="7948" max="7948" width="9.28515625" style="84" customWidth="1"/>
    <col min="7949" max="7952" width="8.28515625" style="84" customWidth="1"/>
    <col min="7953" max="7955" width="11.85546875" style="84" customWidth="1"/>
    <col min="7956" max="7956" width="8.42578125" style="84" customWidth="1"/>
    <col min="7957" max="7957" width="8.28515625" style="84" customWidth="1"/>
    <col min="7958" max="7960" width="8.42578125" style="84" customWidth="1"/>
    <col min="7961" max="8192" width="7.85546875" style="84"/>
    <col min="8193" max="8193" width="5.85546875" style="84" customWidth="1"/>
    <col min="8194" max="8197" width="20.7109375" style="84" customWidth="1"/>
    <col min="8198" max="8198" width="10.28515625" style="84" customWidth="1"/>
    <col min="8199" max="8199" width="7.42578125" style="84" customWidth="1"/>
    <col min="8200" max="8200" width="8.7109375" style="84" customWidth="1"/>
    <col min="8201" max="8201" width="9" style="84" customWidth="1"/>
    <col min="8202" max="8202" width="10.140625" style="84" customWidth="1"/>
    <col min="8203" max="8203" width="11" style="84" customWidth="1"/>
    <col min="8204" max="8204" width="9.28515625" style="84" customWidth="1"/>
    <col min="8205" max="8208" width="8.28515625" style="84" customWidth="1"/>
    <col min="8209" max="8211" width="11.85546875" style="84" customWidth="1"/>
    <col min="8212" max="8212" width="8.42578125" style="84" customWidth="1"/>
    <col min="8213" max="8213" width="8.28515625" style="84" customWidth="1"/>
    <col min="8214" max="8216" width="8.42578125" style="84" customWidth="1"/>
    <col min="8217" max="8448" width="7.85546875" style="84"/>
    <col min="8449" max="8449" width="5.85546875" style="84" customWidth="1"/>
    <col min="8450" max="8453" width="20.7109375" style="84" customWidth="1"/>
    <col min="8454" max="8454" width="10.28515625" style="84" customWidth="1"/>
    <col min="8455" max="8455" width="7.42578125" style="84" customWidth="1"/>
    <col min="8456" max="8456" width="8.7109375" style="84" customWidth="1"/>
    <col min="8457" max="8457" width="9" style="84" customWidth="1"/>
    <col min="8458" max="8458" width="10.140625" style="84" customWidth="1"/>
    <col min="8459" max="8459" width="11" style="84" customWidth="1"/>
    <col min="8460" max="8460" width="9.28515625" style="84" customWidth="1"/>
    <col min="8461" max="8464" width="8.28515625" style="84" customWidth="1"/>
    <col min="8465" max="8467" width="11.85546875" style="84" customWidth="1"/>
    <col min="8468" max="8468" width="8.42578125" style="84" customWidth="1"/>
    <col min="8469" max="8469" width="8.28515625" style="84" customWidth="1"/>
    <col min="8470" max="8472" width="8.42578125" style="84" customWidth="1"/>
    <col min="8473" max="8704" width="7.85546875" style="84"/>
    <col min="8705" max="8705" width="5.85546875" style="84" customWidth="1"/>
    <col min="8706" max="8709" width="20.7109375" style="84" customWidth="1"/>
    <col min="8710" max="8710" width="10.28515625" style="84" customWidth="1"/>
    <col min="8711" max="8711" width="7.42578125" style="84" customWidth="1"/>
    <col min="8712" max="8712" width="8.7109375" style="84" customWidth="1"/>
    <col min="8713" max="8713" width="9" style="84" customWidth="1"/>
    <col min="8714" max="8714" width="10.140625" style="84" customWidth="1"/>
    <col min="8715" max="8715" width="11" style="84" customWidth="1"/>
    <col min="8716" max="8716" width="9.28515625" style="84" customWidth="1"/>
    <col min="8717" max="8720" width="8.28515625" style="84" customWidth="1"/>
    <col min="8721" max="8723" width="11.85546875" style="84" customWidth="1"/>
    <col min="8724" max="8724" width="8.42578125" style="84" customWidth="1"/>
    <col min="8725" max="8725" width="8.28515625" style="84" customWidth="1"/>
    <col min="8726" max="8728" width="8.42578125" style="84" customWidth="1"/>
    <col min="8729" max="8960" width="7.85546875" style="84"/>
    <col min="8961" max="8961" width="5.85546875" style="84" customWidth="1"/>
    <col min="8962" max="8965" width="20.7109375" style="84" customWidth="1"/>
    <col min="8966" max="8966" width="10.28515625" style="84" customWidth="1"/>
    <col min="8967" max="8967" width="7.42578125" style="84" customWidth="1"/>
    <col min="8968" max="8968" width="8.7109375" style="84" customWidth="1"/>
    <col min="8969" max="8969" width="9" style="84" customWidth="1"/>
    <col min="8970" max="8970" width="10.140625" style="84" customWidth="1"/>
    <col min="8971" max="8971" width="11" style="84" customWidth="1"/>
    <col min="8972" max="8972" width="9.28515625" style="84" customWidth="1"/>
    <col min="8973" max="8976" width="8.28515625" style="84" customWidth="1"/>
    <col min="8977" max="8979" width="11.85546875" style="84" customWidth="1"/>
    <col min="8980" max="8980" width="8.42578125" style="84" customWidth="1"/>
    <col min="8981" max="8981" width="8.28515625" style="84" customWidth="1"/>
    <col min="8982" max="8984" width="8.42578125" style="84" customWidth="1"/>
    <col min="8985" max="9216" width="7.85546875" style="84"/>
    <col min="9217" max="9217" width="5.85546875" style="84" customWidth="1"/>
    <col min="9218" max="9221" width="20.7109375" style="84" customWidth="1"/>
    <col min="9222" max="9222" width="10.28515625" style="84" customWidth="1"/>
    <col min="9223" max="9223" width="7.42578125" style="84" customWidth="1"/>
    <col min="9224" max="9224" width="8.7109375" style="84" customWidth="1"/>
    <col min="9225" max="9225" width="9" style="84" customWidth="1"/>
    <col min="9226" max="9226" width="10.140625" style="84" customWidth="1"/>
    <col min="9227" max="9227" width="11" style="84" customWidth="1"/>
    <col min="9228" max="9228" width="9.28515625" style="84" customWidth="1"/>
    <col min="9229" max="9232" width="8.28515625" style="84" customWidth="1"/>
    <col min="9233" max="9235" width="11.85546875" style="84" customWidth="1"/>
    <col min="9236" max="9236" width="8.42578125" style="84" customWidth="1"/>
    <col min="9237" max="9237" width="8.28515625" style="84" customWidth="1"/>
    <col min="9238" max="9240" width="8.42578125" style="84" customWidth="1"/>
    <col min="9241" max="9472" width="7.85546875" style="84"/>
    <col min="9473" max="9473" width="5.85546875" style="84" customWidth="1"/>
    <col min="9474" max="9477" width="20.7109375" style="84" customWidth="1"/>
    <col min="9478" max="9478" width="10.28515625" style="84" customWidth="1"/>
    <col min="9479" max="9479" width="7.42578125" style="84" customWidth="1"/>
    <col min="9480" max="9480" width="8.7109375" style="84" customWidth="1"/>
    <col min="9481" max="9481" width="9" style="84" customWidth="1"/>
    <col min="9482" max="9482" width="10.140625" style="84" customWidth="1"/>
    <col min="9483" max="9483" width="11" style="84" customWidth="1"/>
    <col min="9484" max="9484" width="9.28515625" style="84" customWidth="1"/>
    <col min="9485" max="9488" width="8.28515625" style="84" customWidth="1"/>
    <col min="9489" max="9491" width="11.85546875" style="84" customWidth="1"/>
    <col min="9492" max="9492" width="8.42578125" style="84" customWidth="1"/>
    <col min="9493" max="9493" width="8.28515625" style="84" customWidth="1"/>
    <col min="9494" max="9496" width="8.42578125" style="84" customWidth="1"/>
    <col min="9497" max="9728" width="7.85546875" style="84"/>
    <col min="9729" max="9729" width="5.85546875" style="84" customWidth="1"/>
    <col min="9730" max="9733" width="20.7109375" style="84" customWidth="1"/>
    <col min="9734" max="9734" width="10.28515625" style="84" customWidth="1"/>
    <col min="9735" max="9735" width="7.42578125" style="84" customWidth="1"/>
    <col min="9736" max="9736" width="8.7109375" style="84" customWidth="1"/>
    <col min="9737" max="9737" width="9" style="84" customWidth="1"/>
    <col min="9738" max="9738" width="10.140625" style="84" customWidth="1"/>
    <col min="9739" max="9739" width="11" style="84" customWidth="1"/>
    <col min="9740" max="9740" width="9.28515625" style="84" customWidth="1"/>
    <col min="9741" max="9744" width="8.28515625" style="84" customWidth="1"/>
    <col min="9745" max="9747" width="11.85546875" style="84" customWidth="1"/>
    <col min="9748" max="9748" width="8.42578125" style="84" customWidth="1"/>
    <col min="9749" max="9749" width="8.28515625" style="84" customWidth="1"/>
    <col min="9750" max="9752" width="8.42578125" style="84" customWidth="1"/>
    <col min="9753" max="9984" width="7.85546875" style="84"/>
    <col min="9985" max="9985" width="5.85546875" style="84" customWidth="1"/>
    <col min="9986" max="9989" width="20.7109375" style="84" customWidth="1"/>
    <col min="9990" max="9990" width="10.28515625" style="84" customWidth="1"/>
    <col min="9991" max="9991" width="7.42578125" style="84" customWidth="1"/>
    <col min="9992" max="9992" width="8.7109375" style="84" customWidth="1"/>
    <col min="9993" max="9993" width="9" style="84" customWidth="1"/>
    <col min="9994" max="9994" width="10.140625" style="84" customWidth="1"/>
    <col min="9995" max="9995" width="11" style="84" customWidth="1"/>
    <col min="9996" max="9996" width="9.28515625" style="84" customWidth="1"/>
    <col min="9997" max="10000" width="8.28515625" style="84" customWidth="1"/>
    <col min="10001" max="10003" width="11.85546875" style="84" customWidth="1"/>
    <col min="10004" max="10004" width="8.42578125" style="84" customWidth="1"/>
    <col min="10005" max="10005" width="8.28515625" style="84" customWidth="1"/>
    <col min="10006" max="10008" width="8.42578125" style="84" customWidth="1"/>
    <col min="10009" max="10240" width="7.85546875" style="84"/>
    <col min="10241" max="10241" width="5.85546875" style="84" customWidth="1"/>
    <col min="10242" max="10245" width="20.7109375" style="84" customWidth="1"/>
    <col min="10246" max="10246" width="10.28515625" style="84" customWidth="1"/>
    <col min="10247" max="10247" width="7.42578125" style="84" customWidth="1"/>
    <col min="10248" max="10248" width="8.7109375" style="84" customWidth="1"/>
    <col min="10249" max="10249" width="9" style="84" customWidth="1"/>
    <col min="10250" max="10250" width="10.140625" style="84" customWidth="1"/>
    <col min="10251" max="10251" width="11" style="84" customWidth="1"/>
    <col min="10252" max="10252" width="9.28515625" style="84" customWidth="1"/>
    <col min="10253" max="10256" width="8.28515625" style="84" customWidth="1"/>
    <col min="10257" max="10259" width="11.85546875" style="84" customWidth="1"/>
    <col min="10260" max="10260" width="8.42578125" style="84" customWidth="1"/>
    <col min="10261" max="10261" width="8.28515625" style="84" customWidth="1"/>
    <col min="10262" max="10264" width="8.42578125" style="84" customWidth="1"/>
    <col min="10265" max="10496" width="7.85546875" style="84"/>
    <col min="10497" max="10497" width="5.85546875" style="84" customWidth="1"/>
    <col min="10498" max="10501" width="20.7109375" style="84" customWidth="1"/>
    <col min="10502" max="10502" width="10.28515625" style="84" customWidth="1"/>
    <col min="10503" max="10503" width="7.42578125" style="84" customWidth="1"/>
    <col min="10504" max="10504" width="8.7109375" style="84" customWidth="1"/>
    <col min="10505" max="10505" width="9" style="84" customWidth="1"/>
    <col min="10506" max="10506" width="10.140625" style="84" customWidth="1"/>
    <col min="10507" max="10507" width="11" style="84" customWidth="1"/>
    <col min="10508" max="10508" width="9.28515625" style="84" customWidth="1"/>
    <col min="10509" max="10512" width="8.28515625" style="84" customWidth="1"/>
    <col min="10513" max="10515" width="11.85546875" style="84" customWidth="1"/>
    <col min="10516" max="10516" width="8.42578125" style="84" customWidth="1"/>
    <col min="10517" max="10517" width="8.28515625" style="84" customWidth="1"/>
    <col min="10518" max="10520" width="8.42578125" style="84" customWidth="1"/>
    <col min="10521" max="10752" width="7.85546875" style="84"/>
    <col min="10753" max="10753" width="5.85546875" style="84" customWidth="1"/>
    <col min="10754" max="10757" width="20.7109375" style="84" customWidth="1"/>
    <col min="10758" max="10758" width="10.28515625" style="84" customWidth="1"/>
    <col min="10759" max="10759" width="7.42578125" style="84" customWidth="1"/>
    <col min="10760" max="10760" width="8.7109375" style="84" customWidth="1"/>
    <col min="10761" max="10761" width="9" style="84" customWidth="1"/>
    <col min="10762" max="10762" width="10.140625" style="84" customWidth="1"/>
    <col min="10763" max="10763" width="11" style="84" customWidth="1"/>
    <col min="10764" max="10764" width="9.28515625" style="84" customWidth="1"/>
    <col min="10765" max="10768" width="8.28515625" style="84" customWidth="1"/>
    <col min="10769" max="10771" width="11.85546875" style="84" customWidth="1"/>
    <col min="10772" max="10772" width="8.42578125" style="84" customWidth="1"/>
    <col min="10773" max="10773" width="8.28515625" style="84" customWidth="1"/>
    <col min="10774" max="10776" width="8.42578125" style="84" customWidth="1"/>
    <col min="10777" max="11008" width="7.85546875" style="84"/>
    <col min="11009" max="11009" width="5.85546875" style="84" customWidth="1"/>
    <col min="11010" max="11013" width="20.7109375" style="84" customWidth="1"/>
    <col min="11014" max="11014" width="10.28515625" style="84" customWidth="1"/>
    <col min="11015" max="11015" width="7.42578125" style="84" customWidth="1"/>
    <col min="11016" max="11016" width="8.7109375" style="84" customWidth="1"/>
    <col min="11017" max="11017" width="9" style="84" customWidth="1"/>
    <col min="11018" max="11018" width="10.140625" style="84" customWidth="1"/>
    <col min="11019" max="11019" width="11" style="84" customWidth="1"/>
    <col min="11020" max="11020" width="9.28515625" style="84" customWidth="1"/>
    <col min="11021" max="11024" width="8.28515625" style="84" customWidth="1"/>
    <col min="11025" max="11027" width="11.85546875" style="84" customWidth="1"/>
    <col min="11028" max="11028" width="8.42578125" style="84" customWidth="1"/>
    <col min="11029" max="11029" width="8.28515625" style="84" customWidth="1"/>
    <col min="11030" max="11032" width="8.42578125" style="84" customWidth="1"/>
    <col min="11033" max="11264" width="7.85546875" style="84"/>
    <col min="11265" max="11265" width="5.85546875" style="84" customWidth="1"/>
    <col min="11266" max="11269" width="20.7109375" style="84" customWidth="1"/>
    <col min="11270" max="11270" width="10.28515625" style="84" customWidth="1"/>
    <col min="11271" max="11271" width="7.42578125" style="84" customWidth="1"/>
    <col min="11272" max="11272" width="8.7109375" style="84" customWidth="1"/>
    <col min="11273" max="11273" width="9" style="84" customWidth="1"/>
    <col min="11274" max="11274" width="10.140625" style="84" customWidth="1"/>
    <col min="11275" max="11275" width="11" style="84" customWidth="1"/>
    <col min="11276" max="11276" width="9.28515625" style="84" customWidth="1"/>
    <col min="11277" max="11280" width="8.28515625" style="84" customWidth="1"/>
    <col min="11281" max="11283" width="11.85546875" style="84" customWidth="1"/>
    <col min="11284" max="11284" width="8.42578125" style="84" customWidth="1"/>
    <col min="11285" max="11285" width="8.28515625" style="84" customWidth="1"/>
    <col min="11286" max="11288" width="8.42578125" style="84" customWidth="1"/>
    <col min="11289" max="11520" width="7.85546875" style="84"/>
    <col min="11521" max="11521" width="5.85546875" style="84" customWidth="1"/>
    <col min="11522" max="11525" width="20.7109375" style="84" customWidth="1"/>
    <col min="11526" max="11526" width="10.28515625" style="84" customWidth="1"/>
    <col min="11527" max="11527" width="7.42578125" style="84" customWidth="1"/>
    <col min="11528" max="11528" width="8.7109375" style="84" customWidth="1"/>
    <col min="11529" max="11529" width="9" style="84" customWidth="1"/>
    <col min="11530" max="11530" width="10.140625" style="84" customWidth="1"/>
    <col min="11531" max="11531" width="11" style="84" customWidth="1"/>
    <col min="11532" max="11532" width="9.28515625" style="84" customWidth="1"/>
    <col min="11533" max="11536" width="8.28515625" style="84" customWidth="1"/>
    <col min="11537" max="11539" width="11.85546875" style="84" customWidth="1"/>
    <col min="11540" max="11540" width="8.42578125" style="84" customWidth="1"/>
    <col min="11541" max="11541" width="8.28515625" style="84" customWidth="1"/>
    <col min="11542" max="11544" width="8.42578125" style="84" customWidth="1"/>
    <col min="11545" max="11776" width="7.85546875" style="84"/>
    <col min="11777" max="11777" width="5.85546875" style="84" customWidth="1"/>
    <col min="11778" max="11781" width="20.7109375" style="84" customWidth="1"/>
    <col min="11782" max="11782" width="10.28515625" style="84" customWidth="1"/>
    <col min="11783" max="11783" width="7.42578125" style="84" customWidth="1"/>
    <col min="11784" max="11784" width="8.7109375" style="84" customWidth="1"/>
    <col min="11785" max="11785" width="9" style="84" customWidth="1"/>
    <col min="11786" max="11786" width="10.140625" style="84" customWidth="1"/>
    <col min="11787" max="11787" width="11" style="84" customWidth="1"/>
    <col min="11788" max="11788" width="9.28515625" style="84" customWidth="1"/>
    <col min="11789" max="11792" width="8.28515625" style="84" customWidth="1"/>
    <col min="11793" max="11795" width="11.85546875" style="84" customWidth="1"/>
    <col min="11796" max="11796" width="8.42578125" style="84" customWidth="1"/>
    <col min="11797" max="11797" width="8.28515625" style="84" customWidth="1"/>
    <col min="11798" max="11800" width="8.42578125" style="84" customWidth="1"/>
    <col min="11801" max="12032" width="7.85546875" style="84"/>
    <col min="12033" max="12033" width="5.85546875" style="84" customWidth="1"/>
    <col min="12034" max="12037" width="20.7109375" style="84" customWidth="1"/>
    <col min="12038" max="12038" width="10.28515625" style="84" customWidth="1"/>
    <col min="12039" max="12039" width="7.42578125" style="84" customWidth="1"/>
    <col min="12040" max="12040" width="8.7109375" style="84" customWidth="1"/>
    <col min="12041" max="12041" width="9" style="84" customWidth="1"/>
    <col min="12042" max="12042" width="10.140625" style="84" customWidth="1"/>
    <col min="12043" max="12043" width="11" style="84" customWidth="1"/>
    <col min="12044" max="12044" width="9.28515625" style="84" customWidth="1"/>
    <col min="12045" max="12048" width="8.28515625" style="84" customWidth="1"/>
    <col min="12049" max="12051" width="11.85546875" style="84" customWidth="1"/>
    <col min="12052" max="12052" width="8.42578125" style="84" customWidth="1"/>
    <col min="12053" max="12053" width="8.28515625" style="84" customWidth="1"/>
    <col min="12054" max="12056" width="8.42578125" style="84" customWidth="1"/>
    <col min="12057" max="12288" width="7.85546875" style="84"/>
    <col min="12289" max="12289" width="5.85546875" style="84" customWidth="1"/>
    <col min="12290" max="12293" width="20.7109375" style="84" customWidth="1"/>
    <col min="12294" max="12294" width="10.28515625" style="84" customWidth="1"/>
    <col min="12295" max="12295" width="7.42578125" style="84" customWidth="1"/>
    <col min="12296" max="12296" width="8.7109375" style="84" customWidth="1"/>
    <col min="12297" max="12297" width="9" style="84" customWidth="1"/>
    <col min="12298" max="12298" width="10.140625" style="84" customWidth="1"/>
    <col min="12299" max="12299" width="11" style="84" customWidth="1"/>
    <col min="12300" max="12300" width="9.28515625" style="84" customWidth="1"/>
    <col min="12301" max="12304" width="8.28515625" style="84" customWidth="1"/>
    <col min="12305" max="12307" width="11.85546875" style="84" customWidth="1"/>
    <col min="12308" max="12308" width="8.42578125" style="84" customWidth="1"/>
    <col min="12309" max="12309" width="8.28515625" style="84" customWidth="1"/>
    <col min="12310" max="12312" width="8.42578125" style="84" customWidth="1"/>
    <col min="12313" max="12544" width="7.85546875" style="84"/>
    <col min="12545" max="12545" width="5.85546875" style="84" customWidth="1"/>
    <col min="12546" max="12549" width="20.7109375" style="84" customWidth="1"/>
    <col min="12550" max="12550" width="10.28515625" style="84" customWidth="1"/>
    <col min="12551" max="12551" width="7.42578125" style="84" customWidth="1"/>
    <col min="12552" max="12552" width="8.7109375" style="84" customWidth="1"/>
    <col min="12553" max="12553" width="9" style="84" customWidth="1"/>
    <col min="12554" max="12554" width="10.140625" style="84" customWidth="1"/>
    <col min="12555" max="12555" width="11" style="84" customWidth="1"/>
    <col min="12556" max="12556" width="9.28515625" style="84" customWidth="1"/>
    <col min="12557" max="12560" width="8.28515625" style="84" customWidth="1"/>
    <col min="12561" max="12563" width="11.85546875" style="84" customWidth="1"/>
    <col min="12564" max="12564" width="8.42578125" style="84" customWidth="1"/>
    <col min="12565" max="12565" width="8.28515625" style="84" customWidth="1"/>
    <col min="12566" max="12568" width="8.42578125" style="84" customWidth="1"/>
    <col min="12569" max="12800" width="7.85546875" style="84"/>
    <col min="12801" max="12801" width="5.85546875" style="84" customWidth="1"/>
    <col min="12802" max="12805" width="20.7109375" style="84" customWidth="1"/>
    <col min="12806" max="12806" width="10.28515625" style="84" customWidth="1"/>
    <col min="12807" max="12807" width="7.42578125" style="84" customWidth="1"/>
    <col min="12808" max="12808" width="8.7109375" style="84" customWidth="1"/>
    <col min="12809" max="12809" width="9" style="84" customWidth="1"/>
    <col min="12810" max="12810" width="10.140625" style="84" customWidth="1"/>
    <col min="12811" max="12811" width="11" style="84" customWidth="1"/>
    <col min="12812" max="12812" width="9.28515625" style="84" customWidth="1"/>
    <col min="12813" max="12816" width="8.28515625" style="84" customWidth="1"/>
    <col min="12817" max="12819" width="11.85546875" style="84" customWidth="1"/>
    <col min="12820" max="12820" width="8.42578125" style="84" customWidth="1"/>
    <col min="12821" max="12821" width="8.28515625" style="84" customWidth="1"/>
    <col min="12822" max="12824" width="8.42578125" style="84" customWidth="1"/>
    <col min="12825" max="13056" width="7.85546875" style="84"/>
    <col min="13057" max="13057" width="5.85546875" style="84" customWidth="1"/>
    <col min="13058" max="13061" width="20.7109375" style="84" customWidth="1"/>
    <col min="13062" max="13062" width="10.28515625" style="84" customWidth="1"/>
    <col min="13063" max="13063" width="7.42578125" style="84" customWidth="1"/>
    <col min="13064" max="13064" width="8.7109375" style="84" customWidth="1"/>
    <col min="13065" max="13065" width="9" style="84" customWidth="1"/>
    <col min="13066" max="13066" width="10.140625" style="84" customWidth="1"/>
    <col min="13067" max="13067" width="11" style="84" customWidth="1"/>
    <col min="13068" max="13068" width="9.28515625" style="84" customWidth="1"/>
    <col min="13069" max="13072" width="8.28515625" style="84" customWidth="1"/>
    <col min="13073" max="13075" width="11.85546875" style="84" customWidth="1"/>
    <col min="13076" max="13076" width="8.42578125" style="84" customWidth="1"/>
    <col min="13077" max="13077" width="8.28515625" style="84" customWidth="1"/>
    <col min="13078" max="13080" width="8.42578125" style="84" customWidth="1"/>
    <col min="13081" max="13312" width="7.85546875" style="84"/>
    <col min="13313" max="13313" width="5.85546875" style="84" customWidth="1"/>
    <col min="13314" max="13317" width="20.7109375" style="84" customWidth="1"/>
    <col min="13318" max="13318" width="10.28515625" style="84" customWidth="1"/>
    <col min="13319" max="13319" width="7.42578125" style="84" customWidth="1"/>
    <col min="13320" max="13320" width="8.7109375" style="84" customWidth="1"/>
    <col min="13321" max="13321" width="9" style="84" customWidth="1"/>
    <col min="13322" max="13322" width="10.140625" style="84" customWidth="1"/>
    <col min="13323" max="13323" width="11" style="84" customWidth="1"/>
    <col min="13324" max="13324" width="9.28515625" style="84" customWidth="1"/>
    <col min="13325" max="13328" width="8.28515625" style="84" customWidth="1"/>
    <col min="13329" max="13331" width="11.85546875" style="84" customWidth="1"/>
    <col min="13332" max="13332" width="8.42578125" style="84" customWidth="1"/>
    <col min="13333" max="13333" width="8.28515625" style="84" customWidth="1"/>
    <col min="13334" max="13336" width="8.42578125" style="84" customWidth="1"/>
    <col min="13337" max="13568" width="7.85546875" style="84"/>
    <col min="13569" max="13569" width="5.85546875" style="84" customWidth="1"/>
    <col min="13570" max="13573" width="20.7109375" style="84" customWidth="1"/>
    <col min="13574" max="13574" width="10.28515625" style="84" customWidth="1"/>
    <col min="13575" max="13575" width="7.42578125" style="84" customWidth="1"/>
    <col min="13576" max="13576" width="8.7109375" style="84" customWidth="1"/>
    <col min="13577" max="13577" width="9" style="84" customWidth="1"/>
    <col min="13578" max="13578" width="10.140625" style="84" customWidth="1"/>
    <col min="13579" max="13579" width="11" style="84" customWidth="1"/>
    <col min="13580" max="13580" width="9.28515625" style="84" customWidth="1"/>
    <col min="13581" max="13584" width="8.28515625" style="84" customWidth="1"/>
    <col min="13585" max="13587" width="11.85546875" style="84" customWidth="1"/>
    <col min="13588" max="13588" width="8.42578125" style="84" customWidth="1"/>
    <col min="13589" max="13589" width="8.28515625" style="84" customWidth="1"/>
    <col min="13590" max="13592" width="8.42578125" style="84" customWidth="1"/>
    <col min="13593" max="13824" width="7.85546875" style="84"/>
    <col min="13825" max="13825" width="5.85546875" style="84" customWidth="1"/>
    <col min="13826" max="13829" width="20.7109375" style="84" customWidth="1"/>
    <col min="13830" max="13830" width="10.28515625" style="84" customWidth="1"/>
    <col min="13831" max="13831" width="7.42578125" style="84" customWidth="1"/>
    <col min="13832" max="13832" width="8.7109375" style="84" customWidth="1"/>
    <col min="13833" max="13833" width="9" style="84" customWidth="1"/>
    <col min="13834" max="13834" width="10.140625" style="84" customWidth="1"/>
    <col min="13835" max="13835" width="11" style="84" customWidth="1"/>
    <col min="13836" max="13836" width="9.28515625" style="84" customWidth="1"/>
    <col min="13837" max="13840" width="8.28515625" style="84" customWidth="1"/>
    <col min="13841" max="13843" width="11.85546875" style="84" customWidth="1"/>
    <col min="13844" max="13844" width="8.42578125" style="84" customWidth="1"/>
    <col min="13845" max="13845" width="8.28515625" style="84" customWidth="1"/>
    <col min="13846" max="13848" width="8.42578125" style="84" customWidth="1"/>
    <col min="13849" max="14080" width="7.85546875" style="84"/>
    <col min="14081" max="14081" width="5.85546875" style="84" customWidth="1"/>
    <col min="14082" max="14085" width="20.7109375" style="84" customWidth="1"/>
    <col min="14086" max="14086" width="10.28515625" style="84" customWidth="1"/>
    <col min="14087" max="14087" width="7.42578125" style="84" customWidth="1"/>
    <col min="14088" max="14088" width="8.7109375" style="84" customWidth="1"/>
    <col min="14089" max="14089" width="9" style="84" customWidth="1"/>
    <col min="14090" max="14090" width="10.140625" style="84" customWidth="1"/>
    <col min="14091" max="14091" width="11" style="84" customWidth="1"/>
    <col min="14092" max="14092" width="9.28515625" style="84" customWidth="1"/>
    <col min="14093" max="14096" width="8.28515625" style="84" customWidth="1"/>
    <col min="14097" max="14099" width="11.85546875" style="84" customWidth="1"/>
    <col min="14100" max="14100" width="8.42578125" style="84" customWidth="1"/>
    <col min="14101" max="14101" width="8.28515625" style="84" customWidth="1"/>
    <col min="14102" max="14104" width="8.42578125" style="84" customWidth="1"/>
    <col min="14105" max="14336" width="7.85546875" style="84"/>
    <col min="14337" max="14337" width="5.85546875" style="84" customWidth="1"/>
    <col min="14338" max="14341" width="20.7109375" style="84" customWidth="1"/>
    <col min="14342" max="14342" width="10.28515625" style="84" customWidth="1"/>
    <col min="14343" max="14343" width="7.42578125" style="84" customWidth="1"/>
    <col min="14344" max="14344" width="8.7109375" style="84" customWidth="1"/>
    <col min="14345" max="14345" width="9" style="84" customWidth="1"/>
    <col min="14346" max="14346" width="10.140625" style="84" customWidth="1"/>
    <col min="14347" max="14347" width="11" style="84" customWidth="1"/>
    <col min="14348" max="14348" width="9.28515625" style="84" customWidth="1"/>
    <col min="14349" max="14352" width="8.28515625" style="84" customWidth="1"/>
    <col min="14353" max="14355" width="11.85546875" style="84" customWidth="1"/>
    <col min="14356" max="14356" width="8.42578125" style="84" customWidth="1"/>
    <col min="14357" max="14357" width="8.28515625" style="84" customWidth="1"/>
    <col min="14358" max="14360" width="8.42578125" style="84" customWidth="1"/>
    <col min="14361" max="14592" width="7.85546875" style="84"/>
    <col min="14593" max="14593" width="5.85546875" style="84" customWidth="1"/>
    <col min="14594" max="14597" width="20.7109375" style="84" customWidth="1"/>
    <col min="14598" max="14598" width="10.28515625" style="84" customWidth="1"/>
    <col min="14599" max="14599" width="7.42578125" style="84" customWidth="1"/>
    <col min="14600" max="14600" width="8.7109375" style="84" customWidth="1"/>
    <col min="14601" max="14601" width="9" style="84" customWidth="1"/>
    <col min="14602" max="14602" width="10.140625" style="84" customWidth="1"/>
    <col min="14603" max="14603" width="11" style="84" customWidth="1"/>
    <col min="14604" max="14604" width="9.28515625" style="84" customWidth="1"/>
    <col min="14605" max="14608" width="8.28515625" style="84" customWidth="1"/>
    <col min="14609" max="14611" width="11.85546875" style="84" customWidth="1"/>
    <col min="14612" max="14612" width="8.42578125" style="84" customWidth="1"/>
    <col min="14613" max="14613" width="8.28515625" style="84" customWidth="1"/>
    <col min="14614" max="14616" width="8.42578125" style="84" customWidth="1"/>
    <col min="14617" max="14848" width="7.85546875" style="84"/>
    <col min="14849" max="14849" width="5.85546875" style="84" customWidth="1"/>
    <col min="14850" max="14853" width="20.7109375" style="84" customWidth="1"/>
    <col min="14854" max="14854" width="10.28515625" style="84" customWidth="1"/>
    <col min="14855" max="14855" width="7.42578125" style="84" customWidth="1"/>
    <col min="14856" max="14856" width="8.7109375" style="84" customWidth="1"/>
    <col min="14857" max="14857" width="9" style="84" customWidth="1"/>
    <col min="14858" max="14858" width="10.140625" style="84" customWidth="1"/>
    <col min="14859" max="14859" width="11" style="84" customWidth="1"/>
    <col min="14860" max="14860" width="9.28515625" style="84" customWidth="1"/>
    <col min="14861" max="14864" width="8.28515625" style="84" customWidth="1"/>
    <col min="14865" max="14867" width="11.85546875" style="84" customWidth="1"/>
    <col min="14868" max="14868" width="8.42578125" style="84" customWidth="1"/>
    <col min="14869" max="14869" width="8.28515625" style="84" customWidth="1"/>
    <col min="14870" max="14872" width="8.42578125" style="84" customWidth="1"/>
    <col min="14873" max="15104" width="7.85546875" style="84"/>
    <col min="15105" max="15105" width="5.85546875" style="84" customWidth="1"/>
    <col min="15106" max="15109" width="20.7109375" style="84" customWidth="1"/>
    <col min="15110" max="15110" width="10.28515625" style="84" customWidth="1"/>
    <col min="15111" max="15111" width="7.42578125" style="84" customWidth="1"/>
    <col min="15112" max="15112" width="8.7109375" style="84" customWidth="1"/>
    <col min="15113" max="15113" width="9" style="84" customWidth="1"/>
    <col min="15114" max="15114" width="10.140625" style="84" customWidth="1"/>
    <col min="15115" max="15115" width="11" style="84" customWidth="1"/>
    <col min="15116" max="15116" width="9.28515625" style="84" customWidth="1"/>
    <col min="15117" max="15120" width="8.28515625" style="84" customWidth="1"/>
    <col min="15121" max="15123" width="11.85546875" style="84" customWidth="1"/>
    <col min="15124" max="15124" width="8.42578125" style="84" customWidth="1"/>
    <col min="15125" max="15125" width="8.28515625" style="84" customWidth="1"/>
    <col min="15126" max="15128" width="8.42578125" style="84" customWidth="1"/>
    <col min="15129" max="15360" width="7.85546875" style="84"/>
    <col min="15361" max="15361" width="5.85546875" style="84" customWidth="1"/>
    <col min="15362" max="15365" width="20.7109375" style="84" customWidth="1"/>
    <col min="15366" max="15366" width="10.28515625" style="84" customWidth="1"/>
    <col min="15367" max="15367" width="7.42578125" style="84" customWidth="1"/>
    <col min="15368" max="15368" width="8.7109375" style="84" customWidth="1"/>
    <col min="15369" max="15369" width="9" style="84" customWidth="1"/>
    <col min="15370" max="15370" width="10.140625" style="84" customWidth="1"/>
    <col min="15371" max="15371" width="11" style="84" customWidth="1"/>
    <col min="15372" max="15372" width="9.28515625" style="84" customWidth="1"/>
    <col min="15373" max="15376" width="8.28515625" style="84" customWidth="1"/>
    <col min="15377" max="15379" width="11.85546875" style="84" customWidth="1"/>
    <col min="15380" max="15380" width="8.42578125" style="84" customWidth="1"/>
    <col min="15381" max="15381" width="8.28515625" style="84" customWidth="1"/>
    <col min="15382" max="15384" width="8.42578125" style="84" customWidth="1"/>
    <col min="15385" max="15616" width="7.85546875" style="84"/>
    <col min="15617" max="15617" width="5.85546875" style="84" customWidth="1"/>
    <col min="15618" max="15621" width="20.7109375" style="84" customWidth="1"/>
    <col min="15622" max="15622" width="10.28515625" style="84" customWidth="1"/>
    <col min="15623" max="15623" width="7.42578125" style="84" customWidth="1"/>
    <col min="15624" max="15624" width="8.7109375" style="84" customWidth="1"/>
    <col min="15625" max="15625" width="9" style="84" customWidth="1"/>
    <col min="15626" max="15626" width="10.140625" style="84" customWidth="1"/>
    <col min="15627" max="15627" width="11" style="84" customWidth="1"/>
    <col min="15628" max="15628" width="9.28515625" style="84" customWidth="1"/>
    <col min="15629" max="15632" width="8.28515625" style="84" customWidth="1"/>
    <col min="15633" max="15635" width="11.85546875" style="84" customWidth="1"/>
    <col min="15636" max="15636" width="8.42578125" style="84" customWidth="1"/>
    <col min="15637" max="15637" width="8.28515625" style="84" customWidth="1"/>
    <col min="15638" max="15640" width="8.42578125" style="84" customWidth="1"/>
    <col min="15641" max="15872" width="7.85546875" style="84"/>
    <col min="15873" max="15873" width="5.85546875" style="84" customWidth="1"/>
    <col min="15874" max="15877" width="20.7109375" style="84" customWidth="1"/>
    <col min="15878" max="15878" width="10.28515625" style="84" customWidth="1"/>
    <col min="15879" max="15879" width="7.42578125" style="84" customWidth="1"/>
    <col min="15880" max="15880" width="8.7109375" style="84" customWidth="1"/>
    <col min="15881" max="15881" width="9" style="84" customWidth="1"/>
    <col min="15882" max="15882" width="10.140625" style="84" customWidth="1"/>
    <col min="15883" max="15883" width="11" style="84" customWidth="1"/>
    <col min="15884" max="15884" width="9.28515625" style="84" customWidth="1"/>
    <col min="15885" max="15888" width="8.28515625" style="84" customWidth="1"/>
    <col min="15889" max="15891" width="11.85546875" style="84" customWidth="1"/>
    <col min="15892" max="15892" width="8.42578125" style="84" customWidth="1"/>
    <col min="15893" max="15893" width="8.28515625" style="84" customWidth="1"/>
    <col min="15894" max="15896" width="8.42578125" style="84" customWidth="1"/>
    <col min="15897" max="16128" width="7.85546875" style="84"/>
    <col min="16129" max="16129" width="5.85546875" style="84" customWidth="1"/>
    <col min="16130" max="16133" width="20.7109375" style="84" customWidth="1"/>
    <col min="16134" max="16134" width="10.28515625" style="84" customWidth="1"/>
    <col min="16135" max="16135" width="7.42578125" style="84" customWidth="1"/>
    <col min="16136" max="16136" width="8.7109375" style="84" customWidth="1"/>
    <col min="16137" max="16137" width="9" style="84" customWidth="1"/>
    <col min="16138" max="16138" width="10.140625" style="84" customWidth="1"/>
    <col min="16139" max="16139" width="11" style="84" customWidth="1"/>
    <col min="16140" max="16140" width="9.28515625" style="84" customWidth="1"/>
    <col min="16141" max="16144" width="8.28515625" style="84" customWidth="1"/>
    <col min="16145" max="16147" width="11.85546875" style="84" customWidth="1"/>
    <col min="16148" max="16148" width="8.42578125" style="84" customWidth="1"/>
    <col min="16149" max="16149" width="8.28515625" style="84" customWidth="1"/>
    <col min="16150" max="16152" width="8.42578125" style="84" customWidth="1"/>
    <col min="16153" max="16384" width="7.85546875" style="84"/>
  </cols>
  <sheetData>
    <row r="1" spans="1:38" ht="15.75">
      <c r="A1" s="83" t="s">
        <v>235</v>
      </c>
      <c r="D1" s="83"/>
      <c r="E1" s="215"/>
      <c r="M1" s="83"/>
    </row>
    <row r="2" spans="1:38" ht="15.75">
      <c r="A2" s="83" t="s">
        <v>492</v>
      </c>
      <c r="M2" s="83"/>
    </row>
    <row r="3" spans="1:38" ht="15.75">
      <c r="A3" s="88"/>
      <c r="B3" s="339" t="s">
        <v>66</v>
      </c>
      <c r="C3" s="340" t="s">
        <v>67</v>
      </c>
      <c r="D3" s="339" t="s">
        <v>68</v>
      </c>
      <c r="E3" s="341"/>
      <c r="M3" s="83"/>
    </row>
    <row r="4" spans="1:38" s="92" customFormat="1" ht="28.5" customHeight="1">
      <c r="A4" s="303" t="s">
        <v>21</v>
      </c>
      <c r="B4" s="208" t="s">
        <v>434</v>
      </c>
      <c r="C4" s="208" t="s">
        <v>434</v>
      </c>
      <c r="D4" s="208" t="s">
        <v>434</v>
      </c>
      <c r="E4" s="342" t="s">
        <v>236</v>
      </c>
      <c r="F4" s="91"/>
      <c r="G4" s="91"/>
      <c r="H4" s="91"/>
      <c r="I4" s="91"/>
      <c r="J4" s="91"/>
      <c r="K4" s="91"/>
      <c r="L4" s="91"/>
      <c r="M4" s="91"/>
      <c r="N4" s="91"/>
      <c r="P4" s="91"/>
      <c r="Q4" s="91"/>
      <c r="R4" s="91"/>
      <c r="S4" s="91"/>
      <c r="T4" s="93"/>
      <c r="U4" s="91"/>
      <c r="V4" s="91"/>
      <c r="W4" s="91"/>
      <c r="X4" s="91"/>
      <c r="Y4" s="91"/>
      <c r="Z4" s="91"/>
      <c r="AA4" s="91"/>
      <c r="AB4" s="91"/>
      <c r="AC4" s="91"/>
      <c r="AD4" s="91"/>
      <c r="AE4" s="91"/>
      <c r="AF4" s="91"/>
      <c r="AG4" s="91"/>
      <c r="AH4" s="91"/>
      <c r="AI4" s="91"/>
      <c r="AJ4" s="91"/>
      <c r="AK4" s="91"/>
      <c r="AL4" s="91"/>
    </row>
    <row r="5" spans="1:38" s="92" customFormat="1" ht="12.75" customHeight="1">
      <c r="A5" s="306"/>
      <c r="B5" s="217" t="s">
        <v>22</v>
      </c>
      <c r="C5" s="217" t="s">
        <v>23</v>
      </c>
      <c r="D5" s="217" t="s">
        <v>237</v>
      </c>
      <c r="E5" s="343" t="s">
        <v>238</v>
      </c>
      <c r="F5" s="91"/>
      <c r="G5" s="91"/>
      <c r="H5" s="91"/>
      <c r="I5" s="91"/>
      <c r="J5" s="91"/>
      <c r="K5" s="91"/>
      <c r="L5" s="91"/>
      <c r="M5" s="91"/>
      <c r="N5" s="91"/>
      <c r="P5" s="91"/>
      <c r="Q5" s="91"/>
      <c r="R5" s="91"/>
      <c r="S5" s="91"/>
      <c r="T5" s="93"/>
      <c r="U5" s="91"/>
      <c r="V5" s="91"/>
      <c r="W5" s="91"/>
      <c r="X5" s="91"/>
      <c r="Y5" s="91"/>
      <c r="Z5" s="91"/>
      <c r="AA5" s="91"/>
      <c r="AB5" s="91"/>
      <c r="AC5" s="91"/>
      <c r="AD5" s="91"/>
      <c r="AE5" s="91"/>
      <c r="AF5" s="91"/>
      <c r="AG5" s="91"/>
      <c r="AH5" s="91"/>
      <c r="AI5" s="91"/>
      <c r="AJ5" s="91"/>
      <c r="AK5" s="91"/>
      <c r="AL5" s="91"/>
    </row>
    <row r="6" spans="1:38">
      <c r="A6" s="346">
        <v>1947</v>
      </c>
      <c r="B6" s="344">
        <f>'T6'!F7</f>
        <v>22.317521775636994</v>
      </c>
      <c r="C6" s="218">
        <f>'T6'!K7</f>
        <v>21.573</v>
      </c>
      <c r="D6" s="219">
        <f>B6/C6*100</f>
        <v>103.45117403994341</v>
      </c>
      <c r="E6" s="345">
        <f>D6/D$58*84.2</f>
        <v>75.435782071712651</v>
      </c>
      <c r="F6" s="103"/>
      <c r="G6" s="103"/>
      <c r="H6" s="103"/>
      <c r="I6" s="104"/>
      <c r="J6" s="105"/>
      <c r="K6" s="105"/>
      <c r="M6" s="108"/>
      <c r="N6" s="108"/>
      <c r="O6" s="108"/>
      <c r="P6" s="108"/>
      <c r="Q6" s="108"/>
      <c r="R6" s="108"/>
      <c r="S6" s="108"/>
      <c r="T6" s="108"/>
      <c r="U6" s="108"/>
      <c r="V6" s="108"/>
      <c r="W6" s="108"/>
      <c r="X6" s="108"/>
    </row>
    <row r="7" spans="1:38">
      <c r="A7" s="347">
        <v>1948</v>
      </c>
      <c r="B7" s="344">
        <f>'T6'!F8</f>
        <v>22.780861328072366</v>
      </c>
      <c r="C7" s="218">
        <f>'T6'!K8</f>
        <v>22.521999999999998</v>
      </c>
      <c r="D7" s="219">
        <f t="shared" ref="D7:D69" si="0">B7/C7*100</f>
        <v>101.14937096204764</v>
      </c>
      <c r="E7" s="345">
        <f t="shared" ref="E7:E65" si="1">D7/D$58*84.2</f>
        <v>73.757325379775068</v>
      </c>
      <c r="F7" s="103"/>
      <c r="G7" s="103"/>
      <c r="H7" s="103"/>
      <c r="I7" s="104"/>
      <c r="J7" s="105"/>
      <c r="K7" s="105"/>
      <c r="M7" s="108"/>
      <c r="N7" s="108"/>
      <c r="O7" s="108"/>
      <c r="P7" s="108"/>
      <c r="Q7" s="108"/>
      <c r="R7" s="108"/>
      <c r="S7" s="108"/>
      <c r="T7" s="108"/>
      <c r="U7" s="108"/>
      <c r="V7" s="108"/>
      <c r="W7" s="108"/>
      <c r="X7" s="108"/>
    </row>
    <row r="8" spans="1:38">
      <c r="A8" s="347">
        <v>1949</v>
      </c>
      <c r="B8" s="344">
        <f>'T6'!F9</f>
        <v>23.16697762176851</v>
      </c>
      <c r="C8" s="218">
        <f>'T6'!K9</f>
        <v>23.004000000000001</v>
      </c>
      <c r="D8" s="219">
        <f t="shared" si="0"/>
        <v>100.70847514244701</v>
      </c>
      <c r="E8" s="345">
        <f t="shared" si="1"/>
        <v>73.435827617450201</v>
      </c>
      <c r="F8" s="103"/>
      <c r="G8" s="103"/>
      <c r="H8" s="103"/>
      <c r="I8" s="104"/>
      <c r="J8" s="105"/>
      <c r="K8" s="105"/>
      <c r="M8" s="108"/>
      <c r="N8" s="108"/>
      <c r="O8" s="108"/>
      <c r="P8" s="108"/>
      <c r="Q8" s="108"/>
      <c r="R8" s="108"/>
      <c r="S8" s="108"/>
      <c r="T8" s="108"/>
      <c r="U8" s="108"/>
      <c r="V8" s="108"/>
      <c r="W8" s="108"/>
      <c r="X8" s="108"/>
    </row>
    <row r="9" spans="1:38">
      <c r="A9" s="347">
        <v>1950</v>
      </c>
      <c r="B9" s="344">
        <f>'T6'!F10</f>
        <v>25.483675383945361</v>
      </c>
      <c r="C9" s="218">
        <f>'T6'!K10</f>
        <v>24.899000000000001</v>
      </c>
      <c r="D9" s="219">
        <f t="shared" si="0"/>
        <v>102.34818821617479</v>
      </c>
      <c r="E9" s="345">
        <f t="shared" si="1"/>
        <v>74.631493488212655</v>
      </c>
      <c r="F9" s="103"/>
      <c r="G9" s="103"/>
      <c r="H9" s="103"/>
      <c r="I9" s="104"/>
      <c r="J9" s="105"/>
      <c r="K9" s="105"/>
      <c r="M9" s="108"/>
      <c r="N9" s="108"/>
      <c r="O9" s="108"/>
      <c r="P9" s="108"/>
      <c r="Q9" s="108"/>
      <c r="R9" s="108"/>
      <c r="S9" s="108"/>
      <c r="T9" s="108"/>
      <c r="U9" s="108"/>
      <c r="V9" s="108"/>
      <c r="W9" s="108"/>
      <c r="X9" s="108"/>
    </row>
    <row r="10" spans="1:38">
      <c r="A10" s="347">
        <v>1951</v>
      </c>
      <c r="B10" s="344">
        <f>'T6'!F11</f>
        <v>26.950917299990699</v>
      </c>
      <c r="C10" s="218">
        <f>'T6'!K11</f>
        <v>25.664999999999999</v>
      </c>
      <c r="D10" s="219">
        <f t="shared" si="0"/>
        <v>105.01039275273992</v>
      </c>
      <c r="E10" s="345">
        <f t="shared" si="1"/>
        <v>76.572752087879294</v>
      </c>
      <c r="F10" s="103"/>
      <c r="G10" s="103"/>
      <c r="H10" s="103"/>
      <c r="I10" s="104"/>
      <c r="J10" s="105"/>
      <c r="K10" s="105"/>
      <c r="M10" s="108"/>
      <c r="N10" s="108"/>
      <c r="O10" s="108"/>
      <c r="P10" s="108"/>
      <c r="Q10" s="108"/>
      <c r="R10" s="108"/>
      <c r="S10" s="108"/>
      <c r="T10" s="108"/>
      <c r="U10" s="108"/>
      <c r="V10" s="108"/>
      <c r="W10" s="108"/>
      <c r="X10" s="108"/>
    </row>
    <row r="11" spans="1:38">
      <c r="A11" s="347">
        <v>1952</v>
      </c>
      <c r="B11" s="344">
        <f>'T6'!F12</f>
        <v>28.88149876847141</v>
      </c>
      <c r="C11" s="218">
        <f>'T6'!K12</f>
        <v>26.428000000000001</v>
      </c>
      <c r="D11" s="219">
        <f t="shared" si="0"/>
        <v>109.28370958253144</v>
      </c>
      <c r="E11" s="345">
        <f t="shared" si="1"/>
        <v>79.688821094221069</v>
      </c>
      <c r="F11" s="103"/>
      <c r="G11" s="103"/>
      <c r="H11" s="103"/>
      <c r="I11" s="104"/>
      <c r="J11" s="105"/>
      <c r="K11" s="105"/>
      <c r="M11" s="108"/>
      <c r="N11" s="108"/>
      <c r="O11" s="108"/>
      <c r="P11" s="108"/>
      <c r="Q11" s="108"/>
      <c r="R11" s="108"/>
      <c r="S11" s="108"/>
      <c r="T11" s="108"/>
      <c r="U11" s="108"/>
      <c r="V11" s="108"/>
      <c r="W11" s="108"/>
      <c r="X11" s="108"/>
    </row>
    <row r="12" spans="1:38">
      <c r="A12" s="347">
        <v>1953</v>
      </c>
      <c r="B12" s="344">
        <f>'T6'!F13</f>
        <v>29.885401132081384</v>
      </c>
      <c r="C12" s="218">
        <f>'T6'!K13</f>
        <v>27.417000000000002</v>
      </c>
      <c r="D12" s="219">
        <f t="shared" si="0"/>
        <v>109.00317734282154</v>
      </c>
      <c r="E12" s="345">
        <f t="shared" si="1"/>
        <v>79.484259192481076</v>
      </c>
      <c r="F12" s="103"/>
      <c r="G12" s="103"/>
      <c r="H12" s="103"/>
      <c r="I12" s="104"/>
      <c r="J12" s="105"/>
      <c r="K12" s="105"/>
      <c r="M12" s="108"/>
      <c r="N12" s="108"/>
      <c r="O12" s="108"/>
      <c r="P12" s="108"/>
      <c r="Q12" s="108"/>
      <c r="R12" s="108"/>
      <c r="S12" s="108"/>
      <c r="T12" s="108"/>
      <c r="U12" s="108"/>
      <c r="V12" s="108"/>
      <c r="W12" s="108"/>
      <c r="X12" s="108"/>
    </row>
    <row r="13" spans="1:38">
      <c r="A13" s="347">
        <v>1954</v>
      </c>
      <c r="B13" s="344">
        <f>'T6'!F14</f>
        <v>29.576508097124467</v>
      </c>
      <c r="C13" s="218">
        <f>'T6'!K14</f>
        <v>28.026</v>
      </c>
      <c r="D13" s="219">
        <f t="shared" si="0"/>
        <v>105.53239169743975</v>
      </c>
      <c r="E13" s="345">
        <f t="shared" si="1"/>
        <v>76.953389610840972</v>
      </c>
      <c r="F13" s="103"/>
      <c r="G13" s="103"/>
      <c r="H13" s="103"/>
      <c r="I13" s="104"/>
      <c r="J13" s="105"/>
      <c r="K13" s="105"/>
      <c r="M13" s="108"/>
      <c r="N13" s="108"/>
      <c r="O13" s="108"/>
      <c r="P13" s="108"/>
      <c r="Q13" s="108"/>
      <c r="R13" s="108"/>
      <c r="S13" s="108"/>
      <c r="T13" s="108"/>
      <c r="U13" s="108"/>
      <c r="V13" s="108"/>
      <c r="W13" s="108"/>
      <c r="X13" s="108"/>
    </row>
    <row r="14" spans="1:38">
      <c r="A14" s="347">
        <v>1955</v>
      </c>
      <c r="B14" s="344">
        <f>'T6'!F15</f>
        <v>32.819884964172061</v>
      </c>
      <c r="C14" s="218">
        <f>'T6'!K15</f>
        <v>29.216000000000001</v>
      </c>
      <c r="D14" s="219">
        <f t="shared" si="0"/>
        <v>112.33531271964698</v>
      </c>
      <c r="E14" s="345">
        <f t="shared" si="1"/>
        <v>81.914026089303292</v>
      </c>
      <c r="F14" s="103"/>
      <c r="G14" s="103"/>
      <c r="H14" s="103"/>
      <c r="I14" s="104"/>
      <c r="J14" s="105"/>
      <c r="K14" s="105"/>
      <c r="M14" s="108"/>
      <c r="N14" s="108"/>
      <c r="O14" s="108"/>
      <c r="P14" s="108"/>
      <c r="Q14" s="108"/>
      <c r="R14" s="108"/>
      <c r="S14" s="108"/>
      <c r="T14" s="108"/>
      <c r="U14" s="108"/>
      <c r="V14" s="108"/>
      <c r="W14" s="108"/>
      <c r="X14" s="108"/>
    </row>
    <row r="15" spans="1:38">
      <c r="A15" s="347">
        <v>1956</v>
      </c>
      <c r="B15" s="344">
        <f>'T6'!F16</f>
        <v>34.518796656435086</v>
      </c>
      <c r="C15" s="218">
        <f>'T6'!K16</f>
        <v>29.291</v>
      </c>
      <c r="D15" s="219">
        <f>B15/C15*100</f>
        <v>117.84779166445354</v>
      </c>
      <c r="E15" s="345">
        <f t="shared" si="1"/>
        <v>85.933682359175805</v>
      </c>
      <c r="F15" s="103"/>
      <c r="G15" s="103"/>
      <c r="H15" s="103"/>
      <c r="I15" s="104"/>
      <c r="J15" s="105"/>
      <c r="K15" s="105"/>
      <c r="M15" s="108"/>
      <c r="N15" s="108"/>
      <c r="O15" s="108"/>
      <c r="P15" s="108"/>
      <c r="Q15" s="108"/>
      <c r="R15" s="108"/>
      <c r="S15" s="108"/>
      <c r="T15" s="108"/>
      <c r="U15" s="108"/>
      <c r="V15" s="108"/>
      <c r="W15" s="108"/>
      <c r="X15" s="108"/>
    </row>
    <row r="16" spans="1:38">
      <c r="A16" s="347">
        <v>1957</v>
      </c>
      <c r="B16" s="344">
        <f>'T6'!F17</f>
        <v>34.441573397695855</v>
      </c>
      <c r="C16" s="218">
        <f>'T6'!K17</f>
        <v>30.225999999999999</v>
      </c>
      <c r="D16" s="219">
        <f t="shared" si="0"/>
        <v>113.94684509262176</v>
      </c>
      <c r="E16" s="345">
        <f t="shared" si="1"/>
        <v>83.089142814825394</v>
      </c>
      <c r="F16" s="103"/>
      <c r="G16" s="103"/>
      <c r="H16" s="103"/>
      <c r="I16" s="104"/>
      <c r="J16" s="105"/>
      <c r="K16" s="105"/>
      <c r="M16" s="108"/>
      <c r="N16" s="108"/>
      <c r="O16" s="108"/>
      <c r="P16" s="108"/>
      <c r="Q16" s="108"/>
      <c r="R16" s="108"/>
      <c r="S16" s="108"/>
      <c r="T16" s="108"/>
      <c r="U16" s="108"/>
      <c r="V16" s="108"/>
      <c r="W16" s="108"/>
      <c r="X16" s="108"/>
    </row>
    <row r="17" spans="1:24">
      <c r="A17" s="347">
        <v>1958</v>
      </c>
      <c r="B17" s="344">
        <f>'T6'!F18</f>
        <v>36.294931607437334</v>
      </c>
      <c r="C17" s="218">
        <f>'T6'!K18</f>
        <v>31.106999999999999</v>
      </c>
      <c r="D17" s="219">
        <f t="shared" si="0"/>
        <v>116.67769829117991</v>
      </c>
      <c r="E17" s="345">
        <f t="shared" si="1"/>
        <v>85.080459478633685</v>
      </c>
      <c r="F17" s="103"/>
      <c r="G17" s="103"/>
      <c r="H17" s="103"/>
      <c r="I17" s="104"/>
      <c r="J17" s="105"/>
      <c r="K17" s="105"/>
      <c r="M17" s="108"/>
      <c r="N17" s="108"/>
      <c r="O17" s="108"/>
      <c r="P17" s="108"/>
      <c r="Q17" s="108"/>
      <c r="R17" s="108"/>
      <c r="S17" s="108"/>
      <c r="T17" s="108"/>
      <c r="U17" s="108"/>
      <c r="V17" s="108"/>
      <c r="W17" s="108"/>
      <c r="X17" s="108"/>
    </row>
    <row r="18" spans="1:24">
      <c r="A18" s="347">
        <v>1959</v>
      </c>
      <c r="B18" s="344">
        <f>'T6'!F19</f>
        <v>37.607727006004218</v>
      </c>
      <c r="C18" s="218">
        <f>'T6'!K19</f>
        <v>32.219000000000001</v>
      </c>
      <c r="D18" s="219">
        <f>B18/C18*100</f>
        <v>116.72530806668182</v>
      </c>
      <c r="E18" s="345">
        <f>D18/D$58*84.2</f>
        <v>85.115176152297138</v>
      </c>
      <c r="F18" s="103"/>
      <c r="G18" s="103"/>
      <c r="H18" s="103"/>
      <c r="I18" s="104"/>
      <c r="J18" s="105"/>
      <c r="K18" s="105"/>
      <c r="M18" s="108"/>
      <c r="N18" s="108"/>
      <c r="O18" s="108"/>
      <c r="P18" s="108"/>
      <c r="Q18" s="108"/>
      <c r="R18" s="108"/>
      <c r="S18" s="108"/>
      <c r="T18" s="108"/>
      <c r="U18" s="108"/>
      <c r="V18" s="108"/>
      <c r="W18" s="108"/>
      <c r="X18" s="108"/>
    </row>
    <row r="19" spans="1:24">
      <c r="A19" s="347">
        <v>1960</v>
      </c>
      <c r="B19" s="344">
        <f>'T6'!F20</f>
        <v>38.843299145831864</v>
      </c>
      <c r="C19" s="218">
        <f>'T6'!K20</f>
        <v>32.783999999999999</v>
      </c>
      <c r="D19" s="219">
        <f t="shared" si="0"/>
        <v>118.48248885380632</v>
      </c>
      <c r="E19" s="345">
        <f t="shared" si="1"/>
        <v>86.396498555336692</v>
      </c>
      <c r="F19" s="103"/>
      <c r="G19" s="103"/>
      <c r="H19" s="103"/>
      <c r="I19" s="104"/>
      <c r="J19" s="105"/>
      <c r="K19" s="105"/>
      <c r="M19" s="108"/>
      <c r="N19" s="108"/>
      <c r="O19" s="108"/>
      <c r="P19" s="108"/>
      <c r="Q19" s="108"/>
      <c r="R19" s="108"/>
      <c r="S19" s="108"/>
      <c r="T19" s="108"/>
      <c r="U19" s="108"/>
      <c r="V19" s="108"/>
      <c r="W19" s="108"/>
      <c r="X19" s="108"/>
    </row>
    <row r="20" spans="1:24">
      <c r="A20" s="347">
        <v>1961</v>
      </c>
      <c r="B20" s="344">
        <f>'T6'!F21</f>
        <v>40.001648026920293</v>
      </c>
      <c r="C20" s="218">
        <f>'T6'!K21</f>
        <v>33.981999999999999</v>
      </c>
      <c r="D20" s="219">
        <f t="shared" si="0"/>
        <v>117.7142252572547</v>
      </c>
      <c r="E20" s="345">
        <f t="shared" si="1"/>
        <v>85.836286786055837</v>
      </c>
      <c r="F20" s="103"/>
      <c r="G20" s="103"/>
      <c r="H20" s="103"/>
      <c r="I20" s="104"/>
      <c r="J20" s="105"/>
      <c r="K20" s="105"/>
      <c r="M20" s="108"/>
      <c r="N20" s="108"/>
      <c r="O20" s="108"/>
      <c r="P20" s="108"/>
      <c r="Q20" s="108"/>
      <c r="R20" s="108"/>
      <c r="S20" s="108"/>
      <c r="T20" s="108"/>
      <c r="U20" s="108"/>
      <c r="V20" s="108"/>
      <c r="W20" s="108"/>
      <c r="X20" s="108"/>
    </row>
    <row r="21" spans="1:24">
      <c r="A21" s="347">
        <v>1962</v>
      </c>
      <c r="B21" s="344">
        <f>'T6'!F22</f>
        <v>41.623336460444087</v>
      </c>
      <c r="C21" s="218">
        <f>'T6'!K22</f>
        <v>35.545999999999999</v>
      </c>
      <c r="D21" s="219">
        <f t="shared" si="0"/>
        <v>117.09710364160269</v>
      </c>
      <c r="E21" s="345">
        <f t="shared" si="1"/>
        <v>85.386286559938597</v>
      </c>
      <c r="F21" s="103"/>
      <c r="G21" s="103"/>
      <c r="H21" s="103"/>
      <c r="I21" s="104"/>
      <c r="J21" s="105"/>
      <c r="K21" s="105"/>
      <c r="M21" s="108"/>
      <c r="N21" s="108"/>
      <c r="O21" s="108"/>
      <c r="P21" s="108"/>
      <c r="Q21" s="108"/>
      <c r="R21" s="108"/>
      <c r="S21" s="108"/>
      <c r="T21" s="108"/>
      <c r="U21" s="108"/>
      <c r="V21" s="108"/>
      <c r="W21" s="108"/>
      <c r="X21" s="108"/>
    </row>
    <row r="22" spans="1:24">
      <c r="A22" s="347">
        <v>1963</v>
      </c>
      <c r="B22" s="344">
        <f>'T6'!F23</f>
        <v>43.476694670185566</v>
      </c>
      <c r="C22" s="218">
        <f>'T6'!K23</f>
        <v>36.914999999999999</v>
      </c>
      <c r="D22" s="219">
        <f t="shared" si="0"/>
        <v>117.77514471132484</v>
      </c>
      <c r="E22" s="345">
        <f t="shared" si="1"/>
        <v>85.880708772599831</v>
      </c>
      <c r="F22" s="103"/>
      <c r="G22" s="103"/>
      <c r="H22" s="103"/>
      <c r="I22" s="104"/>
      <c r="J22" s="105"/>
      <c r="K22" s="105"/>
      <c r="M22" s="108"/>
      <c r="N22" s="108"/>
      <c r="O22" s="108"/>
      <c r="P22" s="108"/>
      <c r="Q22" s="108"/>
      <c r="R22" s="108"/>
      <c r="S22" s="108"/>
      <c r="T22" s="108"/>
      <c r="U22" s="108"/>
      <c r="V22" s="108"/>
      <c r="W22" s="108"/>
      <c r="X22" s="108"/>
    </row>
    <row r="23" spans="1:24">
      <c r="A23" s="347">
        <v>1964</v>
      </c>
      <c r="B23" s="344">
        <f>'T6'!F24</f>
        <v>45.17560636244859</v>
      </c>
      <c r="C23" s="218">
        <f>'T6'!K24</f>
        <v>38.139000000000003</v>
      </c>
      <c r="D23" s="219">
        <f t="shared" si="0"/>
        <v>118.44989738181017</v>
      </c>
      <c r="E23" s="345">
        <f t="shared" si="1"/>
        <v>86.372733110413392</v>
      </c>
      <c r="F23" s="103"/>
      <c r="G23" s="103"/>
      <c r="H23" s="103"/>
      <c r="I23" s="104"/>
      <c r="J23" s="105"/>
      <c r="K23" s="105"/>
      <c r="M23" s="108"/>
      <c r="N23" s="108"/>
      <c r="O23" s="108"/>
      <c r="P23" s="108"/>
      <c r="Q23" s="108"/>
      <c r="R23" s="108"/>
      <c r="S23" s="108"/>
      <c r="T23" s="108"/>
      <c r="U23" s="108"/>
      <c r="V23" s="108"/>
      <c r="W23" s="108"/>
      <c r="X23" s="108"/>
    </row>
    <row r="24" spans="1:24">
      <c r="A24" s="347">
        <v>1965</v>
      </c>
      <c r="B24" s="344">
        <f>'T6'!F25</f>
        <v>47.02896457219007</v>
      </c>
      <c r="C24" s="218">
        <f>'T6'!K25</f>
        <v>39.530999999999999</v>
      </c>
      <c r="D24" s="219">
        <f t="shared" si="0"/>
        <v>118.96730305884007</v>
      </c>
      <c r="E24" s="345">
        <f t="shared" si="1"/>
        <v>86.750021258733724</v>
      </c>
      <c r="F24" s="103"/>
      <c r="G24" s="103"/>
      <c r="H24" s="103"/>
      <c r="I24" s="104"/>
      <c r="J24" s="105"/>
      <c r="K24" s="105"/>
      <c r="M24" s="108"/>
      <c r="N24" s="108"/>
      <c r="O24" s="108"/>
      <c r="P24" s="108"/>
      <c r="Q24" s="108"/>
      <c r="R24" s="108"/>
      <c r="S24" s="108"/>
      <c r="T24" s="108"/>
      <c r="U24" s="108"/>
      <c r="V24" s="108"/>
      <c r="W24" s="108"/>
      <c r="X24" s="108"/>
    </row>
    <row r="25" spans="1:24">
      <c r="A25" s="347">
        <v>1966</v>
      </c>
      <c r="B25" s="344">
        <f>'T6'!F26</f>
        <v>48.110090194539261</v>
      </c>
      <c r="C25" s="218">
        <f>'T6'!K26</f>
        <v>41.152999999999999</v>
      </c>
      <c r="D25" s="219">
        <f t="shared" si="0"/>
        <v>116.90542656559488</v>
      </c>
      <c r="E25" s="345">
        <f t="shared" si="1"/>
        <v>85.246517144385294</v>
      </c>
      <c r="F25" s="103"/>
      <c r="G25" s="103"/>
      <c r="H25" s="103"/>
      <c r="I25" s="104"/>
      <c r="J25" s="105"/>
      <c r="K25" s="105"/>
      <c r="M25" s="108"/>
      <c r="N25" s="108"/>
      <c r="O25" s="108"/>
      <c r="P25" s="108"/>
      <c r="Q25" s="108"/>
      <c r="R25" s="108"/>
      <c r="S25" s="108"/>
      <c r="T25" s="108"/>
      <c r="U25" s="108"/>
      <c r="V25" s="108"/>
      <c r="W25" s="108"/>
      <c r="X25" s="108"/>
    </row>
    <row r="26" spans="1:24">
      <c r="A26" s="347">
        <v>1967</v>
      </c>
      <c r="B26" s="344">
        <f>'T6'!F27</f>
        <v>48.496206488235408</v>
      </c>
      <c r="C26" s="218">
        <f>'T6'!K27</f>
        <v>42.116</v>
      </c>
      <c r="D26" s="219">
        <f t="shared" si="0"/>
        <v>115.14912738207667</v>
      </c>
      <c r="E26" s="345">
        <f t="shared" si="1"/>
        <v>83.96583759975826</v>
      </c>
      <c r="F26" s="103"/>
      <c r="G26" s="103"/>
      <c r="H26" s="103"/>
      <c r="I26" s="104"/>
      <c r="J26" s="105"/>
      <c r="K26" s="105"/>
      <c r="M26" s="108"/>
      <c r="N26" s="108"/>
      <c r="O26" s="108"/>
      <c r="P26" s="108"/>
      <c r="Q26" s="108"/>
      <c r="R26" s="108"/>
      <c r="S26" s="108"/>
      <c r="T26" s="108"/>
      <c r="U26" s="108"/>
      <c r="V26" s="108"/>
      <c r="W26" s="108"/>
      <c r="X26" s="108"/>
    </row>
    <row r="27" spans="1:24">
      <c r="A27" s="347">
        <v>1968</v>
      </c>
      <c r="B27" s="344">
        <f>'T6'!F28</f>
        <v>51.662360096543779</v>
      </c>
      <c r="C27" s="218">
        <f>'T6'!K28</f>
        <v>43.593000000000004</v>
      </c>
      <c r="D27" s="219">
        <f t="shared" si="0"/>
        <v>118.51067854137997</v>
      </c>
      <c r="E27" s="345">
        <f t="shared" si="1"/>
        <v>86.417054253695952</v>
      </c>
      <c r="F27" s="103"/>
      <c r="G27" s="103"/>
      <c r="H27" s="103"/>
      <c r="I27" s="104"/>
      <c r="J27" s="105"/>
      <c r="K27" s="105"/>
      <c r="M27" s="108"/>
      <c r="N27" s="108"/>
      <c r="O27" s="108"/>
      <c r="P27" s="108"/>
      <c r="Q27" s="108"/>
      <c r="R27" s="108"/>
      <c r="S27" s="108"/>
      <c r="T27" s="108"/>
      <c r="U27" s="108"/>
      <c r="V27" s="108"/>
      <c r="W27" s="108"/>
      <c r="X27" s="108"/>
    </row>
    <row r="28" spans="1:24">
      <c r="A28" s="347">
        <v>1969</v>
      </c>
      <c r="B28" s="344">
        <f>'T6'!F29</f>
        <v>53.361271788806796</v>
      </c>
      <c r="C28" s="218">
        <f>'T6'!K29</f>
        <v>43.813000000000002</v>
      </c>
      <c r="D28" s="219">
        <f t="shared" si="0"/>
        <v>121.79323896744528</v>
      </c>
      <c r="E28" s="345">
        <f t="shared" si="1"/>
        <v>88.810671486520022</v>
      </c>
      <c r="F28" s="103"/>
      <c r="G28" s="103"/>
      <c r="H28" s="103"/>
      <c r="I28" s="104"/>
      <c r="J28" s="105"/>
      <c r="K28" s="105"/>
      <c r="M28" s="108"/>
      <c r="N28" s="108"/>
      <c r="O28" s="108"/>
      <c r="P28" s="108"/>
      <c r="Q28" s="108"/>
      <c r="R28" s="108"/>
      <c r="S28" s="108"/>
      <c r="T28" s="108"/>
      <c r="U28" s="108"/>
      <c r="V28" s="108"/>
      <c r="W28" s="108"/>
      <c r="X28" s="108"/>
    </row>
    <row r="29" spans="1:24">
      <c r="A29" s="347">
        <v>1970</v>
      </c>
      <c r="B29" s="344">
        <f>'T6'!F30</f>
        <v>55.291853257287507</v>
      </c>
      <c r="C29" s="218">
        <f>'T6'!K30</f>
        <v>44.677</v>
      </c>
      <c r="D29" s="219">
        <f t="shared" si="0"/>
        <v>123.75910033638675</v>
      </c>
      <c r="E29" s="345">
        <f t="shared" si="1"/>
        <v>90.244162127751494</v>
      </c>
      <c r="F29" s="103"/>
      <c r="G29" s="103"/>
      <c r="H29" s="103"/>
      <c r="I29" s="104"/>
      <c r="J29" s="105"/>
      <c r="K29" s="105"/>
      <c r="M29" s="108"/>
      <c r="N29" s="108"/>
      <c r="O29" s="108"/>
      <c r="P29" s="108"/>
      <c r="Q29" s="108"/>
      <c r="R29" s="108"/>
      <c r="S29" s="108"/>
      <c r="T29" s="108"/>
      <c r="U29" s="108"/>
      <c r="V29" s="108"/>
      <c r="W29" s="108"/>
      <c r="X29" s="108"/>
    </row>
    <row r="30" spans="1:24">
      <c r="A30" s="347">
        <v>1971</v>
      </c>
      <c r="B30" s="344">
        <f>'T6'!F31</f>
        <v>57.45410450198591</v>
      </c>
      <c r="C30" s="218">
        <f>'T6'!K31</f>
        <v>46.491999999999997</v>
      </c>
      <c r="D30" s="219">
        <f t="shared" si="0"/>
        <v>123.57847479563347</v>
      </c>
      <c r="E30" s="345">
        <f t="shared" si="1"/>
        <v>90.112451404743283</v>
      </c>
      <c r="F30" s="103"/>
      <c r="G30" s="103"/>
      <c r="H30" s="103"/>
      <c r="I30" s="104"/>
      <c r="J30" s="105"/>
      <c r="K30" s="105"/>
      <c r="M30" s="108"/>
      <c r="N30" s="108"/>
      <c r="O30" s="108"/>
      <c r="P30" s="108"/>
      <c r="Q30" s="108"/>
      <c r="R30" s="108"/>
      <c r="S30" s="108"/>
      <c r="T30" s="108"/>
      <c r="U30" s="108"/>
      <c r="V30" s="108"/>
      <c r="W30" s="108"/>
      <c r="X30" s="108"/>
    </row>
    <row r="31" spans="1:24">
      <c r="A31" s="347">
        <v>1972</v>
      </c>
      <c r="B31" s="344">
        <f>'T6'!F32</f>
        <v>60.002472040380439</v>
      </c>
      <c r="C31" s="218">
        <f>'T6'!K32</f>
        <v>48.02</v>
      </c>
      <c r="D31" s="219">
        <f t="shared" si="0"/>
        <v>124.95308629816834</v>
      </c>
      <c r="E31" s="345">
        <f t="shared" si="1"/>
        <v>91.114807295827262</v>
      </c>
      <c r="F31" s="103"/>
      <c r="G31" s="103"/>
      <c r="H31" s="103"/>
      <c r="I31" s="104"/>
      <c r="J31" s="105"/>
      <c r="K31" s="105"/>
      <c r="M31" s="108"/>
      <c r="N31" s="108"/>
      <c r="O31" s="108"/>
      <c r="P31" s="108"/>
      <c r="Q31" s="108"/>
      <c r="R31" s="108"/>
      <c r="S31" s="108"/>
      <c r="T31" s="108"/>
      <c r="U31" s="108"/>
      <c r="V31" s="108"/>
      <c r="W31" s="108"/>
      <c r="X31" s="108"/>
    </row>
    <row r="32" spans="1:24">
      <c r="A32" s="347">
        <v>1973</v>
      </c>
      <c r="B32" s="344">
        <f>'T6'!F33</f>
        <v>62.164723285078828</v>
      </c>
      <c r="C32" s="218">
        <f>'T6'!K33</f>
        <v>49.45</v>
      </c>
      <c r="D32" s="219">
        <f t="shared" si="0"/>
        <v>125.71228166851127</v>
      </c>
      <c r="E32" s="345">
        <f t="shared" si="1"/>
        <v>91.668406585912919</v>
      </c>
      <c r="F32" s="103"/>
      <c r="G32" s="103"/>
      <c r="H32" s="103"/>
      <c r="I32" s="104"/>
      <c r="J32" s="105"/>
      <c r="K32" s="105"/>
      <c r="M32" s="108"/>
      <c r="N32" s="108"/>
      <c r="O32" s="108"/>
      <c r="P32" s="108"/>
      <c r="Q32" s="108"/>
      <c r="R32" s="108"/>
      <c r="S32" s="108"/>
      <c r="T32" s="108"/>
      <c r="U32" s="108"/>
      <c r="V32" s="108"/>
      <c r="W32" s="108"/>
      <c r="X32" s="108"/>
    </row>
    <row r="33" spans="1:24">
      <c r="A33" s="347">
        <v>1974</v>
      </c>
      <c r="B33" s="344">
        <f>'T6'!F34</f>
        <v>61.778606991382681</v>
      </c>
      <c r="C33" s="218">
        <f>'T6'!K34</f>
        <v>48.603999999999999</v>
      </c>
      <c r="D33" s="219">
        <f t="shared" si="0"/>
        <v>127.10601389059066</v>
      </c>
      <c r="E33" s="345">
        <f t="shared" si="1"/>
        <v>92.684705155231342</v>
      </c>
      <c r="F33" s="103"/>
      <c r="G33" s="103"/>
      <c r="H33" s="103"/>
      <c r="I33" s="104"/>
      <c r="J33" s="105"/>
      <c r="K33" s="105"/>
      <c r="M33" s="108"/>
      <c r="N33" s="108"/>
      <c r="O33" s="108"/>
      <c r="P33" s="108"/>
      <c r="Q33" s="108"/>
      <c r="R33" s="108"/>
      <c r="S33" s="108"/>
      <c r="T33" s="108"/>
      <c r="U33" s="108"/>
      <c r="V33" s="108"/>
      <c r="W33" s="108"/>
      <c r="X33" s="108"/>
    </row>
    <row r="34" spans="1:24">
      <c r="A34" s="347">
        <v>1975</v>
      </c>
      <c r="B34" s="344">
        <f>'T6'!F35</f>
        <v>62.164723285078821</v>
      </c>
      <c r="C34" s="218">
        <f>'T6'!K35</f>
        <v>50.311999999999998</v>
      </c>
      <c r="D34" s="219">
        <f t="shared" si="0"/>
        <v>123.55844189274691</v>
      </c>
      <c r="E34" s="345">
        <f t="shared" si="1"/>
        <v>90.097843569593621</v>
      </c>
      <c r="F34" s="103"/>
      <c r="G34" s="103"/>
      <c r="H34" s="103"/>
      <c r="I34" s="104"/>
      <c r="J34" s="105"/>
      <c r="K34" s="105"/>
      <c r="M34" s="108"/>
      <c r="N34" s="108"/>
      <c r="O34" s="108"/>
      <c r="P34" s="108"/>
      <c r="Q34" s="108"/>
      <c r="R34" s="108"/>
      <c r="S34" s="108"/>
      <c r="T34" s="108"/>
      <c r="U34" s="108"/>
      <c r="V34" s="108"/>
      <c r="W34" s="108"/>
      <c r="X34" s="108"/>
    </row>
    <row r="35" spans="1:24">
      <c r="A35" s="347">
        <v>1976</v>
      </c>
      <c r="B35" s="344">
        <f>'T6'!F36</f>
        <v>65.948662963301018</v>
      </c>
      <c r="C35" s="218">
        <f>'T6'!K36</f>
        <v>51.972999999999999</v>
      </c>
      <c r="D35" s="219">
        <f t="shared" si="0"/>
        <v>126.89023716795455</v>
      </c>
      <c r="E35" s="345">
        <f t="shared" si="1"/>
        <v>92.527362466992329</v>
      </c>
      <c r="F35" s="103"/>
      <c r="G35" s="103"/>
      <c r="H35" s="103"/>
      <c r="I35" s="104"/>
      <c r="J35" s="105"/>
      <c r="K35" s="105"/>
      <c r="M35" s="108"/>
      <c r="N35" s="108"/>
      <c r="O35" s="108"/>
      <c r="P35" s="108"/>
      <c r="Q35" s="108"/>
      <c r="R35" s="108"/>
      <c r="S35" s="108"/>
      <c r="T35" s="108"/>
      <c r="U35" s="108"/>
      <c r="V35" s="108"/>
      <c r="W35" s="108"/>
      <c r="X35" s="108"/>
    </row>
    <row r="36" spans="1:24">
      <c r="A36" s="347">
        <v>1977</v>
      </c>
      <c r="B36" s="344">
        <f>'T6'!F37</f>
        <v>67.80202117304249</v>
      </c>
      <c r="C36" s="218">
        <f>'T6'!K37</f>
        <v>52.898000000000003</v>
      </c>
      <c r="D36" s="219">
        <f t="shared" si="0"/>
        <v>128.1750182862159</v>
      </c>
      <c r="E36" s="345">
        <f t="shared" si="1"/>
        <v>93.464214748722782</v>
      </c>
      <c r="F36" s="103"/>
      <c r="G36" s="103"/>
      <c r="H36" s="103"/>
      <c r="I36" s="104"/>
      <c r="J36" s="105"/>
      <c r="K36" s="105"/>
      <c r="M36" s="108"/>
      <c r="N36" s="108"/>
      <c r="O36" s="108"/>
      <c r="P36" s="108"/>
      <c r="Q36" s="108"/>
      <c r="R36" s="108"/>
      <c r="S36" s="108"/>
      <c r="T36" s="108"/>
      <c r="U36" s="108"/>
      <c r="V36" s="108"/>
      <c r="W36" s="108"/>
      <c r="X36" s="108"/>
    </row>
    <row r="37" spans="1:24">
      <c r="A37" s="347">
        <v>1978</v>
      </c>
      <c r="B37" s="344">
        <f>'T6'!F38</f>
        <v>67.956467690520952</v>
      </c>
      <c r="C37" s="218">
        <f>'T6'!K38</f>
        <v>53.506999999999998</v>
      </c>
      <c r="D37" s="219">
        <f t="shared" si="0"/>
        <v>127.00481748279844</v>
      </c>
      <c r="E37" s="345">
        <f t="shared" si="1"/>
        <v>92.610913530965135</v>
      </c>
      <c r="F37" s="103"/>
      <c r="G37" s="103"/>
      <c r="H37" s="103"/>
      <c r="I37" s="104"/>
      <c r="J37" s="105"/>
      <c r="K37" s="105"/>
      <c r="M37" s="108"/>
      <c r="N37" s="108"/>
      <c r="O37" s="108"/>
      <c r="P37" s="108"/>
      <c r="Q37" s="108"/>
      <c r="R37" s="108"/>
      <c r="S37" s="108"/>
      <c r="T37" s="108"/>
      <c r="U37" s="108"/>
      <c r="V37" s="108"/>
      <c r="W37" s="108"/>
      <c r="X37" s="108"/>
    </row>
    <row r="38" spans="1:24">
      <c r="A38" s="347">
        <v>1979</v>
      </c>
      <c r="B38" s="344">
        <f>'T6'!F39</f>
        <v>67.80202117304249</v>
      </c>
      <c r="C38" s="218">
        <f>'T6'!K39</f>
        <v>53.555</v>
      </c>
      <c r="D38" s="219">
        <f t="shared" si="0"/>
        <v>126.60259765295956</v>
      </c>
      <c r="E38" s="345">
        <f t="shared" si="1"/>
        <v>92.317617996040298</v>
      </c>
      <c r="F38" s="103"/>
      <c r="G38" s="103"/>
      <c r="H38" s="103"/>
      <c r="I38" s="104"/>
      <c r="J38" s="105"/>
      <c r="K38" s="105"/>
      <c r="M38" s="108"/>
      <c r="N38" s="108"/>
      <c r="O38" s="108"/>
      <c r="P38" s="108"/>
      <c r="Q38" s="108"/>
      <c r="R38" s="108"/>
      <c r="S38" s="108"/>
      <c r="T38" s="108"/>
      <c r="U38" s="108"/>
      <c r="V38" s="108"/>
      <c r="W38" s="108"/>
      <c r="X38" s="108"/>
    </row>
    <row r="39" spans="1:24">
      <c r="A39" s="347">
        <v>1980</v>
      </c>
      <c r="B39" s="344">
        <f>'T6'!F40</f>
        <v>68.188137466738638</v>
      </c>
      <c r="C39" s="218">
        <f>'T6'!K40</f>
        <v>53.515999999999998</v>
      </c>
      <c r="D39" s="219">
        <f t="shared" si="0"/>
        <v>127.41635672834038</v>
      </c>
      <c r="E39" s="345">
        <f t="shared" si="1"/>
        <v>92.911004710487859</v>
      </c>
      <c r="F39" s="103"/>
      <c r="G39" s="103"/>
      <c r="H39" s="103"/>
      <c r="I39" s="104"/>
      <c r="J39" s="105"/>
      <c r="K39" s="105"/>
      <c r="M39" s="108"/>
      <c r="N39" s="108"/>
      <c r="O39" s="108"/>
      <c r="P39" s="108"/>
      <c r="Q39" s="108"/>
      <c r="R39" s="108"/>
      <c r="S39" s="108"/>
      <c r="T39" s="108"/>
      <c r="U39" s="108"/>
      <c r="V39" s="108"/>
      <c r="W39" s="108"/>
      <c r="X39" s="108"/>
    </row>
    <row r="40" spans="1:24">
      <c r="A40" s="347">
        <v>1981</v>
      </c>
      <c r="B40" s="344">
        <f>'T6'!F41</f>
        <v>69.655379382783977</v>
      </c>
      <c r="C40" s="218">
        <f>'T6'!K41</f>
        <v>54.722000000000001</v>
      </c>
      <c r="D40" s="219">
        <f t="shared" si="0"/>
        <v>127.28953507325021</v>
      </c>
      <c r="E40" s="345">
        <f t="shared" si="1"/>
        <v>92.818527357532346</v>
      </c>
      <c r="F40" s="103"/>
      <c r="G40" s="103"/>
      <c r="H40" s="103"/>
      <c r="I40" s="104"/>
      <c r="J40" s="105"/>
      <c r="K40" s="105"/>
      <c r="M40" s="108"/>
      <c r="N40" s="108"/>
      <c r="O40" s="108"/>
      <c r="P40" s="108"/>
      <c r="Q40" s="108"/>
      <c r="R40" s="108"/>
      <c r="S40" s="108"/>
      <c r="T40" s="108"/>
      <c r="U40" s="108"/>
      <c r="V40" s="108"/>
      <c r="W40" s="108"/>
      <c r="X40" s="108"/>
    </row>
    <row r="41" spans="1:24">
      <c r="A41" s="347">
        <v>1982</v>
      </c>
      <c r="B41" s="344">
        <f>'T6'!F42</f>
        <v>70.827789726404234</v>
      </c>
      <c r="C41" s="218">
        <f>'T6'!K42</f>
        <v>54.304000000000002</v>
      </c>
      <c r="D41" s="219">
        <f t="shared" si="0"/>
        <v>130.4283104861598</v>
      </c>
      <c r="E41" s="345">
        <f t="shared" si="1"/>
        <v>95.107297690181014</v>
      </c>
      <c r="F41" s="103"/>
      <c r="G41" s="103"/>
      <c r="H41" s="103"/>
      <c r="I41" s="104"/>
      <c r="J41" s="105"/>
      <c r="K41" s="105"/>
      <c r="M41" s="108"/>
      <c r="N41" s="108"/>
      <c r="O41" s="108"/>
      <c r="P41" s="108"/>
      <c r="Q41" s="108"/>
      <c r="R41" s="108"/>
      <c r="S41" s="108"/>
      <c r="T41" s="108"/>
      <c r="U41" s="108"/>
      <c r="V41" s="108"/>
      <c r="W41" s="108"/>
      <c r="X41" s="108"/>
    </row>
    <row r="42" spans="1:24">
      <c r="A42" s="347">
        <v>1983</v>
      </c>
      <c r="B42" s="344">
        <f>'T6'!F43</f>
        <v>73.000550192567388</v>
      </c>
      <c r="C42" s="218">
        <f>'T6'!K43</f>
        <v>56.287999999999997</v>
      </c>
      <c r="D42" s="219">
        <f t="shared" si="0"/>
        <v>129.69114232619279</v>
      </c>
      <c r="E42" s="345">
        <f t="shared" si="1"/>
        <v>94.569760468573406</v>
      </c>
      <c r="F42" s="103"/>
      <c r="G42" s="103"/>
      <c r="H42" s="103"/>
      <c r="I42" s="104"/>
      <c r="J42" s="105"/>
      <c r="K42" s="105"/>
      <c r="M42" s="108"/>
      <c r="N42" s="108"/>
      <c r="O42" s="108"/>
      <c r="P42" s="108"/>
      <c r="Q42" s="108"/>
      <c r="R42" s="108"/>
      <c r="S42" s="108"/>
      <c r="T42" s="108"/>
      <c r="U42" s="108"/>
      <c r="V42" s="108"/>
      <c r="W42" s="108"/>
      <c r="X42" s="108"/>
    </row>
    <row r="43" spans="1:24">
      <c r="A43" s="347">
        <v>1984</v>
      </c>
      <c r="B43" s="344">
        <f>'T6'!F44</f>
        <v>75.478417446106121</v>
      </c>
      <c r="C43" s="218">
        <f>'T6'!K44</f>
        <v>57.859000000000002</v>
      </c>
      <c r="D43" s="219">
        <f t="shared" si="0"/>
        <v>130.45233662197086</v>
      </c>
      <c r="E43" s="345">
        <f t="shared" si="1"/>
        <v>95.124817359357209</v>
      </c>
      <c r="F43" s="103"/>
      <c r="G43" s="103"/>
      <c r="H43" s="103"/>
      <c r="I43" s="104"/>
      <c r="J43" s="105"/>
      <c r="K43" s="105"/>
      <c r="M43" s="108"/>
      <c r="N43" s="108"/>
      <c r="O43" s="108"/>
      <c r="P43" s="108"/>
      <c r="Q43" s="108"/>
      <c r="R43" s="108"/>
      <c r="S43" s="108"/>
      <c r="T43" s="108"/>
      <c r="U43" s="108"/>
      <c r="V43" s="108"/>
      <c r="W43" s="108"/>
      <c r="X43" s="108"/>
    </row>
    <row r="44" spans="1:24">
      <c r="A44" s="347">
        <v>1985</v>
      </c>
      <c r="B44" s="344">
        <f>'T6'!F45</f>
        <v>76.234682138748553</v>
      </c>
      <c r="C44" s="218">
        <f>'T6'!K45</f>
        <v>59.154000000000003</v>
      </c>
      <c r="D44" s="219">
        <f t="shared" si="0"/>
        <v>128.87494022170699</v>
      </c>
      <c r="E44" s="345">
        <f t="shared" si="1"/>
        <v>93.974592316526227</v>
      </c>
      <c r="F44" s="103"/>
      <c r="G44" s="103"/>
      <c r="H44" s="103"/>
      <c r="I44" s="104"/>
      <c r="J44" s="105"/>
      <c r="K44" s="105"/>
      <c r="M44" s="108"/>
      <c r="N44" s="108"/>
      <c r="O44" s="108"/>
      <c r="P44" s="108"/>
      <c r="Q44" s="108"/>
      <c r="R44" s="108"/>
      <c r="S44" s="108"/>
      <c r="T44" s="108"/>
      <c r="U44" s="108"/>
      <c r="V44" s="108"/>
      <c r="W44" s="108"/>
      <c r="X44" s="108"/>
    </row>
    <row r="45" spans="1:24">
      <c r="A45" s="347">
        <v>1986</v>
      </c>
      <c r="B45" s="344">
        <f>'T6'!F46</f>
        <v>75.224328514980229</v>
      </c>
      <c r="C45" s="218">
        <f>'T6'!K46</f>
        <v>60.838000000000001</v>
      </c>
      <c r="D45" s="219">
        <f t="shared" si="0"/>
        <v>123.64694519047343</v>
      </c>
      <c r="E45" s="345">
        <f t="shared" si="1"/>
        <v>90.162379477879668</v>
      </c>
      <c r="F45" s="103"/>
      <c r="G45" s="103"/>
      <c r="H45" s="103"/>
      <c r="I45" s="104"/>
      <c r="J45" s="105"/>
      <c r="K45" s="105"/>
      <c r="M45" s="108"/>
      <c r="N45" s="108"/>
      <c r="O45" s="108"/>
      <c r="P45" s="108"/>
      <c r="Q45" s="108"/>
      <c r="R45" s="108"/>
      <c r="S45" s="108"/>
      <c r="T45" s="108"/>
      <c r="U45" s="108"/>
      <c r="V45" s="108"/>
      <c r="W45" s="108"/>
      <c r="X45" s="108"/>
    </row>
    <row r="46" spans="1:24">
      <c r="A46" s="347">
        <v>1987</v>
      </c>
      <c r="B46" s="344">
        <f>'T6'!F47</f>
        <v>75.858550492672421</v>
      </c>
      <c r="C46" s="218">
        <f>'T6'!K47</f>
        <v>61.161999999999999</v>
      </c>
      <c r="D46" s="219">
        <f t="shared" si="0"/>
        <v>124.02889129307808</v>
      </c>
      <c r="E46" s="345">
        <f t="shared" si="1"/>
        <v>90.440891570435525</v>
      </c>
      <c r="F46" s="103"/>
      <c r="G46" s="103"/>
      <c r="H46" s="103"/>
      <c r="I46" s="104"/>
      <c r="J46" s="105"/>
      <c r="K46" s="105"/>
      <c r="M46" s="108"/>
      <c r="N46" s="108"/>
      <c r="O46" s="108"/>
      <c r="P46" s="108"/>
      <c r="Q46" s="108"/>
      <c r="R46" s="108"/>
      <c r="S46" s="108"/>
      <c r="T46" s="108"/>
      <c r="U46" s="108"/>
      <c r="V46" s="108"/>
      <c r="W46" s="108"/>
      <c r="X46" s="108"/>
    </row>
    <row r="47" spans="1:24">
      <c r="A47" s="347">
        <v>1988</v>
      </c>
      <c r="B47" s="344">
        <f>'T6'!F48</f>
        <v>77.075976591807134</v>
      </c>
      <c r="C47" s="218">
        <f>'T6'!K48</f>
        <v>62.078000000000003</v>
      </c>
      <c r="D47" s="219">
        <f t="shared" si="0"/>
        <v>124.15989012501552</v>
      </c>
      <c r="E47" s="345">
        <f t="shared" si="1"/>
        <v>90.536414887878649</v>
      </c>
      <c r="F47" s="103"/>
      <c r="G47" s="103"/>
      <c r="H47" s="103"/>
      <c r="I47" s="104"/>
      <c r="J47" s="105"/>
      <c r="K47" s="105"/>
      <c r="M47" s="108"/>
      <c r="N47" s="108"/>
      <c r="O47" s="108"/>
      <c r="P47" s="108"/>
      <c r="Q47" s="108"/>
      <c r="R47" s="108"/>
      <c r="S47" s="108"/>
      <c r="T47" s="108"/>
      <c r="U47" s="108"/>
      <c r="V47" s="108"/>
      <c r="W47" s="108"/>
      <c r="X47" s="108"/>
    </row>
    <row r="48" spans="1:24">
      <c r="A48" s="347">
        <v>1989</v>
      </c>
      <c r="B48" s="344">
        <f>'T6'!F49</f>
        <v>77.174010903816338</v>
      </c>
      <c r="C48" s="218">
        <f>'T6'!K49</f>
        <v>62.802999999999997</v>
      </c>
      <c r="D48" s="219">
        <f t="shared" si="0"/>
        <v>122.88268220278704</v>
      </c>
      <c r="E48" s="345">
        <f t="shared" si="1"/>
        <v>89.605084921103298</v>
      </c>
      <c r="F48" s="103"/>
      <c r="G48" s="103"/>
      <c r="H48" s="103"/>
      <c r="I48" s="104"/>
      <c r="J48" s="105"/>
      <c r="K48" s="105"/>
      <c r="M48" s="108"/>
      <c r="N48" s="108"/>
      <c r="O48" s="108"/>
      <c r="P48" s="108"/>
      <c r="Q48" s="108"/>
      <c r="R48" s="108"/>
      <c r="S48" s="108"/>
      <c r="T48" s="108"/>
      <c r="U48" s="108"/>
      <c r="V48" s="108"/>
      <c r="W48" s="108"/>
      <c r="X48" s="108"/>
    </row>
    <row r="49" spans="1:24">
      <c r="A49" s="347">
        <v>1990</v>
      </c>
      <c r="B49" s="344">
        <f>'T6'!F50</f>
        <v>76.359725904066423</v>
      </c>
      <c r="C49" s="218">
        <f>'T6'!K50</f>
        <v>64.069000000000003</v>
      </c>
      <c r="D49" s="219">
        <f t="shared" si="0"/>
        <v>119.18357693122481</v>
      </c>
      <c r="E49" s="345">
        <f t="shared" si="1"/>
        <v>86.907726464657458</v>
      </c>
      <c r="F49" s="103"/>
      <c r="G49" s="103"/>
      <c r="H49" s="103"/>
      <c r="I49" s="104"/>
      <c r="J49" s="105"/>
      <c r="K49" s="105"/>
      <c r="M49" s="108"/>
      <c r="N49" s="108"/>
      <c r="O49" s="108"/>
      <c r="P49" s="108"/>
      <c r="Q49" s="108"/>
      <c r="R49" s="108"/>
      <c r="S49" s="108"/>
      <c r="T49" s="108"/>
      <c r="U49" s="108"/>
      <c r="V49" s="108"/>
      <c r="W49" s="108"/>
      <c r="X49" s="108"/>
    </row>
    <row r="50" spans="1:24">
      <c r="A50" s="347">
        <v>1991</v>
      </c>
      <c r="B50" s="344">
        <f>'T6'!F51</f>
        <v>76.314710148551995</v>
      </c>
      <c r="C50" s="218">
        <f>'T6'!K51</f>
        <v>65.108000000000004</v>
      </c>
      <c r="D50" s="219">
        <f t="shared" si="0"/>
        <v>117.21249331656938</v>
      </c>
      <c r="E50" s="345">
        <f t="shared" si="1"/>
        <v>85.470427802944243</v>
      </c>
      <c r="F50" s="103"/>
      <c r="G50" s="103"/>
      <c r="H50" s="103"/>
      <c r="I50" s="104"/>
      <c r="J50" s="105"/>
      <c r="K50" s="105"/>
      <c r="M50" s="108"/>
      <c r="N50" s="108"/>
      <c r="O50" s="108"/>
      <c r="P50" s="108"/>
      <c r="Q50" s="108"/>
      <c r="R50" s="108"/>
      <c r="S50" s="108"/>
      <c r="T50" s="108"/>
      <c r="U50" s="108"/>
      <c r="V50" s="108"/>
      <c r="W50" s="108"/>
      <c r="X50" s="108"/>
    </row>
    <row r="51" spans="1:24">
      <c r="A51" s="347">
        <v>1992</v>
      </c>
      <c r="B51" s="344">
        <f>'T6'!F52</f>
        <v>78.035312359325758</v>
      </c>
      <c r="C51" s="218">
        <f>'T6'!K52</f>
        <v>68.13</v>
      </c>
      <c r="D51" s="219">
        <f t="shared" si="0"/>
        <v>114.53884097948885</v>
      </c>
      <c r="E51" s="345">
        <f t="shared" si="1"/>
        <v>83.520821557222391</v>
      </c>
      <c r="F51" s="103"/>
      <c r="G51" s="103"/>
      <c r="H51" s="103"/>
      <c r="I51" s="104"/>
      <c r="J51" s="105"/>
      <c r="K51" s="105"/>
      <c r="M51" s="108"/>
      <c r="N51" s="108"/>
      <c r="O51" s="108"/>
      <c r="P51" s="108"/>
      <c r="Q51" s="108"/>
      <c r="R51" s="108"/>
      <c r="S51" s="108"/>
      <c r="T51" s="108"/>
      <c r="U51" s="108"/>
      <c r="V51" s="108"/>
      <c r="W51" s="108"/>
      <c r="X51" s="108"/>
    </row>
    <row r="52" spans="1:24">
      <c r="A52" s="347">
        <v>1993</v>
      </c>
      <c r="B52" s="344">
        <f>'T6'!F53</f>
        <v>79.639873955884553</v>
      </c>
      <c r="C52" s="218">
        <f>'T6'!K53</f>
        <v>68.206000000000003</v>
      </c>
      <c r="D52" s="219">
        <f t="shared" si="0"/>
        <v>116.76373626350257</v>
      </c>
      <c r="E52" s="345">
        <f t="shared" si="1"/>
        <v>85.14319769103443</v>
      </c>
      <c r="F52" s="103"/>
      <c r="G52" s="103"/>
      <c r="H52" s="103"/>
      <c r="I52" s="104"/>
      <c r="J52" s="105"/>
      <c r="K52" s="105"/>
      <c r="M52" s="108"/>
      <c r="N52" s="108"/>
      <c r="O52" s="108"/>
      <c r="P52" s="108"/>
      <c r="Q52" s="108"/>
      <c r="R52" s="108"/>
      <c r="S52" s="108"/>
      <c r="T52" s="108"/>
      <c r="U52" s="108"/>
      <c r="V52" s="108"/>
      <c r="W52" s="108"/>
      <c r="X52" s="108"/>
    </row>
    <row r="53" spans="1:24">
      <c r="A53" s="347">
        <v>1994</v>
      </c>
      <c r="B53" s="344">
        <f>'T6'!F54</f>
        <v>81.940679237733207</v>
      </c>
      <c r="C53" s="218">
        <f>'T6'!K54</f>
        <v>68.650000000000006</v>
      </c>
      <c r="D53" s="219">
        <f t="shared" si="0"/>
        <v>119.36005715620277</v>
      </c>
      <c r="E53" s="345">
        <f t="shared" si="1"/>
        <v>87.036414456021035</v>
      </c>
      <c r="F53" s="103"/>
      <c r="G53" s="103"/>
      <c r="H53" s="103"/>
      <c r="I53" s="104"/>
      <c r="J53" s="105"/>
      <c r="K53" s="105"/>
      <c r="M53" s="108"/>
      <c r="N53" s="108"/>
      <c r="O53" s="108"/>
      <c r="P53" s="108"/>
      <c r="Q53" s="108"/>
      <c r="R53" s="108"/>
      <c r="S53" s="108"/>
      <c r="T53" s="108"/>
      <c r="U53" s="108"/>
      <c r="V53" s="108"/>
      <c r="W53" s="108"/>
      <c r="X53" s="108"/>
    </row>
    <row r="54" spans="1:24">
      <c r="A54" s="347">
        <v>1995</v>
      </c>
      <c r="B54" s="344">
        <f>'T6'!F55</f>
        <v>82.928024808683034</v>
      </c>
      <c r="C54" s="218">
        <f>'T6'!K55</f>
        <v>69.168999999999997</v>
      </c>
      <c r="D54" s="219">
        <f t="shared" si="0"/>
        <v>119.89189493658003</v>
      </c>
      <c r="E54" s="345">
        <f t="shared" si="1"/>
        <v>87.424226380538698</v>
      </c>
      <c r="F54" s="103"/>
      <c r="G54" s="103"/>
      <c r="H54" s="103"/>
      <c r="I54" s="104"/>
      <c r="J54" s="105"/>
      <c r="K54" s="105"/>
      <c r="M54" s="108"/>
      <c r="N54" s="108"/>
      <c r="O54" s="108"/>
      <c r="P54" s="108"/>
      <c r="Q54" s="108"/>
      <c r="R54" s="108"/>
      <c r="S54" s="108"/>
      <c r="T54" s="108"/>
      <c r="U54" s="108"/>
      <c r="V54" s="108"/>
      <c r="W54" s="108"/>
      <c r="X54" s="108"/>
    </row>
    <row r="55" spans="1:24">
      <c r="A55" s="347">
        <v>1996</v>
      </c>
      <c r="B55" s="344">
        <f>'T6'!F56</f>
        <v>82.554894212974546</v>
      </c>
      <c r="C55" s="218">
        <f>'T6'!K56</f>
        <v>70.884</v>
      </c>
      <c r="D55" s="219">
        <f t="shared" si="0"/>
        <v>116.46477937612796</v>
      </c>
      <c r="E55" s="345">
        <f t="shared" si="1"/>
        <v>84.925200681197509</v>
      </c>
      <c r="F55" s="103"/>
      <c r="G55" s="103"/>
      <c r="H55" s="103"/>
      <c r="I55" s="104"/>
      <c r="J55" s="105"/>
      <c r="K55" s="105"/>
      <c r="M55" s="108"/>
      <c r="N55" s="108"/>
      <c r="O55" s="108"/>
      <c r="P55" s="108"/>
      <c r="Q55" s="108"/>
      <c r="R55" s="108"/>
      <c r="S55" s="108"/>
      <c r="T55" s="108"/>
      <c r="U55" s="108"/>
      <c r="V55" s="108"/>
      <c r="W55" s="108"/>
      <c r="X55" s="108"/>
    </row>
    <row r="56" spans="1:24">
      <c r="A56" s="347">
        <v>1997</v>
      </c>
      <c r="B56" s="344">
        <f>'T6'!F57</f>
        <v>84.819686890411646</v>
      </c>
      <c r="C56" s="218">
        <f>'T6'!K57</f>
        <v>72.462999999999994</v>
      </c>
      <c r="D56" s="219">
        <f t="shared" si="0"/>
        <v>117.05240866429992</v>
      </c>
      <c r="E56" s="345">
        <f t="shared" si="1"/>
        <v>85.353695334185971</v>
      </c>
      <c r="F56" s="103"/>
      <c r="G56" s="103"/>
      <c r="H56" s="103"/>
      <c r="I56" s="104"/>
      <c r="J56" s="105"/>
      <c r="K56" s="105"/>
      <c r="M56" s="108"/>
      <c r="N56" s="108"/>
      <c r="O56" s="108"/>
      <c r="P56" s="108"/>
      <c r="Q56" s="108"/>
      <c r="R56" s="108"/>
      <c r="S56" s="108"/>
      <c r="T56" s="108"/>
      <c r="U56" s="108"/>
      <c r="V56" s="108"/>
      <c r="W56" s="108"/>
      <c r="X56" s="108"/>
    </row>
    <row r="57" spans="1:24">
      <c r="A57" s="347">
        <v>1998</v>
      </c>
      <c r="B57" s="344">
        <f>'T6'!F58</f>
        <v>86.872405341869651</v>
      </c>
      <c r="C57" s="218">
        <f>'T6'!K58</f>
        <v>74.662999999999997</v>
      </c>
      <c r="D57" s="219">
        <f t="shared" si="0"/>
        <v>116.35268518793734</v>
      </c>
      <c r="E57" s="345">
        <f t="shared" si="1"/>
        <v>84.843462481217401</v>
      </c>
      <c r="F57" s="103"/>
      <c r="G57" s="103"/>
      <c r="H57" s="103"/>
      <c r="I57" s="104"/>
      <c r="J57" s="105"/>
      <c r="K57" s="105"/>
      <c r="M57" s="108"/>
      <c r="N57" s="108"/>
      <c r="O57" s="108"/>
      <c r="P57" s="108"/>
      <c r="Q57" s="108"/>
      <c r="R57" s="108"/>
      <c r="S57" s="108"/>
      <c r="T57" s="108"/>
      <c r="U57" s="108"/>
      <c r="V57" s="108"/>
      <c r="W57" s="108"/>
      <c r="X57" s="108"/>
    </row>
    <row r="58" spans="1:24">
      <c r="A58" s="347">
        <v>1999</v>
      </c>
      <c r="B58" s="344">
        <f>'T6'!F59</f>
        <v>89.563347171510017</v>
      </c>
      <c r="C58" s="218">
        <f>'T6'!K59</f>
        <v>77.563999999999993</v>
      </c>
      <c r="D58" s="219">
        <f t="shared" si="0"/>
        <v>115.47025317352126</v>
      </c>
      <c r="E58" s="345">
        <f t="shared" si="1"/>
        <v>84.2</v>
      </c>
      <c r="F58" s="103"/>
      <c r="G58" s="103"/>
      <c r="H58" s="103"/>
      <c r="I58" s="104"/>
      <c r="J58" s="105"/>
      <c r="K58" s="105"/>
      <c r="M58" s="108"/>
      <c r="N58" s="108"/>
      <c r="O58" s="108"/>
      <c r="P58" s="108"/>
      <c r="Q58" s="108"/>
      <c r="R58" s="108"/>
      <c r="S58" s="108"/>
      <c r="T58" s="108"/>
      <c r="U58" s="108"/>
      <c r="V58" s="108"/>
      <c r="W58" s="108"/>
      <c r="X58" s="108"/>
    </row>
    <row r="59" spans="1:24">
      <c r="A59" s="347">
        <v>2000</v>
      </c>
      <c r="B59" s="344">
        <f>'T6'!F60</f>
        <v>92.900515179999999</v>
      </c>
      <c r="C59" s="218">
        <f>'T6'!K60</f>
        <v>79.963999999999999</v>
      </c>
      <c r="D59" s="219">
        <f t="shared" si="0"/>
        <v>116.17792404081837</v>
      </c>
      <c r="E59" s="345">
        <f t="shared" si="1"/>
        <v>84.716028027901487</v>
      </c>
      <c r="H59" s="103"/>
      <c r="I59" s="104"/>
      <c r="J59" s="105"/>
      <c r="K59" s="105"/>
    </row>
    <row r="60" spans="1:24">
      <c r="A60" s="347">
        <v>2001</v>
      </c>
      <c r="B60" s="344">
        <f>'T6'!F61</f>
        <v>94.515080280000006</v>
      </c>
      <c r="C60" s="218">
        <f>'T6'!K61</f>
        <v>82.15</v>
      </c>
      <c r="D60" s="219">
        <f t="shared" si="0"/>
        <v>115.05183235544736</v>
      </c>
      <c r="E60" s="345">
        <f t="shared" si="1"/>
        <v>83.894890831936792</v>
      </c>
      <c r="H60" s="103"/>
      <c r="I60" s="104"/>
      <c r="J60" s="105"/>
      <c r="K60" s="105"/>
    </row>
    <row r="61" spans="1:24">
      <c r="A61" s="347">
        <v>2002</v>
      </c>
      <c r="B61" s="344">
        <f>'T6'!F62</f>
        <v>96.101635569999999</v>
      </c>
      <c r="C61" s="218">
        <f>'T6'!K62</f>
        <v>85.671999999999997</v>
      </c>
      <c r="D61" s="219">
        <f t="shared" si="0"/>
        <v>112.17391396255488</v>
      </c>
      <c r="E61" s="345">
        <f t="shared" si="1"/>
        <v>81.796335385648788</v>
      </c>
      <c r="H61" s="103"/>
      <c r="I61" s="104"/>
      <c r="J61" s="105"/>
      <c r="K61" s="105"/>
    </row>
    <row r="62" spans="1:24">
      <c r="A62" s="347">
        <v>2003</v>
      </c>
      <c r="B62" s="344">
        <f>'T6'!F63</f>
        <v>95.980593209999995</v>
      </c>
      <c r="C62" s="218">
        <f>'T6'!K63</f>
        <v>88.978999999999999</v>
      </c>
      <c r="D62" s="219">
        <f t="shared" si="0"/>
        <v>107.86881534968924</v>
      </c>
      <c r="E62" s="345">
        <f t="shared" si="1"/>
        <v>78.65709135317438</v>
      </c>
      <c r="H62" s="103"/>
      <c r="I62" s="104"/>
      <c r="J62" s="105"/>
      <c r="K62" s="105"/>
    </row>
    <row r="63" spans="1:24">
      <c r="A63" s="347">
        <v>2004</v>
      </c>
      <c r="B63" s="344">
        <f>'T6'!F64</f>
        <v>96.444755659999998</v>
      </c>
      <c r="C63" s="218">
        <f>'T6'!K64</f>
        <v>91.840999999999994</v>
      </c>
      <c r="D63" s="219">
        <f>B63/C63*100</f>
        <v>105.01274557115015</v>
      </c>
      <c r="E63" s="345">
        <f t="shared" si="1"/>
        <v>76.574467744550148</v>
      </c>
      <c r="H63" s="103"/>
      <c r="I63" s="104"/>
      <c r="J63" s="105"/>
      <c r="K63" s="105"/>
    </row>
    <row r="64" spans="1:24">
      <c r="A64" s="347">
        <v>2005</v>
      </c>
      <c r="B64" s="344">
        <f>'T6'!F65</f>
        <v>98.846596309999995</v>
      </c>
      <c r="C64" s="218">
        <f>'T6'!K65</f>
        <v>93.786000000000001</v>
      </c>
      <c r="D64" s="219">
        <f t="shared" si="0"/>
        <v>105.3958973727422</v>
      </c>
      <c r="E64" s="345">
        <f t="shared" si="1"/>
        <v>76.853859023320197</v>
      </c>
      <c r="H64" s="103"/>
      <c r="I64" s="104"/>
      <c r="J64" s="105"/>
      <c r="K64" s="105"/>
    </row>
    <row r="65" spans="1:11">
      <c r="A65" s="347">
        <v>2006</v>
      </c>
      <c r="B65" s="344">
        <f>'T6'!F66</f>
        <v>100.05701999999999</v>
      </c>
      <c r="C65" s="218">
        <f>'T6'!K66</f>
        <v>94.665999999999997</v>
      </c>
      <c r="D65" s="219">
        <f t="shared" si="0"/>
        <v>105.69477954070099</v>
      </c>
      <c r="E65" s="345">
        <f t="shared" si="1"/>
        <v>77.071801548347068</v>
      </c>
      <c r="H65" s="103"/>
      <c r="I65" s="104"/>
      <c r="J65" s="105"/>
      <c r="K65" s="105"/>
    </row>
    <row r="66" spans="1:11">
      <c r="A66" s="347">
        <v>2007</v>
      </c>
      <c r="B66" s="344">
        <f>'T6'!F67</f>
        <v>100.0380133</v>
      </c>
      <c r="C66" s="218">
        <f>'T6'!K67</f>
        <v>96.031999999999996</v>
      </c>
      <c r="D66" s="219">
        <f t="shared" si="0"/>
        <v>104.17154000749751</v>
      </c>
      <c r="E66" s="345">
        <f t="shared" ref="E66:E71" si="2">D66/D$58*84.2</f>
        <v>75.96106726682612</v>
      </c>
      <c r="H66" s="103"/>
      <c r="I66" s="104"/>
      <c r="J66" s="105"/>
      <c r="K66" s="105"/>
    </row>
    <row r="67" spans="1:11">
      <c r="A67" s="347">
        <v>2008</v>
      </c>
      <c r="B67" s="344">
        <f>'T6'!F68</f>
        <v>99.517831240000007</v>
      </c>
      <c r="C67" s="218">
        <f>'T6'!K68</f>
        <v>96.85</v>
      </c>
      <c r="D67" s="219">
        <f t="shared" si="0"/>
        <v>102.75460117707797</v>
      </c>
      <c r="E67" s="345">
        <f t="shared" si="2"/>
        <v>74.9278466213146</v>
      </c>
      <c r="H67" s="103"/>
      <c r="I67" s="104"/>
      <c r="J67" s="105"/>
      <c r="K67" s="105"/>
    </row>
    <row r="68" spans="1:11" s="110" customFormat="1">
      <c r="A68" s="347">
        <v>2009</v>
      </c>
      <c r="B68" s="344">
        <f>'T6'!F69</f>
        <v>100</v>
      </c>
      <c r="C68" s="218">
        <f>'T6'!K69</f>
        <v>100</v>
      </c>
      <c r="D68" s="219">
        <f t="shared" si="0"/>
        <v>100</v>
      </c>
      <c r="E68" s="345">
        <f t="shared" si="2"/>
        <v>72.919213118438108</v>
      </c>
      <c r="H68" s="111"/>
      <c r="I68" s="112"/>
      <c r="J68" s="113"/>
      <c r="K68" s="113"/>
    </row>
    <row r="69" spans="1:11" s="110" customFormat="1">
      <c r="A69" s="347">
        <v>2010</v>
      </c>
      <c r="B69" s="344">
        <f>'T6'!F70</f>
        <v>101.2734457</v>
      </c>
      <c r="C69" s="218">
        <f>'T6'!K70</f>
        <v>103.273</v>
      </c>
      <c r="D69" s="219">
        <f t="shared" si="0"/>
        <v>98.063816970553773</v>
      </c>
      <c r="E69" s="345">
        <f>D69/D$58*84.2</f>
        <v>71.507363688833181</v>
      </c>
      <c r="H69" s="111"/>
      <c r="I69" s="112"/>
      <c r="J69" s="113"/>
      <c r="K69" s="113"/>
    </row>
    <row r="70" spans="1:11" s="110" customFormat="1">
      <c r="A70" s="347">
        <v>2011</v>
      </c>
      <c r="B70" s="344">
        <f>'T6'!F71</f>
        <v>103.15610460000001</v>
      </c>
      <c r="C70" s="218">
        <f>'T6'!K71</f>
        <v>103.309</v>
      </c>
      <c r="D70" s="219">
        <f>B70/C70*100</f>
        <v>99.852001858502177</v>
      </c>
      <c r="E70" s="345">
        <f t="shared" si="2"/>
        <v>72.811294038227985</v>
      </c>
      <c r="H70" s="111"/>
      <c r="I70" s="112"/>
      <c r="J70" s="113"/>
      <c r="K70" s="113"/>
    </row>
    <row r="71" spans="1:11" s="110" customFormat="1">
      <c r="A71" s="347">
        <v>2012</v>
      </c>
      <c r="B71" s="344">
        <f>'T6'!F72</f>
        <v>102.71995200000001</v>
      </c>
      <c r="C71" s="218">
        <f>'T6'!K72</f>
        <v>104.023</v>
      </c>
      <c r="D71" s="219">
        <f>B71/C71*100</f>
        <v>98.747346259961745</v>
      </c>
      <c r="E71" s="345">
        <f t="shared" si="2"/>
        <v>72.005787868103525</v>
      </c>
      <c r="H71" s="111"/>
      <c r="I71" s="112"/>
      <c r="J71" s="113"/>
      <c r="K71" s="113"/>
    </row>
    <row r="72" spans="1:11" s="110" customFormat="1">
      <c r="A72" s="551">
        <v>2013</v>
      </c>
      <c r="B72" s="344">
        <f>'T6'!F73</f>
        <v>104.3605262</v>
      </c>
      <c r="C72" s="218">
        <f>'T6'!K73</f>
        <v>104.762</v>
      </c>
      <c r="D72" s="219">
        <f>B72/C72*100</f>
        <v>99.616775357476939</v>
      </c>
      <c r="E72" s="345">
        <f>D72/D$58*84.2</f>
        <v>72.639768724634337</v>
      </c>
      <c r="H72" s="111"/>
      <c r="I72" s="112"/>
      <c r="J72" s="113"/>
      <c r="K72" s="113"/>
    </row>
    <row r="73" spans="1:11" s="110" customFormat="1">
      <c r="A73" s="615">
        <v>2014</v>
      </c>
      <c r="B73" s="616">
        <f>'T6'!F74</f>
        <v>107.5106287</v>
      </c>
      <c r="C73" s="218">
        <f>'T6'!K74</f>
        <v>105.625</v>
      </c>
      <c r="D73" s="219">
        <f>B73/C73*100</f>
        <v>101.7852106035503</v>
      </c>
      <c r="E73" s="345">
        <f>D73/D$58*84.2</f>
        <v>74.220974643053893</v>
      </c>
      <c r="H73" s="111"/>
      <c r="I73" s="112"/>
      <c r="J73" s="113"/>
      <c r="K73" s="113"/>
    </row>
    <row r="74" spans="1:11" s="110" customFormat="1">
      <c r="A74" s="615">
        <v>2015</v>
      </c>
      <c r="B74" s="616">
        <f>'T6'!F75</f>
        <v>106.95143299999999</v>
      </c>
      <c r="C74" s="218">
        <f>'T6'!K75</f>
        <v>106.82899999999999</v>
      </c>
      <c r="D74" s="219">
        <f>B74/C74*100</f>
        <v>100.1146065207013</v>
      </c>
      <c r="E74" s="345">
        <f>D74/D$58*84.2</f>
        <v>73.002783291515911</v>
      </c>
      <c r="H74" s="111"/>
      <c r="I74" s="112"/>
      <c r="J74" s="113"/>
      <c r="K74" s="113"/>
    </row>
    <row r="75" spans="1:11" s="110" customFormat="1">
      <c r="A75" s="651">
        <v>2016</v>
      </c>
      <c r="B75" s="616">
        <f>'T6'!F76</f>
        <v>107.6276697</v>
      </c>
      <c r="C75" s="218">
        <f>'T6'!K76</f>
        <v>106.89</v>
      </c>
      <c r="D75" s="219">
        <f t="shared" ref="D75:D76" si="3">B75/C75*100</f>
        <v>100.69012040415379</v>
      </c>
      <c r="E75" s="345">
        <f t="shared" ref="E75:E76" si="4">D75/D$58*84.2</f>
        <v>73.42244348671683</v>
      </c>
      <c r="H75" s="111"/>
      <c r="I75" s="112"/>
      <c r="J75" s="113"/>
      <c r="K75" s="113"/>
    </row>
    <row r="76" spans="1:11" s="110" customFormat="1">
      <c r="A76" s="651">
        <v>2017</v>
      </c>
      <c r="B76" s="553">
        <f>'T6'!F77</f>
        <v>109.8794578</v>
      </c>
      <c r="C76" s="463">
        <f>'T6'!K77</f>
        <v>108.13800000000001</v>
      </c>
      <c r="D76" s="464">
        <f t="shared" si="3"/>
        <v>101.61040318851838</v>
      </c>
      <c r="E76" s="465">
        <f t="shared" si="4"/>
        <v>74.093506451539938</v>
      </c>
      <c r="H76" s="111"/>
      <c r="I76" s="112"/>
      <c r="J76" s="113"/>
      <c r="K76" s="113"/>
    </row>
    <row r="77" spans="1:11">
      <c r="A77" s="614"/>
      <c r="F77" s="220"/>
      <c r="H77" s="115"/>
      <c r="I77" s="115"/>
    </row>
    <row r="78" spans="1:11" ht="12.75" customHeight="1">
      <c r="A78" s="703" t="s">
        <v>239</v>
      </c>
      <c r="B78" s="703"/>
      <c r="C78" s="703"/>
      <c r="D78" s="703"/>
      <c r="E78" s="703"/>
    </row>
    <row r="79" spans="1:11">
      <c r="A79" s="703"/>
      <c r="B79" s="703"/>
      <c r="C79" s="703"/>
      <c r="D79" s="703"/>
      <c r="E79" s="703"/>
    </row>
    <row r="80" spans="1:11">
      <c r="A80" s="703"/>
      <c r="B80" s="703"/>
      <c r="C80" s="703"/>
      <c r="D80" s="703"/>
      <c r="E80" s="703"/>
    </row>
    <row r="81" spans="1:1">
      <c r="A81" s="221"/>
    </row>
    <row r="82" spans="1:1">
      <c r="A82" s="2"/>
    </row>
    <row r="83" spans="1:1">
      <c r="A83" s="2"/>
    </row>
  </sheetData>
  <mergeCells count="1">
    <mergeCell ref="A78:E80"/>
  </mergeCells>
  <pageMargins left="0.75" right="0.6" top="0.37" bottom="0.57999999999999996" header="0.27" footer="0.5"/>
  <pageSetup scale="7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102"/>
  <sheetViews>
    <sheetView zoomScaleSheetLayoutView="100" workbookViewId="0">
      <pane xSplit="1" ySplit="3" topLeftCell="B4" activePane="bottomRight" state="frozen"/>
      <selection activeCell="A3" sqref="A3"/>
      <selection pane="topRight" activeCell="A3" sqref="A3"/>
      <selection pane="bottomLeft" activeCell="A3" sqref="A3"/>
      <selection pane="bottomRight" activeCell="K5" sqref="K5"/>
    </sheetView>
  </sheetViews>
  <sheetFormatPr defaultRowHeight="12.75"/>
  <cols>
    <col min="1" max="1" width="7.7109375" style="36" customWidth="1"/>
    <col min="2" max="2" width="11.7109375" style="36" customWidth="1"/>
    <col min="3" max="5" width="11.7109375" style="2" customWidth="1"/>
    <col min="6" max="6" width="10.5703125" style="2" customWidth="1"/>
    <col min="7" max="7" width="12.42578125" style="2" customWidth="1"/>
    <col min="8" max="10" width="11.7109375" style="2" customWidth="1"/>
    <col min="11" max="11" width="12.42578125" style="2" customWidth="1"/>
    <col min="12" max="12" width="12.5703125" style="2" customWidth="1"/>
    <col min="13" max="13" width="11" style="2" customWidth="1"/>
    <col min="14" max="16" width="9.140625" style="36"/>
    <col min="17" max="247" width="9.140625" style="2"/>
    <col min="248" max="248" width="7.7109375" style="2" customWidth="1"/>
    <col min="249" max="252" width="11.7109375" style="2" customWidth="1"/>
    <col min="253" max="253" width="10.5703125" style="2" customWidth="1"/>
    <col min="254" max="254" width="12.42578125" style="2" customWidth="1"/>
    <col min="255" max="257" width="11.7109375" style="2" customWidth="1"/>
    <col min="258" max="258" width="12.42578125" style="2" customWidth="1"/>
    <col min="259" max="259" width="12.5703125" style="2" customWidth="1"/>
    <col min="260" max="260" width="11" style="2" customWidth="1"/>
    <col min="261" max="261" width="9.140625" style="2"/>
    <col min="262" max="263" width="10.28515625" style="2" customWidth="1"/>
    <col min="264" max="503" width="9.140625" style="2"/>
    <col min="504" max="504" width="7.7109375" style="2" customWidth="1"/>
    <col min="505" max="508" width="11.7109375" style="2" customWidth="1"/>
    <col min="509" max="509" width="10.5703125" style="2" customWidth="1"/>
    <col min="510" max="510" width="12.42578125" style="2" customWidth="1"/>
    <col min="511" max="513" width="11.7109375" style="2" customWidth="1"/>
    <col min="514" max="514" width="12.42578125" style="2" customWidth="1"/>
    <col min="515" max="515" width="12.5703125" style="2" customWidth="1"/>
    <col min="516" max="516" width="11" style="2" customWidth="1"/>
    <col min="517" max="517" width="9.140625" style="2"/>
    <col min="518" max="519" width="10.28515625" style="2" customWidth="1"/>
    <col min="520" max="759" width="9.140625" style="2"/>
    <col min="760" max="760" width="7.7109375" style="2" customWidth="1"/>
    <col min="761" max="764" width="11.7109375" style="2" customWidth="1"/>
    <col min="765" max="765" width="10.5703125" style="2" customWidth="1"/>
    <col min="766" max="766" width="12.42578125" style="2" customWidth="1"/>
    <col min="767" max="769" width="11.7109375" style="2" customWidth="1"/>
    <col min="770" max="770" width="12.42578125" style="2" customWidth="1"/>
    <col min="771" max="771" width="12.5703125" style="2" customWidth="1"/>
    <col min="772" max="772" width="11" style="2" customWidth="1"/>
    <col min="773" max="773" width="9.140625" style="2"/>
    <col min="774" max="775" width="10.28515625" style="2" customWidth="1"/>
    <col min="776" max="1015" width="9.140625" style="2"/>
    <col min="1016" max="1016" width="7.7109375" style="2" customWidth="1"/>
    <col min="1017" max="1020" width="11.7109375" style="2" customWidth="1"/>
    <col min="1021" max="1021" width="10.5703125" style="2" customWidth="1"/>
    <col min="1022" max="1022" width="12.42578125" style="2" customWidth="1"/>
    <col min="1023" max="1025" width="11.7109375" style="2" customWidth="1"/>
    <col min="1026" max="1026" width="12.42578125" style="2" customWidth="1"/>
    <col min="1027" max="1027" width="12.5703125" style="2" customWidth="1"/>
    <col min="1028" max="1028" width="11" style="2" customWidth="1"/>
    <col min="1029" max="1029" width="9.140625" style="2"/>
    <col min="1030" max="1031" width="10.28515625" style="2" customWidth="1"/>
    <col min="1032" max="1271" width="9.140625" style="2"/>
    <col min="1272" max="1272" width="7.7109375" style="2" customWidth="1"/>
    <col min="1273" max="1276" width="11.7109375" style="2" customWidth="1"/>
    <col min="1277" max="1277" width="10.5703125" style="2" customWidth="1"/>
    <col min="1278" max="1278" width="12.42578125" style="2" customWidth="1"/>
    <col min="1279" max="1281" width="11.7109375" style="2" customWidth="1"/>
    <col min="1282" max="1282" width="12.42578125" style="2" customWidth="1"/>
    <col min="1283" max="1283" width="12.5703125" style="2" customWidth="1"/>
    <col min="1284" max="1284" width="11" style="2" customWidth="1"/>
    <col min="1285" max="1285" width="9.140625" style="2"/>
    <col min="1286" max="1287" width="10.28515625" style="2" customWidth="1"/>
    <col min="1288" max="1527" width="9.140625" style="2"/>
    <col min="1528" max="1528" width="7.7109375" style="2" customWidth="1"/>
    <col min="1529" max="1532" width="11.7109375" style="2" customWidth="1"/>
    <col min="1533" max="1533" width="10.5703125" style="2" customWidth="1"/>
    <col min="1534" max="1534" width="12.42578125" style="2" customWidth="1"/>
    <col min="1535" max="1537" width="11.7109375" style="2" customWidth="1"/>
    <col min="1538" max="1538" width="12.42578125" style="2" customWidth="1"/>
    <col min="1539" max="1539" width="12.5703125" style="2" customWidth="1"/>
    <col min="1540" max="1540" width="11" style="2" customWidth="1"/>
    <col min="1541" max="1541" width="9.140625" style="2"/>
    <col min="1542" max="1543" width="10.28515625" style="2" customWidth="1"/>
    <col min="1544" max="1783" width="9.140625" style="2"/>
    <col min="1784" max="1784" width="7.7109375" style="2" customWidth="1"/>
    <col min="1785" max="1788" width="11.7109375" style="2" customWidth="1"/>
    <col min="1789" max="1789" width="10.5703125" style="2" customWidth="1"/>
    <col min="1790" max="1790" width="12.42578125" style="2" customWidth="1"/>
    <col min="1791" max="1793" width="11.7109375" style="2" customWidth="1"/>
    <col min="1794" max="1794" width="12.42578125" style="2" customWidth="1"/>
    <col min="1795" max="1795" width="12.5703125" style="2" customWidth="1"/>
    <col min="1796" max="1796" width="11" style="2" customWidth="1"/>
    <col min="1797" max="1797" width="9.140625" style="2"/>
    <col min="1798" max="1799" width="10.28515625" style="2" customWidth="1"/>
    <col min="1800" max="2039" width="9.140625" style="2"/>
    <col min="2040" max="2040" width="7.7109375" style="2" customWidth="1"/>
    <col min="2041" max="2044" width="11.7109375" style="2" customWidth="1"/>
    <col min="2045" max="2045" width="10.5703125" style="2" customWidth="1"/>
    <col min="2046" max="2046" width="12.42578125" style="2" customWidth="1"/>
    <col min="2047" max="2049" width="11.7109375" style="2" customWidth="1"/>
    <col min="2050" max="2050" width="12.42578125" style="2" customWidth="1"/>
    <col min="2051" max="2051" width="12.5703125" style="2" customWidth="1"/>
    <col min="2052" max="2052" width="11" style="2" customWidth="1"/>
    <col min="2053" max="2053" width="9.140625" style="2"/>
    <col min="2054" max="2055" width="10.28515625" style="2" customWidth="1"/>
    <col min="2056" max="2295" width="9.140625" style="2"/>
    <col min="2296" max="2296" width="7.7109375" style="2" customWidth="1"/>
    <col min="2297" max="2300" width="11.7109375" style="2" customWidth="1"/>
    <col min="2301" max="2301" width="10.5703125" style="2" customWidth="1"/>
    <col min="2302" max="2302" width="12.42578125" style="2" customWidth="1"/>
    <col min="2303" max="2305" width="11.7109375" style="2" customWidth="1"/>
    <col min="2306" max="2306" width="12.42578125" style="2" customWidth="1"/>
    <col min="2307" max="2307" width="12.5703125" style="2" customWidth="1"/>
    <col min="2308" max="2308" width="11" style="2" customWidth="1"/>
    <col min="2309" max="2309" width="9.140625" style="2"/>
    <col min="2310" max="2311" width="10.28515625" style="2" customWidth="1"/>
    <col min="2312" max="2551" width="9.140625" style="2"/>
    <col min="2552" max="2552" width="7.7109375" style="2" customWidth="1"/>
    <col min="2553" max="2556" width="11.7109375" style="2" customWidth="1"/>
    <col min="2557" max="2557" width="10.5703125" style="2" customWidth="1"/>
    <col min="2558" max="2558" width="12.42578125" style="2" customWidth="1"/>
    <col min="2559" max="2561" width="11.7109375" style="2" customWidth="1"/>
    <col min="2562" max="2562" width="12.42578125" style="2" customWidth="1"/>
    <col min="2563" max="2563" width="12.5703125" style="2" customWidth="1"/>
    <col min="2564" max="2564" width="11" style="2" customWidth="1"/>
    <col min="2565" max="2565" width="9.140625" style="2"/>
    <col min="2566" max="2567" width="10.28515625" style="2" customWidth="1"/>
    <col min="2568" max="2807" width="9.140625" style="2"/>
    <col min="2808" max="2808" width="7.7109375" style="2" customWidth="1"/>
    <col min="2809" max="2812" width="11.7109375" style="2" customWidth="1"/>
    <col min="2813" max="2813" width="10.5703125" style="2" customWidth="1"/>
    <col min="2814" max="2814" width="12.42578125" style="2" customWidth="1"/>
    <col min="2815" max="2817" width="11.7109375" style="2" customWidth="1"/>
    <col min="2818" max="2818" width="12.42578125" style="2" customWidth="1"/>
    <col min="2819" max="2819" width="12.5703125" style="2" customWidth="1"/>
    <col min="2820" max="2820" width="11" style="2" customWidth="1"/>
    <col min="2821" max="2821" width="9.140625" style="2"/>
    <col min="2822" max="2823" width="10.28515625" style="2" customWidth="1"/>
    <col min="2824" max="3063" width="9.140625" style="2"/>
    <col min="3064" max="3064" width="7.7109375" style="2" customWidth="1"/>
    <col min="3065" max="3068" width="11.7109375" style="2" customWidth="1"/>
    <col min="3069" max="3069" width="10.5703125" style="2" customWidth="1"/>
    <col min="3070" max="3070" width="12.42578125" style="2" customWidth="1"/>
    <col min="3071" max="3073" width="11.7109375" style="2" customWidth="1"/>
    <col min="3074" max="3074" width="12.42578125" style="2" customWidth="1"/>
    <col min="3075" max="3075" width="12.5703125" style="2" customWidth="1"/>
    <col min="3076" max="3076" width="11" style="2" customWidth="1"/>
    <col min="3077" max="3077" width="9.140625" style="2"/>
    <col min="3078" max="3079" width="10.28515625" style="2" customWidth="1"/>
    <col min="3080" max="3319" width="9.140625" style="2"/>
    <col min="3320" max="3320" width="7.7109375" style="2" customWidth="1"/>
    <col min="3321" max="3324" width="11.7109375" style="2" customWidth="1"/>
    <col min="3325" max="3325" width="10.5703125" style="2" customWidth="1"/>
    <col min="3326" max="3326" width="12.42578125" style="2" customWidth="1"/>
    <col min="3327" max="3329" width="11.7109375" style="2" customWidth="1"/>
    <col min="3330" max="3330" width="12.42578125" style="2" customWidth="1"/>
    <col min="3331" max="3331" width="12.5703125" style="2" customWidth="1"/>
    <col min="3332" max="3332" width="11" style="2" customWidth="1"/>
    <col min="3333" max="3333" width="9.140625" style="2"/>
    <col min="3334" max="3335" width="10.28515625" style="2" customWidth="1"/>
    <col min="3336" max="3575" width="9.140625" style="2"/>
    <col min="3576" max="3576" width="7.7109375" style="2" customWidth="1"/>
    <col min="3577" max="3580" width="11.7109375" style="2" customWidth="1"/>
    <col min="3581" max="3581" width="10.5703125" style="2" customWidth="1"/>
    <col min="3582" max="3582" width="12.42578125" style="2" customWidth="1"/>
    <col min="3583" max="3585" width="11.7109375" style="2" customWidth="1"/>
    <col min="3586" max="3586" width="12.42578125" style="2" customWidth="1"/>
    <col min="3587" max="3587" width="12.5703125" style="2" customWidth="1"/>
    <col min="3588" max="3588" width="11" style="2" customWidth="1"/>
    <col min="3589" max="3589" width="9.140625" style="2"/>
    <col min="3590" max="3591" width="10.28515625" style="2" customWidth="1"/>
    <col min="3592" max="3831" width="9.140625" style="2"/>
    <col min="3832" max="3832" width="7.7109375" style="2" customWidth="1"/>
    <col min="3833" max="3836" width="11.7109375" style="2" customWidth="1"/>
    <col min="3837" max="3837" width="10.5703125" style="2" customWidth="1"/>
    <col min="3838" max="3838" width="12.42578125" style="2" customWidth="1"/>
    <col min="3839" max="3841" width="11.7109375" style="2" customWidth="1"/>
    <col min="3842" max="3842" width="12.42578125" style="2" customWidth="1"/>
    <col min="3843" max="3843" width="12.5703125" style="2" customWidth="1"/>
    <col min="3844" max="3844" width="11" style="2" customWidth="1"/>
    <col min="3845" max="3845" width="9.140625" style="2"/>
    <col min="3846" max="3847" width="10.28515625" style="2" customWidth="1"/>
    <col min="3848" max="4087" width="9.140625" style="2"/>
    <col min="4088" max="4088" width="7.7109375" style="2" customWidth="1"/>
    <col min="4089" max="4092" width="11.7109375" style="2" customWidth="1"/>
    <col min="4093" max="4093" width="10.5703125" style="2" customWidth="1"/>
    <col min="4094" max="4094" width="12.42578125" style="2" customWidth="1"/>
    <col min="4095" max="4097" width="11.7109375" style="2" customWidth="1"/>
    <col min="4098" max="4098" width="12.42578125" style="2" customWidth="1"/>
    <col min="4099" max="4099" width="12.5703125" style="2" customWidth="1"/>
    <col min="4100" max="4100" width="11" style="2" customWidth="1"/>
    <col min="4101" max="4101" width="9.140625" style="2"/>
    <col min="4102" max="4103" width="10.28515625" style="2" customWidth="1"/>
    <col min="4104" max="4343" width="9.140625" style="2"/>
    <col min="4344" max="4344" width="7.7109375" style="2" customWidth="1"/>
    <col min="4345" max="4348" width="11.7109375" style="2" customWidth="1"/>
    <col min="4349" max="4349" width="10.5703125" style="2" customWidth="1"/>
    <col min="4350" max="4350" width="12.42578125" style="2" customWidth="1"/>
    <col min="4351" max="4353" width="11.7109375" style="2" customWidth="1"/>
    <col min="4354" max="4354" width="12.42578125" style="2" customWidth="1"/>
    <col min="4355" max="4355" width="12.5703125" style="2" customWidth="1"/>
    <col min="4356" max="4356" width="11" style="2" customWidth="1"/>
    <col min="4357" max="4357" width="9.140625" style="2"/>
    <col min="4358" max="4359" width="10.28515625" style="2" customWidth="1"/>
    <col min="4360" max="4599" width="9.140625" style="2"/>
    <col min="4600" max="4600" width="7.7109375" style="2" customWidth="1"/>
    <col min="4601" max="4604" width="11.7109375" style="2" customWidth="1"/>
    <col min="4605" max="4605" width="10.5703125" style="2" customWidth="1"/>
    <col min="4606" max="4606" width="12.42578125" style="2" customWidth="1"/>
    <col min="4607" max="4609" width="11.7109375" style="2" customWidth="1"/>
    <col min="4610" max="4610" width="12.42578125" style="2" customWidth="1"/>
    <col min="4611" max="4611" width="12.5703125" style="2" customWidth="1"/>
    <col min="4612" max="4612" width="11" style="2" customWidth="1"/>
    <col min="4613" max="4613" width="9.140625" style="2"/>
    <col min="4614" max="4615" width="10.28515625" style="2" customWidth="1"/>
    <col min="4616" max="4855" width="9.140625" style="2"/>
    <col min="4856" max="4856" width="7.7109375" style="2" customWidth="1"/>
    <col min="4857" max="4860" width="11.7109375" style="2" customWidth="1"/>
    <col min="4861" max="4861" width="10.5703125" style="2" customWidth="1"/>
    <col min="4862" max="4862" width="12.42578125" style="2" customWidth="1"/>
    <col min="4863" max="4865" width="11.7109375" style="2" customWidth="1"/>
    <col min="4866" max="4866" width="12.42578125" style="2" customWidth="1"/>
    <col min="4867" max="4867" width="12.5703125" style="2" customWidth="1"/>
    <col min="4868" max="4868" width="11" style="2" customWidth="1"/>
    <col min="4869" max="4869" width="9.140625" style="2"/>
    <col min="4870" max="4871" width="10.28515625" style="2" customWidth="1"/>
    <col min="4872" max="5111" width="9.140625" style="2"/>
    <col min="5112" max="5112" width="7.7109375" style="2" customWidth="1"/>
    <col min="5113" max="5116" width="11.7109375" style="2" customWidth="1"/>
    <col min="5117" max="5117" width="10.5703125" style="2" customWidth="1"/>
    <col min="5118" max="5118" width="12.42578125" style="2" customWidth="1"/>
    <col min="5119" max="5121" width="11.7109375" style="2" customWidth="1"/>
    <col min="5122" max="5122" width="12.42578125" style="2" customWidth="1"/>
    <col min="5123" max="5123" width="12.5703125" style="2" customWidth="1"/>
    <col min="5124" max="5124" width="11" style="2" customWidth="1"/>
    <col min="5125" max="5125" width="9.140625" style="2"/>
    <col min="5126" max="5127" width="10.28515625" style="2" customWidth="1"/>
    <col min="5128" max="5367" width="9.140625" style="2"/>
    <col min="5368" max="5368" width="7.7109375" style="2" customWidth="1"/>
    <col min="5369" max="5372" width="11.7109375" style="2" customWidth="1"/>
    <col min="5373" max="5373" width="10.5703125" style="2" customWidth="1"/>
    <col min="5374" max="5374" width="12.42578125" style="2" customWidth="1"/>
    <col min="5375" max="5377" width="11.7109375" style="2" customWidth="1"/>
    <col min="5378" max="5378" width="12.42578125" style="2" customWidth="1"/>
    <col min="5379" max="5379" width="12.5703125" style="2" customWidth="1"/>
    <col min="5380" max="5380" width="11" style="2" customWidth="1"/>
    <col min="5381" max="5381" width="9.140625" style="2"/>
    <col min="5382" max="5383" width="10.28515625" style="2" customWidth="1"/>
    <col min="5384" max="5623" width="9.140625" style="2"/>
    <col min="5624" max="5624" width="7.7109375" style="2" customWidth="1"/>
    <col min="5625" max="5628" width="11.7109375" style="2" customWidth="1"/>
    <col min="5629" max="5629" width="10.5703125" style="2" customWidth="1"/>
    <col min="5630" max="5630" width="12.42578125" style="2" customWidth="1"/>
    <col min="5631" max="5633" width="11.7109375" style="2" customWidth="1"/>
    <col min="5634" max="5634" width="12.42578125" style="2" customWidth="1"/>
    <col min="5635" max="5635" width="12.5703125" style="2" customWidth="1"/>
    <col min="5636" max="5636" width="11" style="2" customWidth="1"/>
    <col min="5637" max="5637" width="9.140625" style="2"/>
    <col min="5638" max="5639" width="10.28515625" style="2" customWidth="1"/>
    <col min="5640" max="5879" width="9.140625" style="2"/>
    <col min="5880" max="5880" width="7.7109375" style="2" customWidth="1"/>
    <col min="5881" max="5884" width="11.7109375" style="2" customWidth="1"/>
    <col min="5885" max="5885" width="10.5703125" style="2" customWidth="1"/>
    <col min="5886" max="5886" width="12.42578125" style="2" customWidth="1"/>
    <col min="5887" max="5889" width="11.7109375" style="2" customWidth="1"/>
    <col min="5890" max="5890" width="12.42578125" style="2" customWidth="1"/>
    <col min="5891" max="5891" width="12.5703125" style="2" customWidth="1"/>
    <col min="5892" max="5892" width="11" style="2" customWidth="1"/>
    <col min="5893" max="5893" width="9.140625" style="2"/>
    <col min="5894" max="5895" width="10.28515625" style="2" customWidth="1"/>
    <col min="5896" max="6135" width="9.140625" style="2"/>
    <col min="6136" max="6136" width="7.7109375" style="2" customWidth="1"/>
    <col min="6137" max="6140" width="11.7109375" style="2" customWidth="1"/>
    <col min="6141" max="6141" width="10.5703125" style="2" customWidth="1"/>
    <col min="6142" max="6142" width="12.42578125" style="2" customWidth="1"/>
    <col min="6143" max="6145" width="11.7109375" style="2" customWidth="1"/>
    <col min="6146" max="6146" width="12.42578125" style="2" customWidth="1"/>
    <col min="6147" max="6147" width="12.5703125" style="2" customWidth="1"/>
    <col min="6148" max="6148" width="11" style="2" customWidth="1"/>
    <col min="6149" max="6149" width="9.140625" style="2"/>
    <col min="6150" max="6151" width="10.28515625" style="2" customWidth="1"/>
    <col min="6152" max="6391" width="9.140625" style="2"/>
    <col min="6392" max="6392" width="7.7109375" style="2" customWidth="1"/>
    <col min="6393" max="6396" width="11.7109375" style="2" customWidth="1"/>
    <col min="6397" max="6397" width="10.5703125" style="2" customWidth="1"/>
    <col min="6398" max="6398" width="12.42578125" style="2" customWidth="1"/>
    <col min="6399" max="6401" width="11.7109375" style="2" customWidth="1"/>
    <col min="6402" max="6402" width="12.42578125" style="2" customWidth="1"/>
    <col min="6403" max="6403" width="12.5703125" style="2" customWidth="1"/>
    <col min="6404" max="6404" width="11" style="2" customWidth="1"/>
    <col min="6405" max="6405" width="9.140625" style="2"/>
    <col min="6406" max="6407" width="10.28515625" style="2" customWidth="1"/>
    <col min="6408" max="6647" width="9.140625" style="2"/>
    <col min="6648" max="6648" width="7.7109375" style="2" customWidth="1"/>
    <col min="6649" max="6652" width="11.7109375" style="2" customWidth="1"/>
    <col min="6653" max="6653" width="10.5703125" style="2" customWidth="1"/>
    <col min="6654" max="6654" width="12.42578125" style="2" customWidth="1"/>
    <col min="6655" max="6657" width="11.7109375" style="2" customWidth="1"/>
    <col min="6658" max="6658" width="12.42578125" style="2" customWidth="1"/>
    <col min="6659" max="6659" width="12.5703125" style="2" customWidth="1"/>
    <col min="6660" max="6660" width="11" style="2" customWidth="1"/>
    <col min="6661" max="6661" width="9.140625" style="2"/>
    <col min="6662" max="6663" width="10.28515625" style="2" customWidth="1"/>
    <col min="6664" max="6903" width="9.140625" style="2"/>
    <col min="6904" max="6904" width="7.7109375" style="2" customWidth="1"/>
    <col min="6905" max="6908" width="11.7109375" style="2" customWidth="1"/>
    <col min="6909" max="6909" width="10.5703125" style="2" customWidth="1"/>
    <col min="6910" max="6910" width="12.42578125" style="2" customWidth="1"/>
    <col min="6911" max="6913" width="11.7109375" style="2" customWidth="1"/>
    <col min="6914" max="6914" width="12.42578125" style="2" customWidth="1"/>
    <col min="6915" max="6915" width="12.5703125" style="2" customWidth="1"/>
    <col min="6916" max="6916" width="11" style="2" customWidth="1"/>
    <col min="6917" max="6917" width="9.140625" style="2"/>
    <col min="6918" max="6919" width="10.28515625" style="2" customWidth="1"/>
    <col min="6920" max="7159" width="9.140625" style="2"/>
    <col min="7160" max="7160" width="7.7109375" style="2" customWidth="1"/>
    <col min="7161" max="7164" width="11.7109375" style="2" customWidth="1"/>
    <col min="7165" max="7165" width="10.5703125" style="2" customWidth="1"/>
    <col min="7166" max="7166" width="12.42578125" style="2" customWidth="1"/>
    <col min="7167" max="7169" width="11.7109375" style="2" customWidth="1"/>
    <col min="7170" max="7170" width="12.42578125" style="2" customWidth="1"/>
    <col min="7171" max="7171" width="12.5703125" style="2" customWidth="1"/>
    <col min="7172" max="7172" width="11" style="2" customWidth="1"/>
    <col min="7173" max="7173" width="9.140625" style="2"/>
    <col min="7174" max="7175" width="10.28515625" style="2" customWidth="1"/>
    <col min="7176" max="7415" width="9.140625" style="2"/>
    <col min="7416" max="7416" width="7.7109375" style="2" customWidth="1"/>
    <col min="7417" max="7420" width="11.7109375" style="2" customWidth="1"/>
    <col min="7421" max="7421" width="10.5703125" style="2" customWidth="1"/>
    <col min="7422" max="7422" width="12.42578125" style="2" customWidth="1"/>
    <col min="7423" max="7425" width="11.7109375" style="2" customWidth="1"/>
    <col min="7426" max="7426" width="12.42578125" style="2" customWidth="1"/>
    <col min="7427" max="7427" width="12.5703125" style="2" customWidth="1"/>
    <col min="7428" max="7428" width="11" style="2" customWidth="1"/>
    <col min="7429" max="7429" width="9.140625" style="2"/>
    <col min="7430" max="7431" width="10.28515625" style="2" customWidth="1"/>
    <col min="7432" max="7671" width="9.140625" style="2"/>
    <col min="7672" max="7672" width="7.7109375" style="2" customWidth="1"/>
    <col min="7673" max="7676" width="11.7109375" style="2" customWidth="1"/>
    <col min="7677" max="7677" width="10.5703125" style="2" customWidth="1"/>
    <col min="7678" max="7678" width="12.42578125" style="2" customWidth="1"/>
    <col min="7679" max="7681" width="11.7109375" style="2" customWidth="1"/>
    <col min="7682" max="7682" width="12.42578125" style="2" customWidth="1"/>
    <col min="7683" max="7683" width="12.5703125" style="2" customWidth="1"/>
    <col min="7684" max="7684" width="11" style="2" customWidth="1"/>
    <col min="7685" max="7685" width="9.140625" style="2"/>
    <col min="7686" max="7687" width="10.28515625" style="2" customWidth="1"/>
    <col min="7688" max="7927" width="9.140625" style="2"/>
    <col min="7928" max="7928" width="7.7109375" style="2" customWidth="1"/>
    <col min="7929" max="7932" width="11.7109375" style="2" customWidth="1"/>
    <col min="7933" max="7933" width="10.5703125" style="2" customWidth="1"/>
    <col min="7934" max="7934" width="12.42578125" style="2" customWidth="1"/>
    <col min="7935" max="7937" width="11.7109375" style="2" customWidth="1"/>
    <col min="7938" max="7938" width="12.42578125" style="2" customWidth="1"/>
    <col min="7939" max="7939" width="12.5703125" style="2" customWidth="1"/>
    <col min="7940" max="7940" width="11" style="2" customWidth="1"/>
    <col min="7941" max="7941" width="9.140625" style="2"/>
    <col min="7942" max="7943" width="10.28515625" style="2" customWidth="1"/>
    <col min="7944" max="8183" width="9.140625" style="2"/>
    <col min="8184" max="8184" width="7.7109375" style="2" customWidth="1"/>
    <col min="8185" max="8188" width="11.7109375" style="2" customWidth="1"/>
    <col min="8189" max="8189" width="10.5703125" style="2" customWidth="1"/>
    <col min="8190" max="8190" width="12.42578125" style="2" customWidth="1"/>
    <col min="8191" max="8193" width="11.7109375" style="2" customWidth="1"/>
    <col min="8194" max="8194" width="12.42578125" style="2" customWidth="1"/>
    <col min="8195" max="8195" width="12.5703125" style="2" customWidth="1"/>
    <col min="8196" max="8196" width="11" style="2" customWidth="1"/>
    <col min="8197" max="8197" width="9.140625" style="2"/>
    <col min="8198" max="8199" width="10.28515625" style="2" customWidth="1"/>
    <col min="8200" max="8439" width="9.140625" style="2"/>
    <col min="8440" max="8440" width="7.7109375" style="2" customWidth="1"/>
    <col min="8441" max="8444" width="11.7109375" style="2" customWidth="1"/>
    <col min="8445" max="8445" width="10.5703125" style="2" customWidth="1"/>
    <col min="8446" max="8446" width="12.42578125" style="2" customWidth="1"/>
    <col min="8447" max="8449" width="11.7109375" style="2" customWidth="1"/>
    <col min="8450" max="8450" width="12.42578125" style="2" customWidth="1"/>
    <col min="8451" max="8451" width="12.5703125" style="2" customWidth="1"/>
    <col min="8452" max="8452" width="11" style="2" customWidth="1"/>
    <col min="8453" max="8453" width="9.140625" style="2"/>
    <col min="8454" max="8455" width="10.28515625" style="2" customWidth="1"/>
    <col min="8456" max="8695" width="9.140625" style="2"/>
    <col min="8696" max="8696" width="7.7109375" style="2" customWidth="1"/>
    <col min="8697" max="8700" width="11.7109375" style="2" customWidth="1"/>
    <col min="8701" max="8701" width="10.5703125" style="2" customWidth="1"/>
    <col min="8702" max="8702" width="12.42578125" style="2" customWidth="1"/>
    <col min="8703" max="8705" width="11.7109375" style="2" customWidth="1"/>
    <col min="8706" max="8706" width="12.42578125" style="2" customWidth="1"/>
    <col min="8707" max="8707" width="12.5703125" style="2" customWidth="1"/>
    <col min="8708" max="8708" width="11" style="2" customWidth="1"/>
    <col min="8709" max="8709" width="9.140625" style="2"/>
    <col min="8710" max="8711" width="10.28515625" style="2" customWidth="1"/>
    <col min="8712" max="8951" width="9.140625" style="2"/>
    <col min="8952" max="8952" width="7.7109375" style="2" customWidth="1"/>
    <col min="8953" max="8956" width="11.7109375" style="2" customWidth="1"/>
    <col min="8957" max="8957" width="10.5703125" style="2" customWidth="1"/>
    <col min="8958" max="8958" width="12.42578125" style="2" customWidth="1"/>
    <col min="8959" max="8961" width="11.7109375" style="2" customWidth="1"/>
    <col min="8962" max="8962" width="12.42578125" style="2" customWidth="1"/>
    <col min="8963" max="8963" width="12.5703125" style="2" customWidth="1"/>
    <col min="8964" max="8964" width="11" style="2" customWidth="1"/>
    <col min="8965" max="8965" width="9.140625" style="2"/>
    <col min="8966" max="8967" width="10.28515625" style="2" customWidth="1"/>
    <col min="8968" max="9207" width="9.140625" style="2"/>
    <col min="9208" max="9208" width="7.7109375" style="2" customWidth="1"/>
    <col min="9209" max="9212" width="11.7109375" style="2" customWidth="1"/>
    <col min="9213" max="9213" width="10.5703125" style="2" customWidth="1"/>
    <col min="9214" max="9214" width="12.42578125" style="2" customWidth="1"/>
    <col min="9215" max="9217" width="11.7109375" style="2" customWidth="1"/>
    <col min="9218" max="9218" width="12.42578125" style="2" customWidth="1"/>
    <col min="9219" max="9219" width="12.5703125" style="2" customWidth="1"/>
    <col min="9220" max="9220" width="11" style="2" customWidth="1"/>
    <col min="9221" max="9221" width="9.140625" style="2"/>
    <col min="9222" max="9223" width="10.28515625" style="2" customWidth="1"/>
    <col min="9224" max="9463" width="9.140625" style="2"/>
    <col min="9464" max="9464" width="7.7109375" style="2" customWidth="1"/>
    <col min="9465" max="9468" width="11.7109375" style="2" customWidth="1"/>
    <col min="9469" max="9469" width="10.5703125" style="2" customWidth="1"/>
    <col min="9470" max="9470" width="12.42578125" style="2" customWidth="1"/>
    <col min="9471" max="9473" width="11.7109375" style="2" customWidth="1"/>
    <col min="9474" max="9474" width="12.42578125" style="2" customWidth="1"/>
    <col min="9475" max="9475" width="12.5703125" style="2" customWidth="1"/>
    <col min="9476" max="9476" width="11" style="2" customWidth="1"/>
    <col min="9477" max="9477" width="9.140625" style="2"/>
    <col min="9478" max="9479" width="10.28515625" style="2" customWidth="1"/>
    <col min="9480" max="9719" width="9.140625" style="2"/>
    <col min="9720" max="9720" width="7.7109375" style="2" customWidth="1"/>
    <col min="9721" max="9724" width="11.7109375" style="2" customWidth="1"/>
    <col min="9725" max="9725" width="10.5703125" style="2" customWidth="1"/>
    <col min="9726" max="9726" width="12.42578125" style="2" customWidth="1"/>
    <col min="9727" max="9729" width="11.7109375" style="2" customWidth="1"/>
    <col min="9730" max="9730" width="12.42578125" style="2" customWidth="1"/>
    <col min="9731" max="9731" width="12.5703125" style="2" customWidth="1"/>
    <col min="9732" max="9732" width="11" style="2" customWidth="1"/>
    <col min="9733" max="9733" width="9.140625" style="2"/>
    <col min="9734" max="9735" width="10.28515625" style="2" customWidth="1"/>
    <col min="9736" max="9975" width="9.140625" style="2"/>
    <col min="9976" max="9976" width="7.7109375" style="2" customWidth="1"/>
    <col min="9977" max="9980" width="11.7109375" style="2" customWidth="1"/>
    <col min="9981" max="9981" width="10.5703125" style="2" customWidth="1"/>
    <col min="9982" max="9982" width="12.42578125" style="2" customWidth="1"/>
    <col min="9983" max="9985" width="11.7109375" style="2" customWidth="1"/>
    <col min="9986" max="9986" width="12.42578125" style="2" customWidth="1"/>
    <col min="9987" max="9987" width="12.5703125" style="2" customWidth="1"/>
    <col min="9988" max="9988" width="11" style="2" customWidth="1"/>
    <col min="9989" max="9989" width="9.140625" style="2"/>
    <col min="9990" max="9991" width="10.28515625" style="2" customWidth="1"/>
    <col min="9992" max="10231" width="9.140625" style="2"/>
    <col min="10232" max="10232" width="7.7109375" style="2" customWidth="1"/>
    <col min="10233" max="10236" width="11.7109375" style="2" customWidth="1"/>
    <col min="10237" max="10237" width="10.5703125" style="2" customWidth="1"/>
    <col min="10238" max="10238" width="12.42578125" style="2" customWidth="1"/>
    <col min="10239" max="10241" width="11.7109375" style="2" customWidth="1"/>
    <col min="10242" max="10242" width="12.42578125" style="2" customWidth="1"/>
    <col min="10243" max="10243" width="12.5703125" style="2" customWidth="1"/>
    <col min="10244" max="10244" width="11" style="2" customWidth="1"/>
    <col min="10245" max="10245" width="9.140625" style="2"/>
    <col min="10246" max="10247" width="10.28515625" style="2" customWidth="1"/>
    <col min="10248" max="10487" width="9.140625" style="2"/>
    <col min="10488" max="10488" width="7.7109375" style="2" customWidth="1"/>
    <col min="10489" max="10492" width="11.7109375" style="2" customWidth="1"/>
    <col min="10493" max="10493" width="10.5703125" style="2" customWidth="1"/>
    <col min="10494" max="10494" width="12.42578125" style="2" customWidth="1"/>
    <col min="10495" max="10497" width="11.7109375" style="2" customWidth="1"/>
    <col min="10498" max="10498" width="12.42578125" style="2" customWidth="1"/>
    <col min="10499" max="10499" width="12.5703125" style="2" customWidth="1"/>
    <col min="10500" max="10500" width="11" style="2" customWidth="1"/>
    <col min="10501" max="10501" width="9.140625" style="2"/>
    <col min="10502" max="10503" width="10.28515625" style="2" customWidth="1"/>
    <col min="10504" max="10743" width="9.140625" style="2"/>
    <col min="10744" max="10744" width="7.7109375" style="2" customWidth="1"/>
    <col min="10745" max="10748" width="11.7109375" style="2" customWidth="1"/>
    <col min="10749" max="10749" width="10.5703125" style="2" customWidth="1"/>
    <col min="10750" max="10750" width="12.42578125" style="2" customWidth="1"/>
    <col min="10751" max="10753" width="11.7109375" style="2" customWidth="1"/>
    <col min="10754" max="10754" width="12.42578125" style="2" customWidth="1"/>
    <col min="10755" max="10755" width="12.5703125" style="2" customWidth="1"/>
    <col min="10756" max="10756" width="11" style="2" customWidth="1"/>
    <col min="10757" max="10757" width="9.140625" style="2"/>
    <col min="10758" max="10759" width="10.28515625" style="2" customWidth="1"/>
    <col min="10760" max="10999" width="9.140625" style="2"/>
    <col min="11000" max="11000" width="7.7109375" style="2" customWidth="1"/>
    <col min="11001" max="11004" width="11.7109375" style="2" customWidth="1"/>
    <col min="11005" max="11005" width="10.5703125" style="2" customWidth="1"/>
    <col min="11006" max="11006" width="12.42578125" style="2" customWidth="1"/>
    <col min="11007" max="11009" width="11.7109375" style="2" customWidth="1"/>
    <col min="11010" max="11010" width="12.42578125" style="2" customWidth="1"/>
    <col min="11011" max="11011" width="12.5703125" style="2" customWidth="1"/>
    <col min="11012" max="11012" width="11" style="2" customWidth="1"/>
    <col min="11013" max="11013" width="9.140625" style="2"/>
    <col min="11014" max="11015" width="10.28515625" style="2" customWidth="1"/>
    <col min="11016" max="11255" width="9.140625" style="2"/>
    <col min="11256" max="11256" width="7.7109375" style="2" customWidth="1"/>
    <col min="11257" max="11260" width="11.7109375" style="2" customWidth="1"/>
    <col min="11261" max="11261" width="10.5703125" style="2" customWidth="1"/>
    <col min="11262" max="11262" width="12.42578125" style="2" customWidth="1"/>
    <col min="11263" max="11265" width="11.7109375" style="2" customWidth="1"/>
    <col min="11266" max="11266" width="12.42578125" style="2" customWidth="1"/>
    <col min="11267" max="11267" width="12.5703125" style="2" customWidth="1"/>
    <col min="11268" max="11268" width="11" style="2" customWidth="1"/>
    <col min="11269" max="11269" width="9.140625" style="2"/>
    <col min="11270" max="11271" width="10.28515625" style="2" customWidth="1"/>
    <col min="11272" max="11511" width="9.140625" style="2"/>
    <col min="11512" max="11512" width="7.7109375" style="2" customWidth="1"/>
    <col min="11513" max="11516" width="11.7109375" style="2" customWidth="1"/>
    <col min="11517" max="11517" width="10.5703125" style="2" customWidth="1"/>
    <col min="11518" max="11518" width="12.42578125" style="2" customWidth="1"/>
    <col min="11519" max="11521" width="11.7109375" style="2" customWidth="1"/>
    <col min="11522" max="11522" width="12.42578125" style="2" customWidth="1"/>
    <col min="11523" max="11523" width="12.5703125" style="2" customWidth="1"/>
    <col min="11524" max="11524" width="11" style="2" customWidth="1"/>
    <col min="11525" max="11525" width="9.140625" style="2"/>
    <col min="11526" max="11527" width="10.28515625" style="2" customWidth="1"/>
    <col min="11528" max="11767" width="9.140625" style="2"/>
    <col min="11768" max="11768" width="7.7109375" style="2" customWidth="1"/>
    <col min="11769" max="11772" width="11.7109375" style="2" customWidth="1"/>
    <col min="11773" max="11773" width="10.5703125" style="2" customWidth="1"/>
    <col min="11774" max="11774" width="12.42578125" style="2" customWidth="1"/>
    <col min="11775" max="11777" width="11.7109375" style="2" customWidth="1"/>
    <col min="11778" max="11778" width="12.42578125" style="2" customWidth="1"/>
    <col min="11779" max="11779" width="12.5703125" style="2" customWidth="1"/>
    <col min="11780" max="11780" width="11" style="2" customWidth="1"/>
    <col min="11781" max="11781" width="9.140625" style="2"/>
    <col min="11782" max="11783" width="10.28515625" style="2" customWidth="1"/>
    <col min="11784" max="12023" width="9.140625" style="2"/>
    <col min="12024" max="12024" width="7.7109375" style="2" customWidth="1"/>
    <col min="12025" max="12028" width="11.7109375" style="2" customWidth="1"/>
    <col min="12029" max="12029" width="10.5703125" style="2" customWidth="1"/>
    <col min="12030" max="12030" width="12.42578125" style="2" customWidth="1"/>
    <col min="12031" max="12033" width="11.7109375" style="2" customWidth="1"/>
    <col min="12034" max="12034" width="12.42578125" style="2" customWidth="1"/>
    <col min="12035" max="12035" width="12.5703125" style="2" customWidth="1"/>
    <col min="12036" max="12036" width="11" style="2" customWidth="1"/>
    <col min="12037" max="12037" width="9.140625" style="2"/>
    <col min="12038" max="12039" width="10.28515625" style="2" customWidth="1"/>
    <col min="12040" max="12279" width="9.140625" style="2"/>
    <col min="12280" max="12280" width="7.7109375" style="2" customWidth="1"/>
    <col min="12281" max="12284" width="11.7109375" style="2" customWidth="1"/>
    <col min="12285" max="12285" width="10.5703125" style="2" customWidth="1"/>
    <col min="12286" max="12286" width="12.42578125" style="2" customWidth="1"/>
    <col min="12287" max="12289" width="11.7109375" style="2" customWidth="1"/>
    <col min="12290" max="12290" width="12.42578125" style="2" customWidth="1"/>
    <col min="12291" max="12291" width="12.5703125" style="2" customWidth="1"/>
    <col min="12292" max="12292" width="11" style="2" customWidth="1"/>
    <col min="12293" max="12293" width="9.140625" style="2"/>
    <col min="12294" max="12295" width="10.28515625" style="2" customWidth="1"/>
    <col min="12296" max="12535" width="9.140625" style="2"/>
    <col min="12536" max="12536" width="7.7109375" style="2" customWidth="1"/>
    <col min="12537" max="12540" width="11.7109375" style="2" customWidth="1"/>
    <col min="12541" max="12541" width="10.5703125" style="2" customWidth="1"/>
    <col min="12542" max="12542" width="12.42578125" style="2" customWidth="1"/>
    <col min="12543" max="12545" width="11.7109375" style="2" customWidth="1"/>
    <col min="12546" max="12546" width="12.42578125" style="2" customWidth="1"/>
    <col min="12547" max="12547" width="12.5703125" style="2" customWidth="1"/>
    <col min="12548" max="12548" width="11" style="2" customWidth="1"/>
    <col min="12549" max="12549" width="9.140625" style="2"/>
    <col min="12550" max="12551" width="10.28515625" style="2" customWidth="1"/>
    <col min="12552" max="12791" width="9.140625" style="2"/>
    <col min="12792" max="12792" width="7.7109375" style="2" customWidth="1"/>
    <col min="12793" max="12796" width="11.7109375" style="2" customWidth="1"/>
    <col min="12797" max="12797" width="10.5703125" style="2" customWidth="1"/>
    <col min="12798" max="12798" width="12.42578125" style="2" customWidth="1"/>
    <col min="12799" max="12801" width="11.7109375" style="2" customWidth="1"/>
    <col min="12802" max="12802" width="12.42578125" style="2" customWidth="1"/>
    <col min="12803" max="12803" width="12.5703125" style="2" customWidth="1"/>
    <col min="12804" max="12804" width="11" style="2" customWidth="1"/>
    <col min="12805" max="12805" width="9.140625" style="2"/>
    <col min="12806" max="12807" width="10.28515625" style="2" customWidth="1"/>
    <col min="12808" max="13047" width="9.140625" style="2"/>
    <col min="13048" max="13048" width="7.7109375" style="2" customWidth="1"/>
    <col min="13049" max="13052" width="11.7109375" style="2" customWidth="1"/>
    <col min="13053" max="13053" width="10.5703125" style="2" customWidth="1"/>
    <col min="13054" max="13054" width="12.42578125" style="2" customWidth="1"/>
    <col min="13055" max="13057" width="11.7109375" style="2" customWidth="1"/>
    <col min="13058" max="13058" width="12.42578125" style="2" customWidth="1"/>
    <col min="13059" max="13059" width="12.5703125" style="2" customWidth="1"/>
    <col min="13060" max="13060" width="11" style="2" customWidth="1"/>
    <col min="13061" max="13061" width="9.140625" style="2"/>
    <col min="13062" max="13063" width="10.28515625" style="2" customWidth="1"/>
    <col min="13064" max="13303" width="9.140625" style="2"/>
    <col min="13304" max="13304" width="7.7109375" style="2" customWidth="1"/>
    <col min="13305" max="13308" width="11.7109375" style="2" customWidth="1"/>
    <col min="13309" max="13309" width="10.5703125" style="2" customWidth="1"/>
    <col min="13310" max="13310" width="12.42578125" style="2" customWidth="1"/>
    <col min="13311" max="13313" width="11.7109375" style="2" customWidth="1"/>
    <col min="13314" max="13314" width="12.42578125" style="2" customWidth="1"/>
    <col min="13315" max="13315" width="12.5703125" style="2" customWidth="1"/>
    <col min="13316" max="13316" width="11" style="2" customWidth="1"/>
    <col min="13317" max="13317" width="9.140625" style="2"/>
    <col min="13318" max="13319" width="10.28515625" style="2" customWidth="1"/>
    <col min="13320" max="13559" width="9.140625" style="2"/>
    <col min="13560" max="13560" width="7.7109375" style="2" customWidth="1"/>
    <col min="13561" max="13564" width="11.7109375" style="2" customWidth="1"/>
    <col min="13565" max="13565" width="10.5703125" style="2" customWidth="1"/>
    <col min="13566" max="13566" width="12.42578125" style="2" customWidth="1"/>
    <col min="13567" max="13569" width="11.7109375" style="2" customWidth="1"/>
    <col min="13570" max="13570" width="12.42578125" style="2" customWidth="1"/>
    <col min="13571" max="13571" width="12.5703125" style="2" customWidth="1"/>
    <col min="13572" max="13572" width="11" style="2" customWidth="1"/>
    <col min="13573" max="13573" width="9.140625" style="2"/>
    <col min="13574" max="13575" width="10.28515625" style="2" customWidth="1"/>
    <col min="13576" max="13815" width="9.140625" style="2"/>
    <col min="13816" max="13816" width="7.7109375" style="2" customWidth="1"/>
    <col min="13817" max="13820" width="11.7109375" style="2" customWidth="1"/>
    <col min="13821" max="13821" width="10.5703125" style="2" customWidth="1"/>
    <col min="13822" max="13822" width="12.42578125" style="2" customWidth="1"/>
    <col min="13823" max="13825" width="11.7109375" style="2" customWidth="1"/>
    <col min="13826" max="13826" width="12.42578125" style="2" customWidth="1"/>
    <col min="13827" max="13827" width="12.5703125" style="2" customWidth="1"/>
    <col min="13828" max="13828" width="11" style="2" customWidth="1"/>
    <col min="13829" max="13829" width="9.140625" style="2"/>
    <col min="13830" max="13831" width="10.28515625" style="2" customWidth="1"/>
    <col min="13832" max="14071" width="9.140625" style="2"/>
    <col min="14072" max="14072" width="7.7109375" style="2" customWidth="1"/>
    <col min="14073" max="14076" width="11.7109375" style="2" customWidth="1"/>
    <col min="14077" max="14077" width="10.5703125" style="2" customWidth="1"/>
    <col min="14078" max="14078" width="12.42578125" style="2" customWidth="1"/>
    <col min="14079" max="14081" width="11.7109375" style="2" customWidth="1"/>
    <col min="14082" max="14082" width="12.42578125" style="2" customWidth="1"/>
    <col min="14083" max="14083" width="12.5703125" style="2" customWidth="1"/>
    <col min="14084" max="14084" width="11" style="2" customWidth="1"/>
    <col min="14085" max="14085" width="9.140625" style="2"/>
    <col min="14086" max="14087" width="10.28515625" style="2" customWidth="1"/>
    <col min="14088" max="14327" width="9.140625" style="2"/>
    <col min="14328" max="14328" width="7.7109375" style="2" customWidth="1"/>
    <col min="14329" max="14332" width="11.7109375" style="2" customWidth="1"/>
    <col min="14333" max="14333" width="10.5703125" style="2" customWidth="1"/>
    <col min="14334" max="14334" width="12.42578125" style="2" customWidth="1"/>
    <col min="14335" max="14337" width="11.7109375" style="2" customWidth="1"/>
    <col min="14338" max="14338" width="12.42578125" style="2" customWidth="1"/>
    <col min="14339" max="14339" width="12.5703125" style="2" customWidth="1"/>
    <col min="14340" max="14340" width="11" style="2" customWidth="1"/>
    <col min="14341" max="14341" width="9.140625" style="2"/>
    <col min="14342" max="14343" width="10.28515625" style="2" customWidth="1"/>
    <col min="14344" max="14583" width="9.140625" style="2"/>
    <col min="14584" max="14584" width="7.7109375" style="2" customWidth="1"/>
    <col min="14585" max="14588" width="11.7109375" style="2" customWidth="1"/>
    <col min="14589" max="14589" width="10.5703125" style="2" customWidth="1"/>
    <col min="14590" max="14590" width="12.42578125" style="2" customWidth="1"/>
    <col min="14591" max="14593" width="11.7109375" style="2" customWidth="1"/>
    <col min="14594" max="14594" width="12.42578125" style="2" customWidth="1"/>
    <col min="14595" max="14595" width="12.5703125" style="2" customWidth="1"/>
    <col min="14596" max="14596" width="11" style="2" customWidth="1"/>
    <col min="14597" max="14597" width="9.140625" style="2"/>
    <col min="14598" max="14599" width="10.28515625" style="2" customWidth="1"/>
    <col min="14600" max="14839" width="9.140625" style="2"/>
    <col min="14840" max="14840" width="7.7109375" style="2" customWidth="1"/>
    <col min="14841" max="14844" width="11.7109375" style="2" customWidth="1"/>
    <col min="14845" max="14845" width="10.5703125" style="2" customWidth="1"/>
    <col min="14846" max="14846" width="12.42578125" style="2" customWidth="1"/>
    <col min="14847" max="14849" width="11.7109375" style="2" customWidth="1"/>
    <col min="14850" max="14850" width="12.42578125" style="2" customWidth="1"/>
    <col min="14851" max="14851" width="12.5703125" style="2" customWidth="1"/>
    <col min="14852" max="14852" width="11" style="2" customWidth="1"/>
    <col min="14853" max="14853" width="9.140625" style="2"/>
    <col min="14854" max="14855" width="10.28515625" style="2" customWidth="1"/>
    <col min="14856" max="15095" width="9.140625" style="2"/>
    <col min="15096" max="15096" width="7.7109375" style="2" customWidth="1"/>
    <col min="15097" max="15100" width="11.7109375" style="2" customWidth="1"/>
    <col min="15101" max="15101" width="10.5703125" style="2" customWidth="1"/>
    <col min="15102" max="15102" width="12.42578125" style="2" customWidth="1"/>
    <col min="15103" max="15105" width="11.7109375" style="2" customWidth="1"/>
    <col min="15106" max="15106" width="12.42578125" style="2" customWidth="1"/>
    <col min="15107" max="15107" width="12.5703125" style="2" customWidth="1"/>
    <col min="15108" max="15108" width="11" style="2" customWidth="1"/>
    <col min="15109" max="15109" width="9.140625" style="2"/>
    <col min="15110" max="15111" width="10.28515625" style="2" customWidth="1"/>
    <col min="15112" max="15351" width="9.140625" style="2"/>
    <col min="15352" max="15352" width="7.7109375" style="2" customWidth="1"/>
    <col min="15353" max="15356" width="11.7109375" style="2" customWidth="1"/>
    <col min="15357" max="15357" width="10.5703125" style="2" customWidth="1"/>
    <col min="15358" max="15358" width="12.42578125" style="2" customWidth="1"/>
    <col min="15359" max="15361" width="11.7109375" style="2" customWidth="1"/>
    <col min="15362" max="15362" width="12.42578125" style="2" customWidth="1"/>
    <col min="15363" max="15363" width="12.5703125" style="2" customWidth="1"/>
    <col min="15364" max="15364" width="11" style="2" customWidth="1"/>
    <col min="15365" max="15365" width="9.140625" style="2"/>
    <col min="15366" max="15367" width="10.28515625" style="2" customWidth="1"/>
    <col min="15368" max="15607" width="9.140625" style="2"/>
    <col min="15608" max="15608" width="7.7109375" style="2" customWidth="1"/>
    <col min="15609" max="15612" width="11.7109375" style="2" customWidth="1"/>
    <col min="15613" max="15613" width="10.5703125" style="2" customWidth="1"/>
    <col min="15614" max="15614" width="12.42578125" style="2" customWidth="1"/>
    <col min="15615" max="15617" width="11.7109375" style="2" customWidth="1"/>
    <col min="15618" max="15618" width="12.42578125" style="2" customWidth="1"/>
    <col min="15619" max="15619" width="12.5703125" style="2" customWidth="1"/>
    <col min="15620" max="15620" width="11" style="2" customWidth="1"/>
    <col min="15621" max="15621" width="9.140625" style="2"/>
    <col min="15622" max="15623" width="10.28515625" style="2" customWidth="1"/>
    <col min="15624" max="15863" width="9.140625" style="2"/>
    <col min="15864" max="15864" width="7.7109375" style="2" customWidth="1"/>
    <col min="15865" max="15868" width="11.7109375" style="2" customWidth="1"/>
    <col min="15869" max="15869" width="10.5703125" style="2" customWidth="1"/>
    <col min="15870" max="15870" width="12.42578125" style="2" customWidth="1"/>
    <col min="15871" max="15873" width="11.7109375" style="2" customWidth="1"/>
    <col min="15874" max="15874" width="12.42578125" style="2" customWidth="1"/>
    <col min="15875" max="15875" width="12.5703125" style="2" customWidth="1"/>
    <col min="15876" max="15876" width="11" style="2" customWidth="1"/>
    <col min="15877" max="15877" width="9.140625" style="2"/>
    <col min="15878" max="15879" width="10.28515625" style="2" customWidth="1"/>
    <col min="15880" max="16119" width="9.140625" style="2"/>
    <col min="16120" max="16120" width="7.7109375" style="2" customWidth="1"/>
    <col min="16121" max="16124" width="11.7109375" style="2" customWidth="1"/>
    <col min="16125" max="16125" width="10.5703125" style="2" customWidth="1"/>
    <col min="16126" max="16126" width="12.42578125" style="2" customWidth="1"/>
    <col min="16127" max="16129" width="11.7109375" style="2" customWidth="1"/>
    <col min="16130" max="16130" width="12.42578125" style="2" customWidth="1"/>
    <col min="16131" max="16131" width="12.5703125" style="2" customWidth="1"/>
    <col min="16132" max="16132" width="11" style="2" customWidth="1"/>
    <col min="16133" max="16133" width="9.140625" style="2"/>
    <col min="16134" max="16135" width="10.28515625" style="2" customWidth="1"/>
    <col min="16136" max="16384" width="9.140625" style="2"/>
  </cols>
  <sheetData>
    <row r="1" spans="1:17" ht="15.75">
      <c r="A1" s="3" t="s">
        <v>493</v>
      </c>
    </row>
    <row r="3" spans="1:17" ht="76.900000000000006" customHeight="1">
      <c r="A3" s="222"/>
      <c r="B3" s="459" t="s">
        <v>240</v>
      </c>
      <c r="C3" s="460" t="s">
        <v>241</v>
      </c>
      <c r="D3" s="460" t="s">
        <v>242</v>
      </c>
      <c r="E3" s="460" t="s">
        <v>243</v>
      </c>
      <c r="F3" s="460" t="s">
        <v>244</v>
      </c>
      <c r="G3" s="460" t="s">
        <v>245</v>
      </c>
      <c r="H3" s="459" t="s">
        <v>246</v>
      </c>
      <c r="I3" s="460" t="s">
        <v>247</v>
      </c>
      <c r="J3" s="460" t="s">
        <v>248</v>
      </c>
      <c r="K3" s="459" t="s">
        <v>249</v>
      </c>
      <c r="L3" s="459" t="s">
        <v>250</v>
      </c>
      <c r="M3" s="36"/>
      <c r="N3" s="596" t="s">
        <v>424</v>
      </c>
      <c r="O3" s="596" t="s">
        <v>425</v>
      </c>
      <c r="P3" s="596" t="s">
        <v>426</v>
      </c>
      <c r="Q3" s="596" t="s">
        <v>427</v>
      </c>
    </row>
    <row r="4" spans="1:17">
      <c r="A4" s="334"/>
      <c r="B4" s="223" t="s">
        <v>22</v>
      </c>
      <c r="C4" s="224" t="s">
        <v>23</v>
      </c>
      <c r="D4" s="224" t="s">
        <v>24</v>
      </c>
      <c r="E4" s="224" t="s">
        <v>25</v>
      </c>
      <c r="F4" s="224" t="s">
        <v>26</v>
      </c>
      <c r="G4" s="224" t="s">
        <v>53</v>
      </c>
      <c r="H4" s="224" t="s">
        <v>251</v>
      </c>
      <c r="I4" s="224" t="s">
        <v>252</v>
      </c>
      <c r="J4" s="224" t="s">
        <v>253</v>
      </c>
      <c r="K4" s="224" t="s">
        <v>254</v>
      </c>
      <c r="L4" s="224" t="s">
        <v>86</v>
      </c>
      <c r="Q4" s="36"/>
    </row>
    <row r="5" spans="1:17">
      <c r="A5" s="323">
        <v>1976</v>
      </c>
      <c r="B5" s="492">
        <f>'T1'!B20/1000</f>
        <v>23.414353999999999</v>
      </c>
      <c r="C5" s="497">
        <v>17058</v>
      </c>
      <c r="D5" s="492">
        <v>15187</v>
      </c>
      <c r="E5" s="495">
        <v>10495.8</v>
      </c>
      <c r="F5" s="492">
        <v>9751.9</v>
      </c>
      <c r="G5" s="492">
        <v>743.9</v>
      </c>
      <c r="H5" s="494">
        <f>C5/B5*100</f>
        <v>72852.746652758389</v>
      </c>
      <c r="I5" s="227">
        <f t="shared" ref="I5:I38" si="0">F5/C5*100</f>
        <v>57.169070230976672</v>
      </c>
      <c r="J5" s="228">
        <f t="shared" ref="J5:J38" si="1">E5/C5*100</f>
        <v>61.53007386563489</v>
      </c>
      <c r="K5" s="59">
        <f t="shared" ref="K5:K39" si="2">G5/E5*100</f>
        <v>7.0875969435393209</v>
      </c>
      <c r="L5" s="492">
        <v>6.9</v>
      </c>
      <c r="M5" s="229"/>
      <c r="N5" s="394">
        <f>C5/C$5*100</f>
        <v>100</v>
      </c>
      <c r="O5" s="394">
        <f t="shared" ref="O5:O8" si="3">D5/D$5*100</f>
        <v>100</v>
      </c>
      <c r="P5" s="394">
        <f t="shared" ref="P5:Q8" si="4">E5/E$5*100</f>
        <v>100</v>
      </c>
      <c r="Q5" s="394">
        <f t="shared" si="4"/>
        <v>100</v>
      </c>
    </row>
    <row r="6" spans="1:17">
      <c r="A6" s="311">
        <v>1977</v>
      </c>
      <c r="B6" s="493">
        <f>'T1'!B21/1000</f>
        <v>23.693935</v>
      </c>
      <c r="C6" s="337">
        <v>17435.5</v>
      </c>
      <c r="D6" s="493">
        <v>15501.8</v>
      </c>
      <c r="E6" s="496">
        <v>10790.7</v>
      </c>
      <c r="F6" s="493">
        <v>9920.5</v>
      </c>
      <c r="G6" s="493">
        <v>870.1</v>
      </c>
      <c r="H6" s="338">
        <f t="shared" ref="H6:H38" si="5">C6/B6*100</f>
        <v>73586.341821229784</v>
      </c>
      <c r="I6" s="227">
        <f t="shared" si="0"/>
        <v>56.898282240256947</v>
      </c>
      <c r="J6" s="228">
        <f t="shared" si="1"/>
        <v>61.889248946115686</v>
      </c>
      <c r="K6" s="59">
        <f t="shared" si="2"/>
        <v>8.0634249863308227</v>
      </c>
      <c r="L6" s="493">
        <v>7.8</v>
      </c>
      <c r="M6" s="229"/>
      <c r="N6" s="394">
        <f t="shared" ref="N6:N43" si="6">C6/C$5*100</f>
        <v>102.21303787079377</v>
      </c>
      <c r="O6" s="394">
        <f t="shared" si="3"/>
        <v>102.07282544281293</v>
      </c>
      <c r="P6" s="394">
        <f t="shared" si="4"/>
        <v>102.80969530669412</v>
      </c>
      <c r="Q6" s="394">
        <f t="shared" si="4"/>
        <v>101.72889385658179</v>
      </c>
    </row>
    <row r="7" spans="1:17">
      <c r="A7" s="311">
        <v>1978</v>
      </c>
      <c r="B7" s="493">
        <f>'T1'!B22/1000</f>
        <v>23.935459999999999</v>
      </c>
      <c r="C7" s="337">
        <v>17778.900000000001</v>
      </c>
      <c r="D7" s="493">
        <v>15786.1</v>
      </c>
      <c r="E7" s="496">
        <v>11159.8</v>
      </c>
      <c r="F7" s="493">
        <v>10224.700000000001</v>
      </c>
      <c r="G7" s="493">
        <v>935.1</v>
      </c>
      <c r="H7" s="338">
        <f t="shared" si="5"/>
        <v>74278.497258878677</v>
      </c>
      <c r="I7" s="227">
        <f t="shared" si="0"/>
        <v>57.51030716186041</v>
      </c>
      <c r="J7" s="228">
        <f t="shared" si="1"/>
        <v>62.769912649264</v>
      </c>
      <c r="K7" s="59">
        <f t="shared" si="2"/>
        <v>8.3791824226240621</v>
      </c>
      <c r="L7" s="493">
        <v>8.1999999999999993</v>
      </c>
      <c r="M7" s="229"/>
      <c r="N7" s="394">
        <f t="shared" si="6"/>
        <v>104.22616953921914</v>
      </c>
      <c r="O7" s="394">
        <f t="shared" si="3"/>
        <v>103.94482122868243</v>
      </c>
      <c r="P7" s="394">
        <f t="shared" si="4"/>
        <v>106.32634005983346</v>
      </c>
      <c r="Q7" s="394">
        <f t="shared" si="4"/>
        <v>104.84828597504077</v>
      </c>
    </row>
    <row r="8" spans="1:17">
      <c r="A8" s="311">
        <v>1979</v>
      </c>
      <c r="B8" s="493">
        <f>'T1'!B23/1000</f>
        <v>24.170164</v>
      </c>
      <c r="C8" s="337">
        <v>18119.400000000001</v>
      </c>
      <c r="D8" s="493">
        <v>16059.6</v>
      </c>
      <c r="E8" s="496">
        <v>11536</v>
      </c>
      <c r="F8" s="493">
        <v>10669.8</v>
      </c>
      <c r="G8" s="493">
        <v>866.2</v>
      </c>
      <c r="H8" s="338">
        <f t="shared" si="5"/>
        <v>74965.978716569734</v>
      </c>
      <c r="I8" s="227">
        <f t="shared" si="0"/>
        <v>58.886055829663221</v>
      </c>
      <c r="J8" s="228">
        <f t="shared" si="1"/>
        <v>63.666567325628876</v>
      </c>
      <c r="K8" s="59">
        <f t="shared" si="2"/>
        <v>7.5086685159500695</v>
      </c>
      <c r="L8" s="493">
        <v>7.3</v>
      </c>
      <c r="M8" s="229"/>
      <c r="N8" s="394">
        <f t="shared" si="6"/>
        <v>106.22230038691525</v>
      </c>
      <c r="O8" s="394">
        <f t="shared" si="3"/>
        <v>105.74570356225719</v>
      </c>
      <c r="P8" s="394">
        <f t="shared" si="4"/>
        <v>109.91063091903428</v>
      </c>
      <c r="Q8" s="394">
        <f t="shared" si="4"/>
        <v>109.41252473876885</v>
      </c>
    </row>
    <row r="9" spans="1:17">
      <c r="A9" s="311">
        <v>1980</v>
      </c>
      <c r="B9" s="493">
        <f>'T1'!B24/1000</f>
        <v>24.470714999999998</v>
      </c>
      <c r="C9" s="337">
        <v>18483.599999999999</v>
      </c>
      <c r="D9" s="493">
        <v>16355.8</v>
      </c>
      <c r="E9" s="496">
        <v>11872.9</v>
      </c>
      <c r="F9" s="493">
        <v>10979.8</v>
      </c>
      <c r="G9" s="493">
        <v>893.1</v>
      </c>
      <c r="H9" s="338">
        <f t="shared" si="5"/>
        <v>75533.551022109488</v>
      </c>
      <c r="I9" s="227">
        <f t="shared" si="0"/>
        <v>59.402930165119351</v>
      </c>
      <c r="J9" s="228">
        <f t="shared" si="1"/>
        <v>64.234781103248281</v>
      </c>
      <c r="K9" s="59">
        <f t="shared" si="2"/>
        <v>7.5221723420562796</v>
      </c>
      <c r="L9" s="493">
        <v>7.3</v>
      </c>
      <c r="M9" s="229"/>
      <c r="N9" s="394">
        <f t="shared" si="6"/>
        <v>108.35736897643334</v>
      </c>
      <c r="O9" s="394">
        <f t="shared" ref="O9:O44" si="7">D9/D$5*100</f>
        <v>107.69605583722921</v>
      </c>
      <c r="P9" s="394">
        <f t="shared" ref="P9:Q44" si="8">E9/E$5*100</f>
        <v>113.120486289754</v>
      </c>
      <c r="Q9" s="394">
        <f t="shared" si="8"/>
        <v>112.59139244660015</v>
      </c>
    </row>
    <row r="10" spans="1:17">
      <c r="A10" s="311">
        <v>1981</v>
      </c>
      <c r="B10" s="493">
        <f>'T1'!B25/1000</f>
        <v>24.784554</v>
      </c>
      <c r="C10" s="337">
        <v>18814.3</v>
      </c>
      <c r="D10" s="493">
        <v>16622.8</v>
      </c>
      <c r="E10" s="496">
        <v>12236.4</v>
      </c>
      <c r="F10" s="493">
        <v>11304.4</v>
      </c>
      <c r="G10" s="493">
        <v>932</v>
      </c>
      <c r="H10" s="338">
        <f t="shared" si="5"/>
        <v>75911.392232436381</v>
      </c>
      <c r="I10" s="227">
        <f t="shared" si="0"/>
        <v>60.08408497791573</v>
      </c>
      <c r="J10" s="228">
        <f t="shared" si="1"/>
        <v>65.037763828577198</v>
      </c>
      <c r="K10" s="59">
        <f t="shared" si="2"/>
        <v>7.6166192671047046</v>
      </c>
      <c r="L10" s="493">
        <v>7.4</v>
      </c>
      <c r="M10" s="229"/>
      <c r="N10" s="394">
        <f t="shared" si="6"/>
        <v>110.29604877476844</v>
      </c>
      <c r="O10" s="394">
        <f t="shared" si="7"/>
        <v>109.45413840784882</v>
      </c>
      <c r="P10" s="394">
        <f t="shared" si="8"/>
        <v>116.58377636768992</v>
      </c>
      <c r="Q10" s="394">
        <f t="shared" si="8"/>
        <v>115.91997456905834</v>
      </c>
    </row>
    <row r="11" spans="1:17">
      <c r="A11" s="311">
        <v>1982</v>
      </c>
      <c r="B11" s="493">
        <f>'T1'!B26/1000</f>
        <v>25.082944000000001</v>
      </c>
      <c r="C11" s="337">
        <v>19103.400000000001</v>
      </c>
      <c r="D11" s="493">
        <v>16853.3</v>
      </c>
      <c r="E11" s="496">
        <v>12320.3</v>
      </c>
      <c r="F11" s="493">
        <v>10951.2</v>
      </c>
      <c r="G11" s="493">
        <v>1369.2</v>
      </c>
      <c r="H11" s="338">
        <f t="shared" si="5"/>
        <v>76160.916358143601</v>
      </c>
      <c r="I11" s="227">
        <f t="shared" si="0"/>
        <v>57.325921040233673</v>
      </c>
      <c r="J11" s="228">
        <f t="shared" si="1"/>
        <v>64.492708104316492</v>
      </c>
      <c r="K11" s="59">
        <f t="shared" si="2"/>
        <v>11.11336574596398</v>
      </c>
      <c r="L11" s="493">
        <v>10.7</v>
      </c>
      <c r="M11" s="229"/>
      <c r="N11" s="394">
        <f t="shared" si="6"/>
        <v>111.99085473091806</v>
      </c>
      <c r="O11" s="394">
        <f t="shared" si="7"/>
        <v>110.97188384802791</v>
      </c>
      <c r="P11" s="394">
        <f t="shared" si="8"/>
        <v>117.38314373368395</v>
      </c>
      <c r="Q11" s="394">
        <f t="shared" si="8"/>
        <v>112.29811626452282</v>
      </c>
    </row>
    <row r="12" spans="1:17">
      <c r="A12" s="311">
        <v>1983</v>
      </c>
      <c r="B12" s="493">
        <f>'T1'!B27/1000</f>
        <v>25.335951000000001</v>
      </c>
      <c r="C12" s="337">
        <v>19355</v>
      </c>
      <c r="D12" s="493">
        <v>17052.5</v>
      </c>
      <c r="E12" s="496">
        <v>12526.5</v>
      </c>
      <c r="F12" s="493">
        <v>11024</v>
      </c>
      <c r="G12" s="493">
        <v>1502.6</v>
      </c>
      <c r="H12" s="338">
        <f t="shared" si="5"/>
        <v>76393.422137578324</v>
      </c>
      <c r="I12" s="227">
        <f t="shared" si="0"/>
        <v>56.956858692844229</v>
      </c>
      <c r="J12" s="228">
        <f t="shared" si="1"/>
        <v>64.719710669077756</v>
      </c>
      <c r="K12" s="59">
        <f t="shared" si="2"/>
        <v>11.995369815990101</v>
      </c>
      <c r="L12" s="493">
        <v>11.6</v>
      </c>
      <c r="M12" s="229"/>
      <c r="N12" s="394">
        <f t="shared" si="6"/>
        <v>113.46582248798218</v>
      </c>
      <c r="O12" s="394">
        <f t="shared" si="7"/>
        <v>112.28353196813063</v>
      </c>
      <c r="P12" s="394">
        <f t="shared" si="8"/>
        <v>119.34773909563827</v>
      </c>
      <c r="Q12" s="394">
        <f t="shared" si="8"/>
        <v>113.04463745526515</v>
      </c>
    </row>
    <row r="13" spans="1:17">
      <c r="A13" s="311">
        <v>1984</v>
      </c>
      <c r="B13" s="493">
        <f>'T1'!B28/1000</f>
        <v>25.576734999999999</v>
      </c>
      <c r="C13" s="337">
        <v>19597.900000000001</v>
      </c>
      <c r="D13" s="493">
        <v>17234.8</v>
      </c>
      <c r="E13" s="496">
        <v>12752.7</v>
      </c>
      <c r="F13" s="493">
        <v>11302.1</v>
      </c>
      <c r="G13" s="493">
        <v>1450.5</v>
      </c>
      <c r="H13" s="338">
        <f t="shared" si="5"/>
        <v>76623.931866205763</v>
      </c>
      <c r="I13" s="227">
        <f t="shared" si="0"/>
        <v>57.669954433893423</v>
      </c>
      <c r="J13" s="228">
        <f t="shared" si="1"/>
        <v>65.071767893498787</v>
      </c>
      <c r="K13" s="59">
        <f t="shared" si="2"/>
        <v>11.374061963348938</v>
      </c>
      <c r="L13" s="493">
        <v>11</v>
      </c>
      <c r="M13" s="229"/>
      <c r="N13" s="394">
        <f t="shared" si="6"/>
        <v>114.88978778285851</v>
      </c>
      <c r="O13" s="394">
        <f t="shared" si="7"/>
        <v>113.48390070454994</v>
      </c>
      <c r="P13" s="394">
        <f t="shared" si="8"/>
        <v>121.50288686903335</v>
      </c>
      <c r="Q13" s="394">
        <f t="shared" si="8"/>
        <v>115.89638942154863</v>
      </c>
    </row>
    <row r="14" spans="1:17">
      <c r="A14" s="311">
        <v>1985</v>
      </c>
      <c r="B14" s="493">
        <f>'T1'!B29/1000</f>
        <v>25.813200000000002</v>
      </c>
      <c r="C14" s="337">
        <v>19842.8</v>
      </c>
      <c r="D14" s="493">
        <v>17402</v>
      </c>
      <c r="E14" s="496">
        <v>13024.3</v>
      </c>
      <c r="F14" s="493">
        <v>11656.8</v>
      </c>
      <c r="G14" s="493">
        <v>1367.5</v>
      </c>
      <c r="H14" s="338">
        <f t="shared" si="5"/>
        <v>76870.748299319719</v>
      </c>
      <c r="I14" s="227">
        <f t="shared" si="0"/>
        <v>58.745741528413333</v>
      </c>
      <c r="J14" s="228">
        <f t="shared" si="1"/>
        <v>65.637410042937489</v>
      </c>
      <c r="K14" s="59">
        <f t="shared" si="2"/>
        <v>10.499604585275216</v>
      </c>
      <c r="L14" s="493">
        <v>10.1</v>
      </c>
      <c r="M14" s="229"/>
      <c r="N14" s="394">
        <f t="shared" si="6"/>
        <v>116.325477781686</v>
      </c>
      <c r="O14" s="394">
        <f t="shared" si="7"/>
        <v>114.58484229933497</v>
      </c>
      <c r="P14" s="394">
        <f t="shared" si="8"/>
        <v>124.09058861639895</v>
      </c>
      <c r="Q14" s="394">
        <f t="shared" si="8"/>
        <v>119.53362934402527</v>
      </c>
    </row>
    <row r="15" spans="1:17">
      <c r="A15" s="311">
        <v>1986</v>
      </c>
      <c r="B15" s="493">
        <f>'T1'!B30/1000</f>
        <v>26.067486000000002</v>
      </c>
      <c r="C15" s="337">
        <v>20093.2</v>
      </c>
      <c r="D15" s="493">
        <v>17570.3</v>
      </c>
      <c r="E15" s="496">
        <v>13279.4</v>
      </c>
      <c r="F15" s="493">
        <v>12004</v>
      </c>
      <c r="G15" s="493">
        <v>1275.4000000000001</v>
      </c>
      <c r="H15" s="338">
        <f t="shared" si="5"/>
        <v>77081.464626086308</v>
      </c>
      <c r="I15" s="227">
        <f t="shared" si="0"/>
        <v>59.741604124778526</v>
      </c>
      <c r="J15" s="227">
        <f t="shared" si="1"/>
        <v>66.089025142834387</v>
      </c>
      <c r="K15" s="59">
        <f t="shared" si="2"/>
        <v>9.6043495941081698</v>
      </c>
      <c r="L15" s="493">
        <v>9.1999999999999993</v>
      </c>
      <c r="M15" s="229"/>
      <c r="N15" s="394">
        <f t="shared" si="6"/>
        <v>117.79341071637941</v>
      </c>
      <c r="O15" s="394">
        <f t="shared" si="7"/>
        <v>115.69302693092776</v>
      </c>
      <c r="P15" s="394">
        <f t="shared" si="8"/>
        <v>126.52108462432592</v>
      </c>
      <c r="Q15" s="394">
        <f t="shared" si="8"/>
        <v>123.09396117679631</v>
      </c>
    </row>
    <row r="16" spans="1:17">
      <c r="A16" s="311">
        <v>1987</v>
      </c>
      <c r="B16" s="493">
        <f>'T1'!B31/1000</f>
        <v>26.397869999999998</v>
      </c>
      <c r="C16" s="337">
        <v>20348.2</v>
      </c>
      <c r="D16" s="493">
        <v>17731.8</v>
      </c>
      <c r="E16" s="496">
        <v>13522.2</v>
      </c>
      <c r="F16" s="493">
        <v>12332</v>
      </c>
      <c r="G16" s="493">
        <v>1190.3</v>
      </c>
      <c r="H16" s="338">
        <f t="shared" si="5"/>
        <v>77082.734326671067</v>
      </c>
      <c r="I16" s="227">
        <f t="shared" si="0"/>
        <v>60.604869226762069</v>
      </c>
      <c r="J16" s="227">
        <f t="shared" si="1"/>
        <v>66.45403524636086</v>
      </c>
      <c r="K16" s="59">
        <f t="shared" si="2"/>
        <v>8.8025617133306699</v>
      </c>
      <c r="L16" s="493">
        <v>8.4</v>
      </c>
      <c r="M16" s="229"/>
      <c r="N16" s="394">
        <f t="shared" si="6"/>
        <v>119.28831047016064</v>
      </c>
      <c r="O16" s="394">
        <f t="shared" si="7"/>
        <v>116.75643642589056</v>
      </c>
      <c r="P16" s="394">
        <f t="shared" si="8"/>
        <v>128.83439089921686</v>
      </c>
      <c r="Q16" s="394">
        <f t="shared" si="8"/>
        <v>126.45740829992104</v>
      </c>
    </row>
    <row r="17" spans="1:17">
      <c r="A17" s="311">
        <v>1988</v>
      </c>
      <c r="B17" s="493">
        <f>'T1'!B32/1000</f>
        <v>26.751473999999998</v>
      </c>
      <c r="C17" s="337">
        <v>20612.2</v>
      </c>
      <c r="D17" s="493">
        <v>17911.400000000001</v>
      </c>
      <c r="E17" s="496">
        <v>13780.6</v>
      </c>
      <c r="F17" s="493">
        <v>12711.3</v>
      </c>
      <c r="G17" s="493">
        <v>1069.3</v>
      </c>
      <c r="H17" s="338">
        <f t="shared" si="5"/>
        <v>77050.707561011412</v>
      </c>
      <c r="I17" s="227">
        <f t="shared" si="0"/>
        <v>61.668817496434144</v>
      </c>
      <c r="J17" s="227">
        <f t="shared" si="1"/>
        <v>66.856521865691192</v>
      </c>
      <c r="K17" s="59">
        <f t="shared" si="2"/>
        <v>7.7594589495377546</v>
      </c>
      <c r="L17" s="493">
        <v>7.4</v>
      </c>
      <c r="M17" s="229"/>
      <c r="N17" s="394">
        <f t="shared" si="6"/>
        <v>120.83597139172238</v>
      </c>
      <c r="O17" s="394">
        <f t="shared" si="7"/>
        <v>117.9390267992362</v>
      </c>
      <c r="P17" s="394">
        <f t="shared" si="8"/>
        <v>131.29632805503155</v>
      </c>
      <c r="Q17" s="394">
        <f t="shared" si="8"/>
        <v>130.34690675663202</v>
      </c>
    </row>
    <row r="18" spans="1:17">
      <c r="A18" s="311">
        <v>1989</v>
      </c>
      <c r="B18" s="493">
        <f>'T1'!B33/1000</f>
        <v>27.214901999999999</v>
      </c>
      <c r="C18" s="337">
        <v>20898.5</v>
      </c>
      <c r="D18" s="493">
        <v>18109</v>
      </c>
      <c r="E18" s="496">
        <v>14049.2</v>
      </c>
      <c r="F18" s="493">
        <v>12995.2</v>
      </c>
      <c r="G18" s="493">
        <v>1054.0999999999999</v>
      </c>
      <c r="H18" s="338">
        <f t="shared" si="5"/>
        <v>76790.64947579088</v>
      </c>
      <c r="I18" s="227">
        <f t="shared" si="0"/>
        <v>62.182453286121017</v>
      </c>
      <c r="J18" s="227">
        <f t="shared" si="1"/>
        <v>67.225877455319761</v>
      </c>
      <c r="K18" s="59">
        <f t="shared" si="2"/>
        <v>7.5029183156336288</v>
      </c>
      <c r="L18" s="493">
        <v>7.1</v>
      </c>
      <c r="M18" s="229"/>
      <c r="N18" s="394">
        <f t="shared" si="6"/>
        <v>122.51436276234024</v>
      </c>
      <c r="O18" s="394">
        <f t="shared" si="7"/>
        <v>119.24013959307302</v>
      </c>
      <c r="P18" s="394">
        <f t="shared" si="8"/>
        <v>133.85544694068105</v>
      </c>
      <c r="Q18" s="394">
        <f t="shared" si="8"/>
        <v>133.25813431228789</v>
      </c>
    </row>
    <row r="19" spans="1:17">
      <c r="A19" s="311">
        <v>1990</v>
      </c>
      <c r="B19" s="493">
        <f>'T1'!B34/1000</f>
        <v>27.632360000000002</v>
      </c>
      <c r="C19" s="337">
        <v>21214.7</v>
      </c>
      <c r="D19" s="493">
        <v>18334.5</v>
      </c>
      <c r="E19" s="496">
        <v>14245.2</v>
      </c>
      <c r="F19" s="493">
        <v>13083.6</v>
      </c>
      <c r="G19" s="493">
        <v>1161.5999999999999</v>
      </c>
      <c r="H19" s="338">
        <f t="shared" si="5"/>
        <v>76774.839355017088</v>
      </c>
      <c r="I19" s="227">
        <f t="shared" si="0"/>
        <v>61.672330978048237</v>
      </c>
      <c r="J19" s="227">
        <f t="shared" si="1"/>
        <v>67.147779605650797</v>
      </c>
      <c r="K19" s="59">
        <f t="shared" si="2"/>
        <v>8.1543256675932927</v>
      </c>
      <c r="L19" s="493">
        <v>7.7</v>
      </c>
      <c r="M19" s="229"/>
      <c r="N19" s="394">
        <f t="shared" si="6"/>
        <v>124.36803845702897</v>
      </c>
      <c r="O19" s="394">
        <f t="shared" si="7"/>
        <v>120.72496213867123</v>
      </c>
      <c r="P19" s="394">
        <f t="shared" si="8"/>
        <v>135.72286057280056</v>
      </c>
      <c r="Q19" s="394">
        <f t="shared" si="8"/>
        <v>134.16462432961782</v>
      </c>
    </row>
    <row r="20" spans="1:17">
      <c r="A20" s="311">
        <v>1991</v>
      </c>
      <c r="B20" s="493">
        <f>'T1'!B35/1000</f>
        <v>27.987111000000002</v>
      </c>
      <c r="C20" s="337">
        <v>21533.3</v>
      </c>
      <c r="D20" s="493">
        <v>18556.8</v>
      </c>
      <c r="E20" s="496">
        <v>14333.6</v>
      </c>
      <c r="F20" s="493">
        <v>12855.3</v>
      </c>
      <c r="G20" s="493">
        <v>1478.2</v>
      </c>
      <c r="H20" s="338">
        <f t="shared" si="5"/>
        <v>76940.060015483556</v>
      </c>
      <c r="I20" s="227">
        <f t="shared" si="0"/>
        <v>59.699628018000027</v>
      </c>
      <c r="J20" s="227">
        <f t="shared" si="1"/>
        <v>66.564808923852823</v>
      </c>
      <c r="K20" s="59">
        <f t="shared" si="2"/>
        <v>10.312831389183458</v>
      </c>
      <c r="L20" s="493">
        <v>9.8000000000000007</v>
      </c>
      <c r="M20" s="229"/>
      <c r="N20" s="394">
        <f t="shared" si="6"/>
        <v>126.23578379645915</v>
      </c>
      <c r="O20" s="394">
        <f t="shared" si="7"/>
        <v>122.18871403173766</v>
      </c>
      <c r="P20" s="394">
        <f t="shared" si="8"/>
        <v>136.56510223136874</v>
      </c>
      <c r="Q20" s="394">
        <f t="shared" si="8"/>
        <v>131.82354207897947</v>
      </c>
    </row>
    <row r="21" spans="1:17">
      <c r="A21" s="311">
        <v>1992</v>
      </c>
      <c r="B21" s="493">
        <f>'T1'!B36/1000</f>
        <v>28.324154</v>
      </c>
      <c r="C21" s="337">
        <v>21820.2</v>
      </c>
      <c r="D21" s="493">
        <v>18772.2</v>
      </c>
      <c r="E21" s="496">
        <v>14338.3</v>
      </c>
      <c r="F21" s="493">
        <v>12729.8</v>
      </c>
      <c r="G21" s="493">
        <v>1608.5</v>
      </c>
      <c r="H21" s="338">
        <f t="shared" si="5"/>
        <v>77037.42890255434</v>
      </c>
      <c r="I21" s="227">
        <f t="shared" si="0"/>
        <v>58.339520261042509</v>
      </c>
      <c r="J21" s="227">
        <f t="shared" si="1"/>
        <v>65.711130053803345</v>
      </c>
      <c r="K21" s="59">
        <f t="shared" si="2"/>
        <v>11.21820578450723</v>
      </c>
      <c r="L21" s="493">
        <v>10.6</v>
      </c>
      <c r="M21" s="229"/>
      <c r="N21" s="394">
        <f t="shared" si="6"/>
        <v>127.9176925782624</v>
      </c>
      <c r="O21" s="394">
        <f t="shared" si="7"/>
        <v>123.60703233028248</v>
      </c>
      <c r="P21" s="394">
        <f t="shared" si="8"/>
        <v>136.60988204805733</v>
      </c>
      <c r="Q21" s="394">
        <f t="shared" si="8"/>
        <v>130.53661337790587</v>
      </c>
    </row>
    <row r="22" spans="1:17">
      <c r="A22" s="311">
        <v>1993</v>
      </c>
      <c r="B22" s="493">
        <f>'T1'!B37/1000</f>
        <v>28.651461999999999</v>
      </c>
      <c r="C22" s="337">
        <v>22092.9</v>
      </c>
      <c r="D22" s="493">
        <v>18973.3</v>
      </c>
      <c r="E22" s="496">
        <v>14438.5</v>
      </c>
      <c r="F22" s="493">
        <v>12797.4</v>
      </c>
      <c r="G22" s="493">
        <v>1641.1</v>
      </c>
      <c r="H22" s="338">
        <f t="shared" si="5"/>
        <v>77109.154150667775</v>
      </c>
      <c r="I22" s="227">
        <f t="shared" si="0"/>
        <v>57.925396846950825</v>
      </c>
      <c r="J22" s="227">
        <f t="shared" si="1"/>
        <v>65.353575130471768</v>
      </c>
      <c r="K22" s="59">
        <f t="shared" si="2"/>
        <v>11.366139141877618</v>
      </c>
      <c r="L22" s="493">
        <v>10.8</v>
      </c>
      <c r="M22" s="229"/>
      <c r="N22" s="394">
        <f t="shared" si="6"/>
        <v>129.51635596201197</v>
      </c>
      <c r="O22" s="394">
        <f t="shared" si="7"/>
        <v>124.93119115032594</v>
      </c>
      <c r="P22" s="394">
        <f t="shared" si="8"/>
        <v>137.56454962937556</v>
      </c>
      <c r="Q22" s="394">
        <f t="shared" si="8"/>
        <v>131.22981162645229</v>
      </c>
    </row>
    <row r="23" spans="1:17">
      <c r="A23" s="311">
        <v>1994</v>
      </c>
      <c r="B23" s="493">
        <f>'T1'!B38/1000</f>
        <v>28.960063999999999</v>
      </c>
      <c r="C23" s="337">
        <v>22367.8</v>
      </c>
      <c r="D23" s="493">
        <v>19182</v>
      </c>
      <c r="E23" s="496">
        <v>14574</v>
      </c>
      <c r="F23" s="493">
        <v>13061.1</v>
      </c>
      <c r="G23" s="493">
        <v>1512.8</v>
      </c>
      <c r="H23" s="338">
        <f t="shared" si="5"/>
        <v>77236.70776418173</v>
      </c>
      <c r="I23" s="227">
        <f t="shared" si="0"/>
        <v>58.392421248401725</v>
      </c>
      <c r="J23" s="227">
        <f t="shared" si="1"/>
        <v>65.15616198285035</v>
      </c>
      <c r="K23" s="59">
        <f t="shared" si="2"/>
        <v>10.380128996843693</v>
      </c>
      <c r="L23" s="493">
        <v>9.6</v>
      </c>
      <c r="M23" s="229"/>
      <c r="N23" s="394">
        <f t="shared" si="6"/>
        <v>131.12791652010787</v>
      </c>
      <c r="O23" s="394">
        <f t="shared" si="7"/>
        <v>126.30539277013236</v>
      </c>
      <c r="P23" s="394">
        <f t="shared" si="8"/>
        <v>138.85554221688676</v>
      </c>
      <c r="Q23" s="394">
        <f t="shared" si="8"/>
        <v>133.93390006050103</v>
      </c>
    </row>
    <row r="24" spans="1:17">
      <c r="A24" s="311">
        <v>1995</v>
      </c>
      <c r="B24" s="493">
        <f>'T1'!B39/1000</f>
        <v>29.263007000000002</v>
      </c>
      <c r="C24" s="337">
        <v>22660</v>
      </c>
      <c r="D24" s="493">
        <v>19405.8</v>
      </c>
      <c r="E24" s="496">
        <v>14688.2</v>
      </c>
      <c r="F24" s="493">
        <v>13297</v>
      </c>
      <c r="G24" s="493">
        <v>1391.2</v>
      </c>
      <c r="H24" s="338">
        <f t="shared" si="5"/>
        <v>77435.651093546185</v>
      </c>
      <c r="I24" s="227">
        <f t="shared" si="0"/>
        <v>58.680494263018531</v>
      </c>
      <c r="J24" s="227">
        <f t="shared" si="1"/>
        <v>64.819947043248021</v>
      </c>
      <c r="K24" s="59">
        <f t="shared" si="2"/>
        <v>9.4715485900246446</v>
      </c>
      <c r="L24" s="493">
        <v>8.6</v>
      </c>
      <c r="M24" s="229"/>
      <c r="N24" s="394">
        <f t="shared" si="6"/>
        <v>132.84089576738188</v>
      </c>
      <c r="O24" s="394">
        <f t="shared" si="7"/>
        <v>127.77902153157305</v>
      </c>
      <c r="P24" s="394">
        <f t="shared" si="8"/>
        <v>139.94359648621355</v>
      </c>
      <c r="Q24" s="394">
        <f t="shared" si="8"/>
        <v>136.35291584204103</v>
      </c>
    </row>
    <row r="25" spans="1:17">
      <c r="A25" s="311">
        <v>1996</v>
      </c>
      <c r="B25" s="493">
        <f>'T1'!B40/1000</f>
        <v>29.569873999999999</v>
      </c>
      <c r="C25" s="337">
        <v>22959.5</v>
      </c>
      <c r="D25" s="493">
        <v>19640.099999999999</v>
      </c>
      <c r="E25" s="496">
        <v>14847.9</v>
      </c>
      <c r="F25" s="493">
        <v>13418.8</v>
      </c>
      <c r="G25" s="493">
        <v>1429.2</v>
      </c>
      <c r="H25" s="338">
        <f t="shared" si="5"/>
        <v>77644.903052343085</v>
      </c>
      <c r="I25" s="227">
        <f t="shared" si="0"/>
        <v>58.445523639452077</v>
      </c>
      <c r="J25" s="227">
        <f t="shared" si="1"/>
        <v>64.669962324963521</v>
      </c>
      <c r="K25" s="59">
        <f t="shared" si="2"/>
        <v>9.6256036207140401</v>
      </c>
      <c r="L25" s="493">
        <v>8.8000000000000007</v>
      </c>
      <c r="M25" s="229"/>
      <c r="N25" s="394">
        <f t="shared" si="6"/>
        <v>134.59667018407785</v>
      </c>
      <c r="O25" s="394">
        <f t="shared" si="7"/>
        <v>129.32178837163363</v>
      </c>
      <c r="P25" s="394">
        <f t="shared" si="8"/>
        <v>141.46515749156808</v>
      </c>
      <c r="Q25" s="394">
        <f t="shared" si="8"/>
        <v>137.60190321885992</v>
      </c>
    </row>
    <row r="26" spans="1:17">
      <c r="A26" s="311">
        <v>1997</v>
      </c>
      <c r="B26" s="493">
        <f>'T1'!B41/1000</f>
        <v>29.867571999999999</v>
      </c>
      <c r="C26" s="337">
        <v>23246.7</v>
      </c>
      <c r="D26" s="493">
        <v>19856.3</v>
      </c>
      <c r="E26" s="496">
        <v>15074.9</v>
      </c>
      <c r="F26" s="493">
        <v>13704.7</v>
      </c>
      <c r="G26" s="493">
        <v>1370.2</v>
      </c>
      <c r="H26" s="338">
        <f t="shared" si="5"/>
        <v>77832.573735822923</v>
      </c>
      <c r="I26" s="227">
        <f t="shared" si="0"/>
        <v>58.953313803679663</v>
      </c>
      <c r="J26" s="227">
        <f t="shared" si="1"/>
        <v>64.847483728873343</v>
      </c>
      <c r="K26" s="57">
        <f t="shared" si="2"/>
        <v>9.0892808575844626</v>
      </c>
      <c r="L26" s="493">
        <v>8.4</v>
      </c>
      <c r="M26" s="229"/>
      <c r="N26" s="394">
        <f t="shared" si="6"/>
        <v>136.2803376714738</v>
      </c>
      <c r="O26" s="394">
        <f t="shared" si="7"/>
        <v>130.74537433331136</v>
      </c>
      <c r="P26" s="394">
        <f t="shared" si="8"/>
        <v>143.62792736142075</v>
      </c>
      <c r="Q26" s="394">
        <f t="shared" si="8"/>
        <v>140.53363959843722</v>
      </c>
    </row>
    <row r="27" spans="1:17">
      <c r="A27" s="311">
        <v>1998</v>
      </c>
      <c r="B27" s="493">
        <f>'T1'!B42/1000</f>
        <v>30.123874000000001</v>
      </c>
      <c r="C27" s="337">
        <v>23515.7</v>
      </c>
      <c r="D27" s="493">
        <v>20061.7</v>
      </c>
      <c r="E27" s="496">
        <v>15316.2</v>
      </c>
      <c r="F27" s="493">
        <v>14047.5</v>
      </c>
      <c r="G27" s="493">
        <v>1268.5999999999999</v>
      </c>
      <c r="H27" s="338">
        <f t="shared" si="5"/>
        <v>78063.332757267533</v>
      </c>
      <c r="I27" s="227">
        <f t="shared" si="0"/>
        <v>59.736686554089388</v>
      </c>
      <c r="J27" s="227">
        <f t="shared" si="1"/>
        <v>65.131805559689909</v>
      </c>
      <c r="K27" s="59">
        <f t="shared" si="2"/>
        <v>8.2827333150520346</v>
      </c>
      <c r="L27" s="493">
        <v>7.7</v>
      </c>
      <c r="M27" s="229"/>
      <c r="N27" s="394">
        <f t="shared" si="6"/>
        <v>137.8573103529136</v>
      </c>
      <c r="O27" s="394">
        <f t="shared" si="7"/>
        <v>132.09784684269442</v>
      </c>
      <c r="P27" s="394">
        <f t="shared" si="8"/>
        <v>145.92694220545363</v>
      </c>
      <c r="Q27" s="394">
        <f t="shared" si="8"/>
        <v>144.04885201858099</v>
      </c>
    </row>
    <row r="28" spans="1:17">
      <c r="A28" s="311">
        <v>1999</v>
      </c>
      <c r="B28" s="493">
        <f>'T1'!B43/1000</f>
        <v>30.367051</v>
      </c>
      <c r="C28" s="337">
        <v>23781.5</v>
      </c>
      <c r="D28" s="493">
        <v>20271.599999999999</v>
      </c>
      <c r="E28" s="496">
        <v>15586</v>
      </c>
      <c r="F28" s="493">
        <v>14407.5</v>
      </c>
      <c r="G28" s="493">
        <v>1178.5</v>
      </c>
      <c r="H28" s="338">
        <f t="shared" si="5"/>
        <v>78313.498403252917</v>
      </c>
      <c r="I28" s="227">
        <f t="shared" si="0"/>
        <v>60.582805962618004</v>
      </c>
      <c r="J28" s="227">
        <f t="shared" si="1"/>
        <v>65.538338624561106</v>
      </c>
      <c r="K28" s="59">
        <f t="shared" si="2"/>
        <v>7.5612729372513803</v>
      </c>
      <c r="L28" s="493">
        <v>7</v>
      </c>
      <c r="M28" s="229"/>
      <c r="N28" s="394">
        <f t="shared" si="6"/>
        <v>139.41552350803141</v>
      </c>
      <c r="O28" s="394">
        <f t="shared" si="7"/>
        <v>133.47994995720023</v>
      </c>
      <c r="P28" s="394">
        <f t="shared" si="8"/>
        <v>148.49749423578956</v>
      </c>
      <c r="Q28" s="394">
        <f t="shared" si="8"/>
        <v>147.74044032444959</v>
      </c>
    </row>
    <row r="29" spans="1:17">
      <c r="A29" s="311">
        <v>2000</v>
      </c>
      <c r="B29" s="493">
        <f>'T1'!B44/1000</f>
        <v>30.647400000000001</v>
      </c>
      <c r="C29" s="337">
        <v>24089.7</v>
      </c>
      <c r="D29" s="493">
        <v>20520.8</v>
      </c>
      <c r="E29" s="496">
        <v>15849.3</v>
      </c>
      <c r="F29" s="493">
        <v>14765.7</v>
      </c>
      <c r="G29" s="493">
        <v>1083.7</v>
      </c>
      <c r="H29" s="338">
        <f t="shared" si="5"/>
        <v>78602.752598915395</v>
      </c>
      <c r="I29" s="227">
        <f t="shared" si="0"/>
        <v>61.294661203750977</v>
      </c>
      <c r="J29" s="227">
        <f t="shared" si="1"/>
        <v>65.792849226017751</v>
      </c>
      <c r="K29" s="59">
        <f t="shared" si="2"/>
        <v>6.8375259475181878</v>
      </c>
      <c r="L29" s="493">
        <v>6.1</v>
      </c>
      <c r="M29" s="229"/>
      <c r="N29" s="394">
        <f t="shared" si="6"/>
        <v>141.22230038691524</v>
      </c>
      <c r="O29" s="394">
        <f t="shared" si="7"/>
        <v>135.12082702311187</v>
      </c>
      <c r="P29" s="394">
        <f t="shared" si="8"/>
        <v>151.00611673240724</v>
      </c>
      <c r="Q29" s="394">
        <f t="shared" si="8"/>
        <v>151.41357068878887</v>
      </c>
    </row>
    <row r="30" spans="1:17">
      <c r="A30" s="311">
        <v>2001</v>
      </c>
      <c r="B30" s="493">
        <f>'T1'!B45/1000</f>
        <v>30.971516000000001</v>
      </c>
      <c r="C30" s="337">
        <v>24419.4</v>
      </c>
      <c r="D30" s="493">
        <v>20795.400000000001</v>
      </c>
      <c r="E30" s="496">
        <v>16102</v>
      </c>
      <c r="F30" s="493">
        <v>14938.2</v>
      </c>
      <c r="G30" s="493">
        <v>1163.8</v>
      </c>
      <c r="H30" s="338">
        <f t="shared" si="5"/>
        <v>78844.703630264674</v>
      </c>
      <c r="I30" s="227">
        <f t="shared" si="0"/>
        <v>61.173493206221288</v>
      </c>
      <c r="J30" s="227">
        <f t="shared" si="1"/>
        <v>65.939376069846105</v>
      </c>
      <c r="K30" s="59">
        <f t="shared" si="2"/>
        <v>7.2276735809216248</v>
      </c>
      <c r="L30" s="493">
        <v>6.5</v>
      </c>
      <c r="M30" s="229"/>
      <c r="N30" s="394">
        <f t="shared" si="6"/>
        <v>143.15511783327472</v>
      </c>
      <c r="O30" s="394">
        <f t="shared" si="7"/>
        <v>136.92895239349446</v>
      </c>
      <c r="P30" s="394">
        <f t="shared" si="8"/>
        <v>153.41374645096136</v>
      </c>
      <c r="Q30" s="394">
        <f t="shared" si="8"/>
        <v>153.18245675201757</v>
      </c>
    </row>
    <row r="31" spans="1:17">
      <c r="A31" s="311">
        <v>2002</v>
      </c>
      <c r="B31" s="493">
        <f>'T1'!B46/1000</f>
        <v>31.30856</v>
      </c>
      <c r="C31" s="337">
        <v>24768.6</v>
      </c>
      <c r="D31" s="493">
        <v>21077.4</v>
      </c>
      <c r="E31" s="496">
        <v>16555.8</v>
      </c>
      <c r="F31" s="493">
        <v>15285.9</v>
      </c>
      <c r="G31" s="493">
        <v>1269.9000000000001</v>
      </c>
      <c r="H31" s="338">
        <f t="shared" si="5"/>
        <v>79111.271805538156</v>
      </c>
      <c r="I31" s="227">
        <f t="shared" si="0"/>
        <v>61.714832489523033</v>
      </c>
      <c r="J31" s="227">
        <f t="shared" si="1"/>
        <v>66.841888520142433</v>
      </c>
      <c r="K31" s="59">
        <f t="shared" si="2"/>
        <v>7.670423658174176</v>
      </c>
      <c r="L31" s="493">
        <v>7</v>
      </c>
      <c r="M31" s="229"/>
      <c r="N31" s="394">
        <f t="shared" si="6"/>
        <v>145.20225114315863</v>
      </c>
      <c r="O31" s="394">
        <f t="shared" si="7"/>
        <v>138.78580364785674</v>
      </c>
      <c r="P31" s="394">
        <f t="shared" si="8"/>
        <v>157.73738066655233</v>
      </c>
      <c r="Q31" s="394">
        <f t="shared" si="8"/>
        <v>156.74791579076899</v>
      </c>
    </row>
    <row r="32" spans="1:17">
      <c r="A32" s="311">
        <v>2003</v>
      </c>
      <c r="B32" s="493">
        <f>'T1'!B47/1000</f>
        <v>31.601594000000002</v>
      </c>
      <c r="C32" s="337">
        <v>25079.9</v>
      </c>
      <c r="D32" s="493">
        <v>21317</v>
      </c>
      <c r="E32" s="496">
        <v>16938.7</v>
      </c>
      <c r="F32" s="493">
        <v>15654.7</v>
      </c>
      <c r="G32" s="493">
        <v>1284</v>
      </c>
      <c r="H32" s="338">
        <f t="shared" si="5"/>
        <v>79362.768852735724</v>
      </c>
      <c r="I32" s="227">
        <f t="shared" si="0"/>
        <v>62.41930789197724</v>
      </c>
      <c r="J32" s="227">
        <f t="shared" si="1"/>
        <v>67.538945530085854</v>
      </c>
      <c r="K32" s="59">
        <f t="shared" si="2"/>
        <v>7.5802747554416809</v>
      </c>
      <c r="L32" s="493">
        <v>6.8</v>
      </c>
      <c r="M32" s="229"/>
      <c r="N32" s="394">
        <f t="shared" si="6"/>
        <v>147.02720131316684</v>
      </c>
      <c r="O32" s="394">
        <f t="shared" si="7"/>
        <v>140.36346875617306</v>
      </c>
      <c r="P32" s="394">
        <f t="shared" si="8"/>
        <v>161.38550658358582</v>
      </c>
      <c r="Q32" s="394">
        <f t="shared" si="8"/>
        <v>160.52974292189214</v>
      </c>
    </row>
    <row r="33" spans="1:17">
      <c r="A33" s="311">
        <v>2004</v>
      </c>
      <c r="B33" s="493">
        <f>'T1'!B48/1000</f>
        <v>31.898941999999998</v>
      </c>
      <c r="C33" s="337">
        <v>25408.1</v>
      </c>
      <c r="D33" s="493">
        <v>21569.4</v>
      </c>
      <c r="E33" s="496">
        <v>17149</v>
      </c>
      <c r="F33" s="493">
        <v>15921.8</v>
      </c>
      <c r="G33" s="493">
        <v>1227.2</v>
      </c>
      <c r="H33" s="338">
        <f t="shared" si="5"/>
        <v>79651.858045950241</v>
      </c>
      <c r="I33" s="227">
        <f t="shared" si="0"/>
        <v>62.664268481311083</v>
      </c>
      <c r="J33" s="227">
        <f t="shared" si="1"/>
        <v>67.494224282807451</v>
      </c>
      <c r="K33" s="59">
        <f t="shared" si="2"/>
        <v>7.1561023966412032</v>
      </c>
      <c r="L33" s="493">
        <v>6.4</v>
      </c>
      <c r="M33" s="229"/>
      <c r="N33" s="394">
        <f t="shared" si="6"/>
        <v>148.95122523156289</v>
      </c>
      <c r="O33" s="394">
        <f t="shared" si="7"/>
        <v>142.02541647461646</v>
      </c>
      <c r="P33" s="394">
        <f t="shared" si="8"/>
        <v>163.38916518988549</v>
      </c>
      <c r="Q33" s="394">
        <f t="shared" si="8"/>
        <v>163.26869635660742</v>
      </c>
    </row>
    <row r="34" spans="1:17">
      <c r="A34" s="311">
        <v>2005</v>
      </c>
      <c r="B34" s="493">
        <f>'T1'!B49/1000</f>
        <v>32.202765999999997</v>
      </c>
      <c r="C34" s="337">
        <v>25754.7</v>
      </c>
      <c r="D34" s="493">
        <v>21835.8</v>
      </c>
      <c r="E34" s="496">
        <v>17294.3</v>
      </c>
      <c r="F34" s="493">
        <v>16126.7</v>
      </c>
      <c r="G34" s="493">
        <v>1167.5999999999999</v>
      </c>
      <c r="H34" s="338">
        <f t="shared" si="5"/>
        <v>79976.670327014785</v>
      </c>
      <c r="I34" s="227">
        <f t="shared" si="0"/>
        <v>62.616532128116418</v>
      </c>
      <c r="J34" s="227">
        <f t="shared" si="1"/>
        <v>67.150073578803088</v>
      </c>
      <c r="K34" s="59">
        <f t="shared" si="2"/>
        <v>6.751357383646635</v>
      </c>
      <c r="L34" s="493">
        <v>6</v>
      </c>
      <c r="M34" s="229"/>
      <c r="N34" s="394">
        <f t="shared" si="6"/>
        <v>150.98311642631023</v>
      </c>
      <c r="O34" s="394">
        <f t="shared" si="7"/>
        <v>143.77954829788635</v>
      </c>
      <c r="P34" s="394">
        <f t="shared" si="8"/>
        <v>164.77352845900265</v>
      </c>
      <c r="Q34" s="394">
        <f t="shared" si="8"/>
        <v>165.36982536736434</v>
      </c>
    </row>
    <row r="35" spans="1:17">
      <c r="A35" s="311">
        <v>2006</v>
      </c>
      <c r="B35" s="493">
        <f>'T1'!B50/1000</f>
        <v>32.528626000000003</v>
      </c>
      <c r="C35" s="337">
        <v>26115.5</v>
      </c>
      <c r="D35" s="493">
        <v>22094.2</v>
      </c>
      <c r="E35" s="496">
        <v>17505.8</v>
      </c>
      <c r="F35" s="493">
        <v>16401.5</v>
      </c>
      <c r="G35" s="493">
        <v>1104.3</v>
      </c>
      <c r="H35" s="338">
        <f t="shared" si="5"/>
        <v>80284.669878155939</v>
      </c>
      <c r="I35" s="227">
        <f t="shared" si="0"/>
        <v>62.803698952729228</v>
      </c>
      <c r="J35" s="227">
        <f t="shared" si="1"/>
        <v>67.032222243495241</v>
      </c>
      <c r="K35" s="59">
        <f t="shared" si="2"/>
        <v>6.3081949982291583</v>
      </c>
      <c r="L35" s="493">
        <v>5.5</v>
      </c>
      <c r="M35" s="229"/>
      <c r="N35" s="394">
        <f t="shared" si="6"/>
        <v>153.09825301911127</v>
      </c>
      <c r="O35" s="394">
        <f t="shared" si="7"/>
        <v>145.48100348982683</v>
      </c>
      <c r="P35" s="394">
        <f t="shared" si="8"/>
        <v>166.78862020998878</v>
      </c>
      <c r="Q35" s="394">
        <f t="shared" si="8"/>
        <v>168.18773777417735</v>
      </c>
    </row>
    <row r="36" spans="1:17">
      <c r="A36" s="311">
        <v>2007</v>
      </c>
      <c r="B36" s="493">
        <f>'T1'!B51/1000</f>
        <v>32.847675000000002</v>
      </c>
      <c r="C36" s="337">
        <v>26461.7</v>
      </c>
      <c r="D36" s="493">
        <v>22333.9</v>
      </c>
      <c r="E36" s="496">
        <v>17851.900000000001</v>
      </c>
      <c r="F36" s="493">
        <v>16775</v>
      </c>
      <c r="G36" s="493">
        <v>1077</v>
      </c>
      <c r="H36" s="338">
        <f t="shared" si="5"/>
        <v>80558.821895309171</v>
      </c>
      <c r="I36" s="227">
        <f t="shared" si="0"/>
        <v>63.393508353582732</v>
      </c>
      <c r="J36" s="227">
        <f t="shared" si="1"/>
        <v>67.463163742314364</v>
      </c>
      <c r="K36" s="59">
        <f t="shared" si="2"/>
        <v>6.0329712803679154</v>
      </c>
      <c r="L36" s="493">
        <v>5.2</v>
      </c>
      <c r="M36" s="229"/>
      <c r="N36" s="394">
        <f t="shared" si="6"/>
        <v>155.12779927306838</v>
      </c>
      <c r="O36" s="394">
        <f t="shared" si="7"/>
        <v>147.05932705603476</v>
      </c>
      <c r="P36" s="394">
        <f t="shared" si="8"/>
        <v>170.08612968997124</v>
      </c>
      <c r="Q36" s="394">
        <f t="shared" si="8"/>
        <v>172.01776064151602</v>
      </c>
    </row>
    <row r="37" spans="1:17">
      <c r="A37" s="311">
        <v>2008</v>
      </c>
      <c r="B37" s="493">
        <f>'T1'!B52/1000</f>
        <v>33.198550000000004</v>
      </c>
      <c r="C37" s="337">
        <v>26824.400000000001</v>
      </c>
      <c r="D37" s="493">
        <v>22574.3</v>
      </c>
      <c r="E37" s="496">
        <v>18117.599999999999</v>
      </c>
      <c r="F37" s="493">
        <v>17003.900000000001</v>
      </c>
      <c r="G37" s="493">
        <v>1113.8</v>
      </c>
      <c r="H37" s="338">
        <f t="shared" si="5"/>
        <v>80799.914454095124</v>
      </c>
      <c r="I37" s="227">
        <f t="shared" si="0"/>
        <v>63.389675071949426</v>
      </c>
      <c r="J37" s="227">
        <f t="shared" si="1"/>
        <v>67.541492074380045</v>
      </c>
      <c r="K37" s="59">
        <f>G37/E37*100</f>
        <v>6.147613370424339</v>
      </c>
      <c r="L37" s="493">
        <v>5.3</v>
      </c>
      <c r="M37" s="229"/>
      <c r="N37" s="394">
        <f t="shared" si="6"/>
        <v>157.25407433462306</v>
      </c>
      <c r="O37" s="394">
        <f t="shared" si="7"/>
        <v>148.64225982748403</v>
      </c>
      <c r="P37" s="394">
        <f t="shared" si="8"/>
        <v>172.61761847596182</v>
      </c>
      <c r="Q37" s="394">
        <f t="shared" si="8"/>
        <v>174.36499553933083</v>
      </c>
    </row>
    <row r="38" spans="1:17" s="61" customFormat="1">
      <c r="A38" s="312">
        <v>2009</v>
      </c>
      <c r="B38" s="498">
        <f>'T1'!B53/1000</f>
        <v>33.58108</v>
      </c>
      <c r="C38" s="337">
        <v>27202.5</v>
      </c>
      <c r="D38" s="493">
        <v>22821.9</v>
      </c>
      <c r="E38" s="496">
        <v>18255.7</v>
      </c>
      <c r="F38" s="493">
        <v>16731.900000000001</v>
      </c>
      <c r="G38" s="493">
        <v>1523.8</v>
      </c>
      <c r="H38" s="491">
        <f t="shared" si="5"/>
        <v>81005.435203394285</v>
      </c>
      <c r="I38" s="231">
        <f t="shared" si="0"/>
        <v>61.508684863523577</v>
      </c>
      <c r="J38" s="231">
        <f t="shared" si="1"/>
        <v>67.110375884569436</v>
      </c>
      <c r="K38" s="80">
        <f t="shared" si="2"/>
        <v>8.34698203848661</v>
      </c>
      <c r="L38" s="493">
        <v>7.4</v>
      </c>
      <c r="M38" s="229"/>
      <c r="N38" s="394">
        <f t="shared" si="6"/>
        <v>159.4706296166022</v>
      </c>
      <c r="O38" s="394">
        <f t="shared" si="7"/>
        <v>150.27260156712978</v>
      </c>
      <c r="P38" s="394">
        <f t="shared" si="8"/>
        <v>173.93338287696031</v>
      </c>
      <c r="Q38" s="394">
        <f t="shared" si="8"/>
        <v>171.57579548600788</v>
      </c>
    </row>
    <row r="39" spans="1:17" s="61" customFormat="1">
      <c r="A39" s="312">
        <v>2010</v>
      </c>
      <c r="B39" s="498">
        <f>'T1'!B54/1000</f>
        <v>33.958588000000006</v>
      </c>
      <c r="C39" s="337">
        <v>27573.599999999999</v>
      </c>
      <c r="D39" s="493">
        <v>23056</v>
      </c>
      <c r="E39" s="496">
        <v>18449.7</v>
      </c>
      <c r="F39" s="493">
        <v>16969.599999999999</v>
      </c>
      <c r="G39" s="493">
        <v>1480.1</v>
      </c>
      <c r="H39" s="491">
        <f t="shared" ref="H39:H46" si="9">C39/B39*100</f>
        <v>81197.722355240432</v>
      </c>
      <c r="I39" s="231">
        <f t="shared" ref="I39:I43" si="10">F39/C39*100</f>
        <v>61.54292511677837</v>
      </c>
      <c r="J39" s="231">
        <f t="shared" ref="J39:J46" si="11">E39/C39*100</f>
        <v>66.910740708503795</v>
      </c>
      <c r="K39" s="80">
        <f t="shared" si="2"/>
        <v>8.0223526669810337</v>
      </c>
      <c r="L39" s="493">
        <v>7.1</v>
      </c>
      <c r="M39" s="229"/>
      <c r="N39" s="394">
        <f t="shared" si="6"/>
        <v>161.64614843475204</v>
      </c>
      <c r="O39" s="394">
        <f t="shared" si="7"/>
        <v>151.81405149140713</v>
      </c>
      <c r="P39" s="394">
        <f t="shared" si="8"/>
        <v>175.78174126793576</v>
      </c>
      <c r="Q39" s="394">
        <f t="shared" si="8"/>
        <v>174.01326920907721</v>
      </c>
    </row>
    <row r="40" spans="1:17" s="61" customFormat="1">
      <c r="A40" s="312">
        <v>2011</v>
      </c>
      <c r="B40" s="498">
        <f>'T1'!B55/1000</f>
        <v>34.302167999999995</v>
      </c>
      <c r="C40" s="337">
        <v>27913.3</v>
      </c>
      <c r="D40" s="493">
        <v>23237.1</v>
      </c>
      <c r="E40" s="496">
        <v>18621.7</v>
      </c>
      <c r="F40" s="493">
        <v>17223.8</v>
      </c>
      <c r="G40" s="493">
        <v>1397.9</v>
      </c>
      <c r="H40" s="491">
        <f t="shared" si="9"/>
        <v>81374.739928974755</v>
      </c>
      <c r="I40" s="231">
        <f t="shared" si="10"/>
        <v>61.704635424690025</v>
      </c>
      <c r="J40" s="231">
        <f t="shared" si="11"/>
        <v>66.712642360451838</v>
      </c>
      <c r="K40" s="80">
        <f t="shared" ref="K40:K46" si="12">G40/E40*100</f>
        <v>7.5068334255196891</v>
      </c>
      <c r="L40" s="493">
        <v>6.5</v>
      </c>
      <c r="M40" s="229"/>
      <c r="N40" s="394">
        <f t="shared" si="6"/>
        <v>163.63758940086763</v>
      </c>
      <c r="O40" s="394">
        <f t="shared" si="7"/>
        <v>153.006518733127</v>
      </c>
      <c r="P40" s="394">
        <f t="shared" si="8"/>
        <v>177.42049200632636</v>
      </c>
      <c r="Q40" s="394">
        <f t="shared" si="8"/>
        <v>176.61994072949886</v>
      </c>
    </row>
    <row r="41" spans="1:17" s="61" customFormat="1">
      <c r="A41" s="312">
        <v>2012</v>
      </c>
      <c r="B41" s="498">
        <f>'T1'!B56/1000</f>
        <v>34.697338999999999</v>
      </c>
      <c r="C41" s="337">
        <v>28283.3</v>
      </c>
      <c r="D41" s="493">
        <v>23397.200000000001</v>
      </c>
      <c r="E41" s="496">
        <v>18820.400000000001</v>
      </c>
      <c r="F41" s="493">
        <v>17444.3</v>
      </c>
      <c r="G41" s="493">
        <v>1376.2</v>
      </c>
      <c r="H41" s="491">
        <f t="shared" si="9"/>
        <v>81514.320161554744</v>
      </c>
      <c r="I41" s="231">
        <f t="shared" si="10"/>
        <v>61.677032029501511</v>
      </c>
      <c r="J41" s="231">
        <f t="shared" si="11"/>
        <v>66.542447309896659</v>
      </c>
      <c r="K41" s="81">
        <f t="shared" si="12"/>
        <v>7.3122781662451386</v>
      </c>
      <c r="L41" s="226">
        <v>6.3</v>
      </c>
      <c r="M41" s="229"/>
      <c r="N41" s="394">
        <f t="shared" si="6"/>
        <v>165.8066596318443</v>
      </c>
      <c r="O41" s="394">
        <f t="shared" si="7"/>
        <v>154.06070981760718</v>
      </c>
      <c r="P41" s="394">
        <f t="shared" si="8"/>
        <v>179.31363021399039</v>
      </c>
      <c r="Q41" s="394">
        <f t="shared" si="8"/>
        <v>178.88103856684339</v>
      </c>
    </row>
    <row r="42" spans="1:17" s="61" customFormat="1">
      <c r="A42" s="535">
        <v>2013</v>
      </c>
      <c r="B42" s="498">
        <f>'T1'!B57/1000</f>
        <v>35.099368000000005</v>
      </c>
      <c r="C42" s="337">
        <v>28647.200000000001</v>
      </c>
      <c r="D42" s="493">
        <v>23548.2</v>
      </c>
      <c r="E42" s="496">
        <v>19036.5</v>
      </c>
      <c r="F42" s="493">
        <v>17686.400000000001</v>
      </c>
      <c r="G42" s="493">
        <v>1350</v>
      </c>
      <c r="H42" s="529">
        <f t="shared" si="9"/>
        <v>81617.423994642857</v>
      </c>
      <c r="I42" s="231">
        <f t="shared" si="10"/>
        <v>61.738669049680247</v>
      </c>
      <c r="J42" s="231">
        <f t="shared" si="11"/>
        <v>66.451520567455105</v>
      </c>
      <c r="K42" s="81">
        <f t="shared" si="12"/>
        <v>7.0916397447009683</v>
      </c>
      <c r="L42" s="226">
        <v>6.1</v>
      </c>
      <c r="M42" s="229"/>
      <c r="N42" s="394">
        <f t="shared" si="6"/>
        <v>167.93996951576972</v>
      </c>
      <c r="O42" s="394">
        <f t="shared" si="7"/>
        <v>155.05498123395009</v>
      </c>
      <c r="P42" s="394">
        <f t="shared" si="8"/>
        <v>181.37254901960787</v>
      </c>
      <c r="Q42" s="394">
        <f t="shared" si="8"/>
        <v>181.36363170254003</v>
      </c>
    </row>
    <row r="43" spans="1:17" s="61" customFormat="1">
      <c r="A43" s="230">
        <v>2014</v>
      </c>
      <c r="B43" s="498">
        <f>'T1'!B58/1000</f>
        <v>35.487113999999998</v>
      </c>
      <c r="C43" s="613">
        <v>28980.6</v>
      </c>
      <c r="D43" s="612">
        <v>23678.2</v>
      </c>
      <c r="E43" s="611">
        <v>19118.900000000001</v>
      </c>
      <c r="F43" s="611">
        <v>17796.5</v>
      </c>
      <c r="G43" s="611">
        <v>1322.3</v>
      </c>
      <c r="H43" s="529">
        <f t="shared" si="9"/>
        <v>81665.136251992764</v>
      </c>
      <c r="I43" s="528">
        <f t="shared" si="10"/>
        <v>61.408321428817899</v>
      </c>
      <c r="J43" s="528">
        <f t="shared" si="11"/>
        <v>65.971373953610353</v>
      </c>
      <c r="K43" s="528">
        <f t="shared" si="12"/>
        <v>6.9161928772052779</v>
      </c>
      <c r="L43" s="610">
        <v>5.9</v>
      </c>
      <c r="M43" s="38"/>
      <c r="N43" s="394">
        <f t="shared" si="6"/>
        <v>169.89447766443897</v>
      </c>
      <c r="O43" s="394">
        <f t="shared" si="7"/>
        <v>155.91097649305328</v>
      </c>
      <c r="P43" s="394">
        <f t="shared" si="8"/>
        <v>182.15762495474382</v>
      </c>
      <c r="Q43" s="394">
        <f t="shared" si="8"/>
        <v>182.49264245941816</v>
      </c>
    </row>
    <row r="44" spans="1:17" s="61" customFormat="1">
      <c r="A44" s="631">
        <v>2015</v>
      </c>
      <c r="B44" s="498">
        <f>'T1'!B59/1000</f>
        <v>35.804248000000001</v>
      </c>
      <c r="C44" s="613">
        <v>29279.8</v>
      </c>
      <c r="D44" s="337">
        <v>23776.7</v>
      </c>
      <c r="E44" s="613">
        <v>19281.5</v>
      </c>
      <c r="F44" s="613">
        <v>17950.3</v>
      </c>
      <c r="G44" s="613">
        <v>1331.3</v>
      </c>
      <c r="H44" s="529">
        <f t="shared" si="9"/>
        <v>81777.447190065272</v>
      </c>
      <c r="I44" s="528">
        <f>F44/C44*100</f>
        <v>61.306088156339868</v>
      </c>
      <c r="J44" s="528">
        <f t="shared" si="11"/>
        <v>65.85256729895697</v>
      </c>
      <c r="K44" s="528">
        <f t="shared" si="12"/>
        <v>6.9045458081580788</v>
      </c>
      <c r="L44" s="610">
        <v>6</v>
      </c>
      <c r="M44" s="38"/>
      <c r="N44" s="394">
        <f>C44/C$5*100</f>
        <v>171.64849337554227</v>
      </c>
      <c r="O44" s="394">
        <f t="shared" si="7"/>
        <v>156.55955751629685</v>
      </c>
      <c r="P44" s="394">
        <f t="shared" si="8"/>
        <v>183.70681605975724</v>
      </c>
      <c r="Q44" s="394">
        <f t="shared" si="8"/>
        <v>184.06977101898093</v>
      </c>
    </row>
    <row r="45" spans="1:17" s="61" customFormat="1">
      <c r="A45" s="230">
        <v>2016</v>
      </c>
      <c r="B45" s="498">
        <f>'T1'!B60/1000</f>
        <v>36.205143</v>
      </c>
      <c r="C45" s="613">
        <v>29587</v>
      </c>
      <c r="D45" s="337">
        <v>23885.9</v>
      </c>
      <c r="E45" s="613">
        <v>19444.400000000001</v>
      </c>
      <c r="F45" s="613">
        <v>18084.3</v>
      </c>
      <c r="G45" s="613">
        <v>1360.1</v>
      </c>
      <c r="H45" s="529">
        <f t="shared" si="9"/>
        <v>81720.434027839627</v>
      </c>
      <c r="I45" s="528">
        <f t="shared" ref="I45:I46" si="13">F45/C45*100</f>
        <v>61.122452428431409</v>
      </c>
      <c r="J45" s="528">
        <f>E45/C45*100</f>
        <v>65.719403792206037</v>
      </c>
      <c r="K45" s="528">
        <f t="shared" si="12"/>
        <v>6.9948159881508296</v>
      </c>
      <c r="L45" s="692">
        <v>6</v>
      </c>
      <c r="M45" s="38"/>
      <c r="N45" s="394">
        <f t="shared" ref="N45:N46" si="14">C45/C$5*100</f>
        <v>173.44940790245047</v>
      </c>
      <c r="O45" s="394">
        <f t="shared" ref="O45:O46" si="15">D45/D$5*100</f>
        <v>157.27859353394351</v>
      </c>
      <c r="P45" s="394">
        <f t="shared" ref="P45:P46" si="16">E45/E$5*100</f>
        <v>185.2588654509423</v>
      </c>
      <c r="Q45" s="394">
        <f t="shared" ref="Q45:Q46" si="17">F45/F$5*100</f>
        <v>185.44386222172088</v>
      </c>
    </row>
    <row r="46" spans="1:17" s="61" customFormat="1">
      <c r="A46" s="525">
        <v>2017</v>
      </c>
      <c r="B46" s="499">
        <f>'T1'!B61/1000</f>
        <v>36.657218999999998</v>
      </c>
      <c r="C46" s="527">
        <v>29901.8</v>
      </c>
      <c r="D46" s="609">
        <v>23990.6</v>
      </c>
      <c r="E46" s="527">
        <v>19664.2</v>
      </c>
      <c r="F46" s="527">
        <v>18421.2</v>
      </c>
      <c r="G46" s="527">
        <v>1243</v>
      </c>
      <c r="H46" s="688">
        <f t="shared" si="9"/>
        <v>81571.381615173814</v>
      </c>
      <c r="I46" s="526">
        <f t="shared" si="13"/>
        <v>61.60565584680522</v>
      </c>
      <c r="J46" s="526">
        <f t="shared" si="11"/>
        <v>65.762596231664986</v>
      </c>
      <c r="K46" s="526">
        <f t="shared" si="12"/>
        <v>6.3211318029718981</v>
      </c>
      <c r="L46" s="690">
        <v>5.3</v>
      </c>
      <c r="M46" s="38"/>
      <c r="N46" s="394">
        <f t="shared" si="14"/>
        <v>175.2948763043733</v>
      </c>
      <c r="O46" s="394">
        <f t="shared" si="15"/>
        <v>157.96799894646736</v>
      </c>
      <c r="P46" s="394">
        <f t="shared" si="16"/>
        <v>187.35303645267635</v>
      </c>
      <c r="Q46" s="394">
        <f t="shared" si="17"/>
        <v>188.89857361129629</v>
      </c>
    </row>
    <row r="47" spans="1:17">
      <c r="M47" s="36"/>
    </row>
    <row r="48" spans="1:17">
      <c r="A48" s="232" t="s">
        <v>331</v>
      </c>
      <c r="B48" s="232"/>
      <c r="C48" s="233"/>
      <c r="D48" s="233"/>
      <c r="E48" s="234"/>
      <c r="F48" s="234"/>
      <c r="G48" s="234"/>
      <c r="H48" s="36"/>
      <c r="I48" s="235"/>
      <c r="J48" s="36"/>
      <c r="K48" s="36"/>
      <c r="L48" s="233"/>
      <c r="M48" s="36"/>
    </row>
    <row r="49" spans="1:16">
      <c r="A49" s="315" t="s">
        <v>39</v>
      </c>
      <c r="B49" s="318">
        <f>(POWER(B18/B10,1/8)-1)*100</f>
        <v>1.1761637237922562</v>
      </c>
      <c r="C49" s="309">
        <f t="shared" ref="C49:L49" si="18">(POWER(C18/C10,1/8)-1)*100</f>
        <v>1.321913115731288</v>
      </c>
      <c r="D49" s="319">
        <f t="shared" si="18"/>
        <v>1.0761720850152923</v>
      </c>
      <c r="E49" s="309">
        <f t="shared" si="18"/>
        <v>1.741875991345232</v>
      </c>
      <c r="F49" s="319">
        <f t="shared" si="18"/>
        <v>1.7576178163587031</v>
      </c>
      <c r="G49" s="309">
        <f t="shared" si="18"/>
        <v>1.5507739443030299</v>
      </c>
      <c r="H49" s="319">
        <f t="shared" si="18"/>
        <v>0.1440550684812747</v>
      </c>
      <c r="I49" s="309">
        <f t="shared" si="18"/>
        <v>0.43002020710933841</v>
      </c>
      <c r="J49" s="319">
        <f t="shared" si="18"/>
        <v>0.41448376042234614</v>
      </c>
      <c r="K49" s="309">
        <f t="shared" si="18"/>
        <v>-0.18783027655049356</v>
      </c>
      <c r="L49" s="320">
        <f t="shared" si="18"/>
        <v>-0.51597943131869162</v>
      </c>
      <c r="M49" s="36"/>
    </row>
    <row r="50" spans="1:16">
      <c r="A50" s="316" t="s">
        <v>40</v>
      </c>
      <c r="B50" s="56">
        <f>(POWER(B29/B18,1/11)-1)*100</f>
        <v>1.0856981072594696</v>
      </c>
      <c r="C50" s="59">
        <f t="shared" ref="C50:L50" si="19">(POWER(C29/C18,1/11)-1)*100</f>
        <v>1.3002624525874307</v>
      </c>
      <c r="D50" s="58">
        <f t="shared" si="19"/>
        <v>1.1431201926431767</v>
      </c>
      <c r="E50" s="59">
        <f t="shared" si="19"/>
        <v>1.1020269855394282</v>
      </c>
      <c r="F50" s="58">
        <f t="shared" si="19"/>
        <v>1.1679208716322664</v>
      </c>
      <c r="G50" s="59">
        <f t="shared" si="19"/>
        <v>0.25207891021019613</v>
      </c>
      <c r="H50" s="58">
        <f t="shared" si="19"/>
        <v>0.21225984421684441</v>
      </c>
      <c r="I50" s="59">
        <f t="shared" si="19"/>
        <v>-0.13064288063134866</v>
      </c>
      <c r="J50" s="58">
        <f t="shared" si="19"/>
        <v>-0.19569097083118603</v>
      </c>
      <c r="K50" s="59">
        <f t="shared" si="19"/>
        <v>-0.84068351611861214</v>
      </c>
      <c r="L50" s="57">
        <f t="shared" si="19"/>
        <v>-1.3705755637631212</v>
      </c>
      <c r="M50" s="53"/>
    </row>
    <row r="51" spans="1:16">
      <c r="A51" s="433" t="s">
        <v>41</v>
      </c>
      <c r="B51" s="375">
        <f>(((B37/B29)^(1/8))-1)*100</f>
        <v>1.0044911074168494</v>
      </c>
      <c r="C51" s="375">
        <f t="shared" ref="C51:L51" si="20">(((C37/C29)^(1/8))-1)*100</f>
        <v>1.3531680293590087</v>
      </c>
      <c r="D51" s="375">
        <f t="shared" si="20"/>
        <v>1.1992981583060169</v>
      </c>
      <c r="E51" s="375">
        <f t="shared" si="20"/>
        <v>1.6860371630248672</v>
      </c>
      <c r="F51" s="375">
        <f t="shared" si="20"/>
        <v>1.7798514603796445</v>
      </c>
      <c r="G51" s="375">
        <f t="shared" si="20"/>
        <v>0.34304305334074137</v>
      </c>
      <c r="H51" s="375">
        <f t="shared" si="20"/>
        <v>0.34520932497086321</v>
      </c>
      <c r="I51" s="375">
        <f t="shared" si="20"/>
        <v>0.42098677260591355</v>
      </c>
      <c r="J51" s="375">
        <f t="shared" si="20"/>
        <v>0.32842499167806682</v>
      </c>
      <c r="K51" s="375">
        <f t="shared" si="20"/>
        <v>-1.3207261755426969</v>
      </c>
      <c r="L51" s="327">
        <f t="shared" si="20"/>
        <v>-1.741924361992675</v>
      </c>
      <c r="M51" s="36"/>
    </row>
    <row r="52" spans="1:16">
      <c r="A52" s="33"/>
      <c r="B52" s="58"/>
      <c r="C52" s="58"/>
      <c r="D52" s="58"/>
      <c r="E52" s="58"/>
      <c r="F52" s="58"/>
      <c r="G52" s="58"/>
      <c r="H52" s="58"/>
      <c r="I52" s="58"/>
      <c r="J52" s="58"/>
      <c r="K52" s="58"/>
      <c r="L52" s="58"/>
      <c r="M52" s="36"/>
    </row>
    <row r="53" spans="1:16">
      <c r="A53" s="140" t="s">
        <v>332</v>
      </c>
      <c r="B53" s="58"/>
      <c r="C53" s="58"/>
      <c r="D53" s="58"/>
      <c r="E53" s="58"/>
      <c r="F53" s="58"/>
      <c r="G53" s="58"/>
      <c r="H53" s="58"/>
      <c r="I53" s="58"/>
      <c r="J53" s="58"/>
      <c r="K53" s="58"/>
      <c r="L53" s="58"/>
      <c r="M53" s="36"/>
    </row>
    <row r="54" spans="1:16">
      <c r="A54" s="328" t="s">
        <v>476</v>
      </c>
      <c r="B54" s="437">
        <f>(((B46/B5)^(1/41))-1)*100</f>
        <v>1.0993184048691429</v>
      </c>
      <c r="C54" s="437">
        <f t="shared" ref="C54:L54" si="21">(((C46/C5)^(1/41))-1)*100</f>
        <v>1.3784369007312502</v>
      </c>
      <c r="D54" s="437">
        <f t="shared" si="21"/>
        <v>1.1214175825648987</v>
      </c>
      <c r="E54" s="437">
        <f t="shared" si="21"/>
        <v>1.5430635370466961</v>
      </c>
      <c r="F54" s="437">
        <f t="shared" si="21"/>
        <v>1.5634125542866473</v>
      </c>
      <c r="G54" s="437">
        <f t="shared" si="21"/>
        <v>1.2600098089155853</v>
      </c>
      <c r="H54" s="437">
        <f t="shared" si="21"/>
        <v>0.27608345957816915</v>
      </c>
      <c r="I54" s="437">
        <f t="shared" si="21"/>
        <v>0.18246055000485928</v>
      </c>
      <c r="J54" s="437">
        <f t="shared" si="21"/>
        <v>0.16238821720704344</v>
      </c>
      <c r="K54" s="437">
        <f t="shared" si="21"/>
        <v>-0.2787524014654541</v>
      </c>
      <c r="L54" s="437">
        <f t="shared" si="21"/>
        <v>-0.6413845140954999</v>
      </c>
      <c r="M54" s="36"/>
    </row>
    <row r="55" spans="1:16" s="61" customFormat="1">
      <c r="A55" s="329" t="s">
        <v>333</v>
      </c>
      <c r="B55" s="80">
        <f>(((B29/B5)^(1/24))-1)*100</f>
        <v>1.1279749373083625</v>
      </c>
      <c r="C55" s="80">
        <f t="shared" ref="C55:L55" si="22">(((C29/C5)^(1/24))-1)*100</f>
        <v>1.4485794332521174</v>
      </c>
      <c r="D55" s="80">
        <f t="shared" si="22"/>
        <v>1.2620609736059718</v>
      </c>
      <c r="E55" s="80">
        <f t="shared" si="22"/>
        <v>1.7321225615667624</v>
      </c>
      <c r="F55" s="80">
        <f t="shared" si="22"/>
        <v>1.7435452934277729</v>
      </c>
      <c r="G55" s="80">
        <f t="shared" si="22"/>
        <v>1.5799757413930582</v>
      </c>
      <c r="H55" s="80">
        <f t="shared" si="22"/>
        <v>0.31702849398747013</v>
      </c>
      <c r="I55" s="80">
        <f t="shared" si="22"/>
        <v>0.2907540567088196</v>
      </c>
      <c r="J55" s="80">
        <f t="shared" si="22"/>
        <v>0.27949442949195547</v>
      </c>
      <c r="K55" s="80">
        <f t="shared" si="22"/>
        <v>-0.14955632138869968</v>
      </c>
      <c r="L55" s="80">
        <f t="shared" si="22"/>
        <v>-0.51215333469232238</v>
      </c>
      <c r="M55" s="38"/>
      <c r="N55" s="38"/>
      <c r="O55" s="38"/>
      <c r="P55" s="38"/>
    </row>
    <row r="56" spans="1:16">
      <c r="A56" s="500" t="s">
        <v>457</v>
      </c>
      <c r="B56" s="314">
        <f>(((B46/B29)^(1/17))-1)*100</f>
        <v>1.0588759475431475</v>
      </c>
      <c r="C56" s="314">
        <f t="shared" ref="C56:L56" si="23">(((C46/C29)^(1/17))-1)*100</f>
        <v>1.2794947038557325</v>
      </c>
      <c r="D56" s="314">
        <f t="shared" si="23"/>
        <v>0.92319469525636855</v>
      </c>
      <c r="E56" s="314">
        <f t="shared" si="23"/>
        <v>1.2767546678491781</v>
      </c>
      <c r="F56" s="314">
        <f t="shared" si="23"/>
        <v>1.3096503111491797</v>
      </c>
      <c r="G56" s="314">
        <f t="shared" si="23"/>
        <v>0.81000825610131333</v>
      </c>
      <c r="H56" s="314">
        <f t="shared" si="23"/>
        <v>0.21830715436326198</v>
      </c>
      <c r="I56" s="314">
        <f t="shared" si="23"/>
        <v>2.9774642321855893E-2</v>
      </c>
      <c r="J56" s="314">
        <f t="shared" si="23"/>
        <v>-2.7054202971332764E-3</v>
      </c>
      <c r="K56" s="314">
        <f t="shared" si="23"/>
        <v>-0.46086233043172165</v>
      </c>
      <c r="L56" s="314">
        <f t="shared" si="23"/>
        <v>-0.82354280302926464</v>
      </c>
      <c r="M56" s="36"/>
    </row>
    <row r="57" spans="1:16">
      <c r="M57" s="36"/>
    </row>
    <row r="58" spans="1:16">
      <c r="A58" s="36" t="s">
        <v>412</v>
      </c>
    </row>
    <row r="59" spans="1:16">
      <c r="A59" s="36" t="s">
        <v>255</v>
      </c>
    </row>
    <row r="60" spans="1:16">
      <c r="A60" s="36" t="s">
        <v>256</v>
      </c>
    </row>
    <row r="61" spans="1:16">
      <c r="A61" s="36" t="s">
        <v>257</v>
      </c>
    </row>
    <row r="62" spans="1:16">
      <c r="A62" s="36" t="s">
        <v>258</v>
      </c>
    </row>
    <row r="63" spans="1:16">
      <c r="A63" s="36" t="s">
        <v>465</v>
      </c>
      <c r="F63" s="237"/>
    </row>
    <row r="64" spans="1:16">
      <c r="F64" s="237"/>
    </row>
    <row r="65" spans="6:6">
      <c r="F65" s="237"/>
    </row>
    <row r="66" spans="6:6">
      <c r="F66" s="237"/>
    </row>
    <row r="67" spans="6:6">
      <c r="F67" s="237"/>
    </row>
    <row r="68" spans="6:6">
      <c r="F68" s="237"/>
    </row>
    <row r="69" spans="6:6">
      <c r="F69" s="237"/>
    </row>
    <row r="70" spans="6:6">
      <c r="F70" s="237"/>
    </row>
    <row r="71" spans="6:6">
      <c r="F71" s="237"/>
    </row>
    <row r="72" spans="6:6">
      <c r="F72" s="237"/>
    </row>
    <row r="73" spans="6:6">
      <c r="F73" s="237"/>
    </row>
    <row r="74" spans="6:6">
      <c r="F74" s="237"/>
    </row>
    <row r="75" spans="6:6">
      <c r="F75" s="237"/>
    </row>
    <row r="76" spans="6:6">
      <c r="F76" s="237"/>
    </row>
    <row r="77" spans="6:6">
      <c r="F77" s="237"/>
    </row>
    <row r="78" spans="6:6">
      <c r="F78" s="237"/>
    </row>
    <row r="79" spans="6:6">
      <c r="F79" s="237"/>
    </row>
    <row r="80" spans="6:6">
      <c r="F80" s="237"/>
    </row>
    <row r="81" spans="6:6">
      <c r="F81" s="237"/>
    </row>
    <row r="82" spans="6:6">
      <c r="F82" s="237"/>
    </row>
    <row r="83" spans="6:6">
      <c r="F83" s="237"/>
    </row>
    <row r="84" spans="6:6">
      <c r="F84" s="237"/>
    </row>
    <row r="85" spans="6:6">
      <c r="F85" s="237"/>
    </row>
    <row r="86" spans="6:6">
      <c r="F86" s="237"/>
    </row>
    <row r="87" spans="6:6">
      <c r="F87" s="237"/>
    </row>
    <row r="88" spans="6:6">
      <c r="F88" s="237"/>
    </row>
    <row r="89" spans="6:6">
      <c r="F89" s="237"/>
    </row>
    <row r="90" spans="6:6">
      <c r="F90" s="237"/>
    </row>
    <row r="91" spans="6:6">
      <c r="F91" s="237"/>
    </row>
    <row r="92" spans="6:6">
      <c r="F92" s="237"/>
    </row>
    <row r="93" spans="6:6">
      <c r="F93" s="237"/>
    </row>
    <row r="94" spans="6:6">
      <c r="F94" s="237"/>
    </row>
    <row r="95" spans="6:6">
      <c r="F95" s="237"/>
    </row>
    <row r="96" spans="6:6">
      <c r="F96" s="237"/>
    </row>
    <row r="97" spans="6:6">
      <c r="F97" s="237"/>
    </row>
    <row r="98" spans="6:6">
      <c r="F98" s="237"/>
    </row>
    <row r="99" spans="6:6">
      <c r="F99" s="237"/>
    </row>
    <row r="100" spans="6:6">
      <c r="F100" s="237"/>
    </row>
    <row r="101" spans="6:6">
      <c r="F101" s="237"/>
    </row>
    <row r="102" spans="6:6">
      <c r="F102" s="237"/>
    </row>
  </sheetData>
  <pageMargins left="0.35433070866141736" right="0.35433070866141736" top="0.98425196850393704" bottom="0.98425196850393704" header="0.51181102362204722" footer="0.51181102362204722"/>
  <pageSetup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47"/>
  <sheetViews>
    <sheetView zoomScaleSheetLayoutView="100" workbookViewId="0">
      <selection activeCell="D17" sqref="D17"/>
    </sheetView>
  </sheetViews>
  <sheetFormatPr defaultRowHeight="12.75"/>
  <cols>
    <col min="1" max="1" width="9.140625" style="47"/>
    <col min="2" max="5" width="11.7109375" style="47" customWidth="1"/>
    <col min="6" max="6" width="12.5703125" style="47" customWidth="1"/>
    <col min="7" max="9" width="11.7109375" style="47" customWidth="1"/>
    <col min="10" max="10" width="12.7109375" style="47" customWidth="1"/>
    <col min="11" max="257" width="9.140625" style="47"/>
    <col min="258" max="261" width="11.7109375" style="47" customWidth="1"/>
    <col min="262" max="262" width="12.5703125" style="47" customWidth="1"/>
    <col min="263" max="265" width="11.7109375" style="47" customWidth="1"/>
    <col min="266" max="266" width="12.7109375" style="47" customWidth="1"/>
    <col min="267" max="513" width="9.140625" style="47"/>
    <col min="514" max="517" width="11.7109375" style="47" customWidth="1"/>
    <col min="518" max="518" width="12.5703125" style="47" customWidth="1"/>
    <col min="519" max="521" width="11.7109375" style="47" customWidth="1"/>
    <col min="522" max="522" width="12.7109375" style="47" customWidth="1"/>
    <col min="523" max="769" width="9.140625" style="47"/>
    <col min="770" max="773" width="11.7109375" style="47" customWidth="1"/>
    <col min="774" max="774" width="12.5703125" style="47" customWidth="1"/>
    <col min="775" max="777" width="11.7109375" style="47" customWidth="1"/>
    <col min="778" max="778" width="12.7109375" style="47" customWidth="1"/>
    <col min="779" max="1025" width="9.140625" style="47"/>
    <col min="1026" max="1029" width="11.7109375" style="47" customWidth="1"/>
    <col min="1030" max="1030" width="12.5703125" style="47" customWidth="1"/>
    <col min="1031" max="1033" width="11.7109375" style="47" customWidth="1"/>
    <col min="1034" max="1034" width="12.7109375" style="47" customWidth="1"/>
    <col min="1035" max="1281" width="9.140625" style="47"/>
    <col min="1282" max="1285" width="11.7109375" style="47" customWidth="1"/>
    <col min="1286" max="1286" width="12.5703125" style="47" customWidth="1"/>
    <col min="1287" max="1289" width="11.7109375" style="47" customWidth="1"/>
    <col min="1290" max="1290" width="12.7109375" style="47" customWidth="1"/>
    <col min="1291" max="1537" width="9.140625" style="47"/>
    <col min="1538" max="1541" width="11.7109375" style="47" customWidth="1"/>
    <col min="1542" max="1542" width="12.5703125" style="47" customWidth="1"/>
    <col min="1543" max="1545" width="11.7109375" style="47" customWidth="1"/>
    <col min="1546" max="1546" width="12.7109375" style="47" customWidth="1"/>
    <col min="1547" max="1793" width="9.140625" style="47"/>
    <col min="1794" max="1797" width="11.7109375" style="47" customWidth="1"/>
    <col min="1798" max="1798" width="12.5703125" style="47" customWidth="1"/>
    <col min="1799" max="1801" width="11.7109375" style="47" customWidth="1"/>
    <col min="1802" max="1802" width="12.7109375" style="47" customWidth="1"/>
    <col min="1803" max="2049" width="9.140625" style="47"/>
    <col min="2050" max="2053" width="11.7109375" style="47" customWidth="1"/>
    <col min="2054" max="2054" width="12.5703125" style="47" customWidth="1"/>
    <col min="2055" max="2057" width="11.7109375" style="47" customWidth="1"/>
    <col min="2058" max="2058" width="12.7109375" style="47" customWidth="1"/>
    <col min="2059" max="2305" width="9.140625" style="47"/>
    <col min="2306" max="2309" width="11.7109375" style="47" customWidth="1"/>
    <col min="2310" max="2310" width="12.5703125" style="47" customWidth="1"/>
    <col min="2311" max="2313" width="11.7109375" style="47" customWidth="1"/>
    <col min="2314" max="2314" width="12.7109375" style="47" customWidth="1"/>
    <col min="2315" max="2561" width="9.140625" style="47"/>
    <col min="2562" max="2565" width="11.7109375" style="47" customWidth="1"/>
    <col min="2566" max="2566" width="12.5703125" style="47" customWidth="1"/>
    <col min="2567" max="2569" width="11.7109375" style="47" customWidth="1"/>
    <col min="2570" max="2570" width="12.7109375" style="47" customWidth="1"/>
    <col min="2571" max="2817" width="9.140625" style="47"/>
    <col min="2818" max="2821" width="11.7109375" style="47" customWidth="1"/>
    <col min="2822" max="2822" width="12.5703125" style="47" customWidth="1"/>
    <col min="2823" max="2825" width="11.7109375" style="47" customWidth="1"/>
    <col min="2826" max="2826" width="12.7109375" style="47" customWidth="1"/>
    <col min="2827" max="3073" width="9.140625" style="47"/>
    <col min="3074" max="3077" width="11.7109375" style="47" customWidth="1"/>
    <col min="3078" max="3078" width="12.5703125" style="47" customWidth="1"/>
    <col min="3079" max="3081" width="11.7109375" style="47" customWidth="1"/>
    <col min="3082" max="3082" width="12.7109375" style="47" customWidth="1"/>
    <col min="3083" max="3329" width="9.140625" style="47"/>
    <col min="3330" max="3333" width="11.7109375" style="47" customWidth="1"/>
    <col min="3334" max="3334" width="12.5703125" style="47" customWidth="1"/>
    <col min="3335" max="3337" width="11.7109375" style="47" customWidth="1"/>
    <col min="3338" max="3338" width="12.7109375" style="47" customWidth="1"/>
    <col min="3339" max="3585" width="9.140625" style="47"/>
    <col min="3586" max="3589" width="11.7109375" style="47" customWidth="1"/>
    <col min="3590" max="3590" width="12.5703125" style="47" customWidth="1"/>
    <col min="3591" max="3593" width="11.7109375" style="47" customWidth="1"/>
    <col min="3594" max="3594" width="12.7109375" style="47" customWidth="1"/>
    <col min="3595" max="3841" width="9.140625" style="47"/>
    <col min="3842" max="3845" width="11.7109375" style="47" customWidth="1"/>
    <col min="3846" max="3846" width="12.5703125" style="47" customWidth="1"/>
    <col min="3847" max="3849" width="11.7109375" style="47" customWidth="1"/>
    <col min="3850" max="3850" width="12.7109375" style="47" customWidth="1"/>
    <col min="3851" max="4097" width="9.140625" style="47"/>
    <col min="4098" max="4101" width="11.7109375" style="47" customWidth="1"/>
    <col min="4102" max="4102" width="12.5703125" style="47" customWidth="1"/>
    <col min="4103" max="4105" width="11.7109375" style="47" customWidth="1"/>
    <col min="4106" max="4106" width="12.7109375" style="47" customWidth="1"/>
    <col min="4107" max="4353" width="9.140625" style="47"/>
    <col min="4354" max="4357" width="11.7109375" style="47" customWidth="1"/>
    <col min="4358" max="4358" width="12.5703125" style="47" customWidth="1"/>
    <col min="4359" max="4361" width="11.7109375" style="47" customWidth="1"/>
    <col min="4362" max="4362" width="12.7109375" style="47" customWidth="1"/>
    <col min="4363" max="4609" width="9.140625" style="47"/>
    <col min="4610" max="4613" width="11.7109375" style="47" customWidth="1"/>
    <col min="4614" max="4614" width="12.5703125" style="47" customWidth="1"/>
    <col min="4615" max="4617" width="11.7109375" style="47" customWidth="1"/>
    <col min="4618" max="4618" width="12.7109375" style="47" customWidth="1"/>
    <col min="4619" max="4865" width="9.140625" style="47"/>
    <col min="4866" max="4869" width="11.7109375" style="47" customWidth="1"/>
    <col min="4870" max="4870" width="12.5703125" style="47" customWidth="1"/>
    <col min="4871" max="4873" width="11.7109375" style="47" customWidth="1"/>
    <col min="4874" max="4874" width="12.7109375" style="47" customWidth="1"/>
    <col min="4875" max="5121" width="9.140625" style="47"/>
    <col min="5122" max="5125" width="11.7109375" style="47" customWidth="1"/>
    <col min="5126" max="5126" width="12.5703125" style="47" customWidth="1"/>
    <col min="5127" max="5129" width="11.7109375" style="47" customWidth="1"/>
    <col min="5130" max="5130" width="12.7109375" style="47" customWidth="1"/>
    <col min="5131" max="5377" width="9.140625" style="47"/>
    <col min="5378" max="5381" width="11.7109375" style="47" customWidth="1"/>
    <col min="5382" max="5382" width="12.5703125" style="47" customWidth="1"/>
    <col min="5383" max="5385" width="11.7109375" style="47" customWidth="1"/>
    <col min="5386" max="5386" width="12.7109375" style="47" customWidth="1"/>
    <col min="5387" max="5633" width="9.140625" style="47"/>
    <col min="5634" max="5637" width="11.7109375" style="47" customWidth="1"/>
    <col min="5638" max="5638" width="12.5703125" style="47" customWidth="1"/>
    <col min="5639" max="5641" width="11.7109375" style="47" customWidth="1"/>
    <col min="5642" max="5642" width="12.7109375" style="47" customWidth="1"/>
    <col min="5643" max="5889" width="9.140625" style="47"/>
    <col min="5890" max="5893" width="11.7109375" style="47" customWidth="1"/>
    <col min="5894" max="5894" width="12.5703125" style="47" customWidth="1"/>
    <col min="5895" max="5897" width="11.7109375" style="47" customWidth="1"/>
    <col min="5898" max="5898" width="12.7109375" style="47" customWidth="1"/>
    <col min="5899" max="6145" width="9.140625" style="47"/>
    <col min="6146" max="6149" width="11.7109375" style="47" customWidth="1"/>
    <col min="6150" max="6150" width="12.5703125" style="47" customWidth="1"/>
    <col min="6151" max="6153" width="11.7109375" style="47" customWidth="1"/>
    <col min="6154" max="6154" width="12.7109375" style="47" customWidth="1"/>
    <col min="6155" max="6401" width="9.140625" style="47"/>
    <col min="6402" max="6405" width="11.7109375" style="47" customWidth="1"/>
    <col min="6406" max="6406" width="12.5703125" style="47" customWidth="1"/>
    <col min="6407" max="6409" width="11.7109375" style="47" customWidth="1"/>
    <col min="6410" max="6410" width="12.7109375" style="47" customWidth="1"/>
    <col min="6411" max="6657" width="9.140625" style="47"/>
    <col min="6658" max="6661" width="11.7109375" style="47" customWidth="1"/>
    <col min="6662" max="6662" width="12.5703125" style="47" customWidth="1"/>
    <col min="6663" max="6665" width="11.7109375" style="47" customWidth="1"/>
    <col min="6666" max="6666" width="12.7109375" style="47" customWidth="1"/>
    <col min="6667" max="6913" width="9.140625" style="47"/>
    <col min="6914" max="6917" width="11.7109375" style="47" customWidth="1"/>
    <col min="6918" max="6918" width="12.5703125" style="47" customWidth="1"/>
    <col min="6919" max="6921" width="11.7109375" style="47" customWidth="1"/>
    <col min="6922" max="6922" width="12.7109375" style="47" customWidth="1"/>
    <col min="6923" max="7169" width="9.140625" style="47"/>
    <col min="7170" max="7173" width="11.7109375" style="47" customWidth="1"/>
    <col min="7174" max="7174" width="12.5703125" style="47" customWidth="1"/>
    <col min="7175" max="7177" width="11.7109375" style="47" customWidth="1"/>
    <col min="7178" max="7178" width="12.7109375" style="47" customWidth="1"/>
    <col min="7179" max="7425" width="9.140625" style="47"/>
    <col min="7426" max="7429" width="11.7109375" style="47" customWidth="1"/>
    <col min="7430" max="7430" width="12.5703125" style="47" customWidth="1"/>
    <col min="7431" max="7433" width="11.7109375" style="47" customWidth="1"/>
    <col min="7434" max="7434" width="12.7109375" style="47" customWidth="1"/>
    <col min="7435" max="7681" width="9.140625" style="47"/>
    <col min="7682" max="7685" width="11.7109375" style="47" customWidth="1"/>
    <col min="7686" max="7686" width="12.5703125" style="47" customWidth="1"/>
    <col min="7687" max="7689" width="11.7109375" style="47" customWidth="1"/>
    <col min="7690" max="7690" width="12.7109375" style="47" customWidth="1"/>
    <col min="7691" max="7937" width="9.140625" style="47"/>
    <col min="7938" max="7941" width="11.7109375" style="47" customWidth="1"/>
    <col min="7942" max="7942" width="12.5703125" style="47" customWidth="1"/>
    <col min="7943" max="7945" width="11.7109375" style="47" customWidth="1"/>
    <col min="7946" max="7946" width="12.7109375" style="47" customWidth="1"/>
    <col min="7947" max="8193" width="9.140625" style="47"/>
    <col min="8194" max="8197" width="11.7109375" style="47" customWidth="1"/>
    <col min="8198" max="8198" width="12.5703125" style="47" customWidth="1"/>
    <col min="8199" max="8201" width="11.7109375" style="47" customWidth="1"/>
    <col min="8202" max="8202" width="12.7109375" style="47" customWidth="1"/>
    <col min="8203" max="8449" width="9.140625" style="47"/>
    <col min="8450" max="8453" width="11.7109375" style="47" customWidth="1"/>
    <col min="8454" max="8454" width="12.5703125" style="47" customWidth="1"/>
    <col min="8455" max="8457" width="11.7109375" style="47" customWidth="1"/>
    <col min="8458" max="8458" width="12.7109375" style="47" customWidth="1"/>
    <col min="8459" max="8705" width="9.140625" style="47"/>
    <col min="8706" max="8709" width="11.7109375" style="47" customWidth="1"/>
    <col min="8710" max="8710" width="12.5703125" style="47" customWidth="1"/>
    <col min="8711" max="8713" width="11.7109375" style="47" customWidth="1"/>
    <col min="8714" max="8714" width="12.7109375" style="47" customWidth="1"/>
    <col min="8715" max="8961" width="9.140625" style="47"/>
    <col min="8962" max="8965" width="11.7109375" style="47" customWidth="1"/>
    <col min="8966" max="8966" width="12.5703125" style="47" customWidth="1"/>
    <col min="8967" max="8969" width="11.7109375" style="47" customWidth="1"/>
    <col min="8970" max="8970" width="12.7109375" style="47" customWidth="1"/>
    <col min="8971" max="9217" width="9.140625" style="47"/>
    <col min="9218" max="9221" width="11.7109375" style="47" customWidth="1"/>
    <col min="9222" max="9222" width="12.5703125" style="47" customWidth="1"/>
    <col min="9223" max="9225" width="11.7109375" style="47" customWidth="1"/>
    <col min="9226" max="9226" width="12.7109375" style="47" customWidth="1"/>
    <col min="9227" max="9473" width="9.140625" style="47"/>
    <col min="9474" max="9477" width="11.7109375" style="47" customWidth="1"/>
    <col min="9478" max="9478" width="12.5703125" style="47" customWidth="1"/>
    <col min="9479" max="9481" width="11.7109375" style="47" customWidth="1"/>
    <col min="9482" max="9482" width="12.7109375" style="47" customWidth="1"/>
    <col min="9483" max="9729" width="9.140625" style="47"/>
    <col min="9730" max="9733" width="11.7109375" style="47" customWidth="1"/>
    <col min="9734" max="9734" width="12.5703125" style="47" customWidth="1"/>
    <col min="9735" max="9737" width="11.7109375" style="47" customWidth="1"/>
    <col min="9738" max="9738" width="12.7109375" style="47" customWidth="1"/>
    <col min="9739" max="9985" width="9.140625" style="47"/>
    <col min="9986" max="9989" width="11.7109375" style="47" customWidth="1"/>
    <col min="9990" max="9990" width="12.5703125" style="47" customWidth="1"/>
    <col min="9991" max="9993" width="11.7109375" style="47" customWidth="1"/>
    <col min="9994" max="9994" width="12.7109375" style="47" customWidth="1"/>
    <col min="9995" max="10241" width="9.140625" style="47"/>
    <col min="10242" max="10245" width="11.7109375" style="47" customWidth="1"/>
    <col min="10246" max="10246" width="12.5703125" style="47" customWidth="1"/>
    <col min="10247" max="10249" width="11.7109375" style="47" customWidth="1"/>
    <col min="10250" max="10250" width="12.7109375" style="47" customWidth="1"/>
    <col min="10251" max="10497" width="9.140625" style="47"/>
    <col min="10498" max="10501" width="11.7109375" style="47" customWidth="1"/>
    <col min="10502" max="10502" width="12.5703125" style="47" customWidth="1"/>
    <col min="10503" max="10505" width="11.7109375" style="47" customWidth="1"/>
    <col min="10506" max="10506" width="12.7109375" style="47" customWidth="1"/>
    <col min="10507" max="10753" width="9.140625" style="47"/>
    <col min="10754" max="10757" width="11.7109375" style="47" customWidth="1"/>
    <col min="10758" max="10758" width="12.5703125" style="47" customWidth="1"/>
    <col min="10759" max="10761" width="11.7109375" style="47" customWidth="1"/>
    <col min="10762" max="10762" width="12.7109375" style="47" customWidth="1"/>
    <col min="10763" max="11009" width="9.140625" style="47"/>
    <col min="11010" max="11013" width="11.7109375" style="47" customWidth="1"/>
    <col min="11014" max="11014" width="12.5703125" style="47" customWidth="1"/>
    <col min="11015" max="11017" width="11.7109375" style="47" customWidth="1"/>
    <col min="11018" max="11018" width="12.7109375" style="47" customWidth="1"/>
    <col min="11019" max="11265" width="9.140625" style="47"/>
    <col min="11266" max="11269" width="11.7109375" style="47" customWidth="1"/>
    <col min="11270" max="11270" width="12.5703125" style="47" customWidth="1"/>
    <col min="11271" max="11273" width="11.7109375" style="47" customWidth="1"/>
    <col min="11274" max="11274" width="12.7109375" style="47" customWidth="1"/>
    <col min="11275" max="11521" width="9.140625" style="47"/>
    <col min="11522" max="11525" width="11.7109375" style="47" customWidth="1"/>
    <col min="11526" max="11526" width="12.5703125" style="47" customWidth="1"/>
    <col min="11527" max="11529" width="11.7109375" style="47" customWidth="1"/>
    <col min="11530" max="11530" width="12.7109375" style="47" customWidth="1"/>
    <col min="11531" max="11777" width="9.140625" style="47"/>
    <col min="11778" max="11781" width="11.7109375" style="47" customWidth="1"/>
    <col min="11782" max="11782" width="12.5703125" style="47" customWidth="1"/>
    <col min="11783" max="11785" width="11.7109375" style="47" customWidth="1"/>
    <col min="11786" max="11786" width="12.7109375" style="47" customWidth="1"/>
    <col min="11787" max="12033" width="9.140625" style="47"/>
    <col min="12034" max="12037" width="11.7109375" style="47" customWidth="1"/>
    <col min="12038" max="12038" width="12.5703125" style="47" customWidth="1"/>
    <col min="12039" max="12041" width="11.7109375" style="47" customWidth="1"/>
    <col min="12042" max="12042" width="12.7109375" style="47" customWidth="1"/>
    <col min="12043" max="12289" width="9.140625" style="47"/>
    <col min="12290" max="12293" width="11.7109375" style="47" customWidth="1"/>
    <col min="12294" max="12294" width="12.5703125" style="47" customWidth="1"/>
    <col min="12295" max="12297" width="11.7109375" style="47" customWidth="1"/>
    <col min="12298" max="12298" width="12.7109375" style="47" customWidth="1"/>
    <col min="12299" max="12545" width="9.140625" style="47"/>
    <col min="12546" max="12549" width="11.7109375" style="47" customWidth="1"/>
    <col min="12550" max="12550" width="12.5703125" style="47" customWidth="1"/>
    <col min="12551" max="12553" width="11.7109375" style="47" customWidth="1"/>
    <col min="12554" max="12554" width="12.7109375" style="47" customWidth="1"/>
    <col min="12555" max="12801" width="9.140625" style="47"/>
    <col min="12802" max="12805" width="11.7109375" style="47" customWidth="1"/>
    <col min="12806" max="12806" width="12.5703125" style="47" customWidth="1"/>
    <col min="12807" max="12809" width="11.7109375" style="47" customWidth="1"/>
    <col min="12810" max="12810" width="12.7109375" style="47" customWidth="1"/>
    <col min="12811" max="13057" width="9.140625" style="47"/>
    <col min="13058" max="13061" width="11.7109375" style="47" customWidth="1"/>
    <col min="13062" max="13062" width="12.5703125" style="47" customWidth="1"/>
    <col min="13063" max="13065" width="11.7109375" style="47" customWidth="1"/>
    <col min="13066" max="13066" width="12.7109375" style="47" customWidth="1"/>
    <col min="13067" max="13313" width="9.140625" style="47"/>
    <col min="13314" max="13317" width="11.7109375" style="47" customWidth="1"/>
    <col min="13318" max="13318" width="12.5703125" style="47" customWidth="1"/>
    <col min="13319" max="13321" width="11.7109375" style="47" customWidth="1"/>
    <col min="13322" max="13322" width="12.7109375" style="47" customWidth="1"/>
    <col min="13323" max="13569" width="9.140625" style="47"/>
    <col min="13570" max="13573" width="11.7109375" style="47" customWidth="1"/>
    <col min="13574" max="13574" width="12.5703125" style="47" customWidth="1"/>
    <col min="13575" max="13577" width="11.7109375" style="47" customWidth="1"/>
    <col min="13578" max="13578" width="12.7109375" style="47" customWidth="1"/>
    <col min="13579" max="13825" width="9.140625" style="47"/>
    <col min="13826" max="13829" width="11.7109375" style="47" customWidth="1"/>
    <col min="13830" max="13830" width="12.5703125" style="47" customWidth="1"/>
    <col min="13831" max="13833" width="11.7109375" style="47" customWidth="1"/>
    <col min="13834" max="13834" width="12.7109375" style="47" customWidth="1"/>
    <col min="13835" max="14081" width="9.140625" style="47"/>
    <col min="14082" max="14085" width="11.7109375" style="47" customWidth="1"/>
    <col min="14086" max="14086" width="12.5703125" style="47" customWidth="1"/>
    <col min="14087" max="14089" width="11.7109375" style="47" customWidth="1"/>
    <col min="14090" max="14090" width="12.7109375" style="47" customWidth="1"/>
    <col min="14091" max="14337" width="9.140625" style="47"/>
    <col min="14338" max="14341" width="11.7109375" style="47" customWidth="1"/>
    <col min="14342" max="14342" width="12.5703125" style="47" customWidth="1"/>
    <col min="14343" max="14345" width="11.7109375" style="47" customWidth="1"/>
    <col min="14346" max="14346" width="12.7109375" style="47" customWidth="1"/>
    <col min="14347" max="14593" width="9.140625" style="47"/>
    <col min="14594" max="14597" width="11.7109375" style="47" customWidth="1"/>
    <col min="14598" max="14598" width="12.5703125" style="47" customWidth="1"/>
    <col min="14599" max="14601" width="11.7109375" style="47" customWidth="1"/>
    <col min="14602" max="14602" width="12.7109375" style="47" customWidth="1"/>
    <col min="14603" max="14849" width="9.140625" style="47"/>
    <col min="14850" max="14853" width="11.7109375" style="47" customWidth="1"/>
    <col min="14854" max="14854" width="12.5703125" style="47" customWidth="1"/>
    <col min="14855" max="14857" width="11.7109375" style="47" customWidth="1"/>
    <col min="14858" max="14858" width="12.7109375" style="47" customWidth="1"/>
    <col min="14859" max="15105" width="9.140625" style="47"/>
    <col min="15106" max="15109" width="11.7109375" style="47" customWidth="1"/>
    <col min="15110" max="15110" width="12.5703125" style="47" customWidth="1"/>
    <col min="15111" max="15113" width="11.7109375" style="47" customWidth="1"/>
    <col min="15114" max="15114" width="12.7109375" style="47" customWidth="1"/>
    <col min="15115" max="15361" width="9.140625" style="47"/>
    <col min="15362" max="15365" width="11.7109375" style="47" customWidth="1"/>
    <col min="15366" max="15366" width="12.5703125" style="47" customWidth="1"/>
    <col min="15367" max="15369" width="11.7109375" style="47" customWidth="1"/>
    <col min="15370" max="15370" width="12.7109375" style="47" customWidth="1"/>
    <col min="15371" max="15617" width="9.140625" style="47"/>
    <col min="15618" max="15621" width="11.7109375" style="47" customWidth="1"/>
    <col min="15622" max="15622" width="12.5703125" style="47" customWidth="1"/>
    <col min="15623" max="15625" width="11.7109375" style="47" customWidth="1"/>
    <col min="15626" max="15626" width="12.7109375" style="47" customWidth="1"/>
    <col min="15627" max="15873" width="9.140625" style="47"/>
    <col min="15874" max="15877" width="11.7109375" style="47" customWidth="1"/>
    <col min="15878" max="15878" width="12.5703125" style="47" customWidth="1"/>
    <col min="15879" max="15881" width="11.7109375" style="47" customWidth="1"/>
    <col min="15882" max="15882" width="12.7109375" style="47" customWidth="1"/>
    <col min="15883" max="16129" width="9.140625" style="47"/>
    <col min="16130" max="16133" width="11.7109375" style="47" customWidth="1"/>
    <col min="16134" max="16134" width="12.5703125" style="47" customWidth="1"/>
    <col min="16135" max="16137" width="11.7109375" style="47" customWidth="1"/>
    <col min="16138" max="16138" width="12.7109375" style="47" customWidth="1"/>
    <col min="16139" max="16384" width="9.140625" style="47"/>
  </cols>
  <sheetData>
    <row r="1" spans="1:11" ht="15.75">
      <c r="A1" s="46" t="s">
        <v>494</v>
      </c>
      <c r="C1" s="2"/>
      <c r="D1" s="2"/>
      <c r="E1" s="2"/>
      <c r="F1" s="2"/>
      <c r="G1" s="2"/>
      <c r="H1" s="2"/>
      <c r="I1" s="2"/>
      <c r="J1" s="2"/>
    </row>
    <row r="2" spans="1:11">
      <c r="A2" s="2"/>
      <c r="B2" s="2"/>
      <c r="C2" s="2"/>
      <c r="D2" s="2"/>
      <c r="E2" s="2"/>
      <c r="F2" s="2"/>
      <c r="G2" s="2"/>
      <c r="H2" s="2"/>
      <c r="I2" s="2"/>
      <c r="J2" s="2"/>
      <c r="K2" s="137"/>
    </row>
    <row r="3" spans="1:11" ht="63.75">
      <c r="A3" s="238"/>
      <c r="B3" s="307" t="s">
        <v>259</v>
      </c>
      <c r="C3" s="308" t="s">
        <v>260</v>
      </c>
      <c r="D3" s="308" t="s">
        <v>261</v>
      </c>
      <c r="E3" s="308" t="s">
        <v>262</v>
      </c>
      <c r="F3" s="335" t="s">
        <v>263</v>
      </c>
      <c r="G3" s="307" t="s">
        <v>264</v>
      </c>
      <c r="H3" s="308" t="s">
        <v>265</v>
      </c>
      <c r="I3" s="308" t="s">
        <v>266</v>
      </c>
      <c r="J3" s="308" t="s">
        <v>267</v>
      </c>
      <c r="K3" s="137"/>
    </row>
    <row r="4" spans="1:11">
      <c r="A4" s="334"/>
      <c r="B4" s="239" t="s">
        <v>22</v>
      </c>
      <c r="C4" s="240" t="s">
        <v>23</v>
      </c>
      <c r="D4" s="240" t="s">
        <v>24</v>
      </c>
      <c r="E4" s="240" t="s">
        <v>25</v>
      </c>
      <c r="F4" s="240" t="s">
        <v>26</v>
      </c>
      <c r="G4" s="240" t="s">
        <v>53</v>
      </c>
      <c r="H4" s="241" t="s">
        <v>28</v>
      </c>
      <c r="I4" s="242" t="s">
        <v>54</v>
      </c>
      <c r="J4" s="333" t="s">
        <v>55</v>
      </c>
      <c r="K4" s="137"/>
    </row>
    <row r="5" spans="1:11">
      <c r="A5" s="311">
        <v>1977</v>
      </c>
      <c r="B5" s="57">
        <f>('T8'!B6-'T8'!B5)/'T8'!B5*100</f>
        <v>1.1940581405747956</v>
      </c>
      <c r="C5" s="57">
        <f>('T8'!C6-'T8'!C5)/'T8'!C5*100</f>
        <v>2.2130378707937624</v>
      </c>
      <c r="D5" s="57">
        <f>('T8'!E6-'T8'!E5)/'T8'!E5*100</f>
        <v>2.8096953066941204</v>
      </c>
      <c r="E5" s="57">
        <f>('T8'!F6-'T8'!F5)/'T8'!F5*100</f>
        <v>1.7288938565817979</v>
      </c>
      <c r="F5" s="57">
        <f>('T8'!G6-'T8'!G5)/'T8'!G5*100</f>
        <v>16.964645785723896</v>
      </c>
      <c r="G5" s="57">
        <f>('T8'!H6-'T8'!H5)/'T8'!H5*100</f>
        <v>1.006956089065475</v>
      </c>
      <c r="H5" s="243">
        <f>('T8'!I6-'T8'!I5)/'T8'!I5*100</f>
        <v>-0.47366170138096914</v>
      </c>
      <c r="I5" s="244">
        <f>('T8'!J6-'T8'!J5)/'T8'!J5*100</f>
        <v>0.58373906923163699</v>
      </c>
      <c r="J5" s="59">
        <f>('T8'!K6-'T8'!K5)</f>
        <v>0.97582804279150182</v>
      </c>
      <c r="K5" s="137"/>
    </row>
    <row r="6" spans="1:11">
      <c r="A6" s="311">
        <v>1978</v>
      </c>
      <c r="B6" s="57">
        <f>('T8'!B7-'T8'!B6)/'T8'!B6*100</f>
        <v>1.0193536869245203</v>
      </c>
      <c r="C6" s="57">
        <f>('T8'!C7-'T8'!C6)/'T8'!C6*100</f>
        <v>1.9695448940380345</v>
      </c>
      <c r="D6" s="57">
        <f>('T8'!E7-'T8'!E6)/'T8'!E6*100</f>
        <v>3.4205380559185086</v>
      </c>
      <c r="E6" s="57">
        <f>('T8'!F7-'T8'!F6)/'T8'!F6*100</f>
        <v>3.0663777027367645</v>
      </c>
      <c r="F6" s="57">
        <f>('T8'!G7-'T8'!G6)/'T8'!G6*100</f>
        <v>7.4704057004941955</v>
      </c>
      <c r="G6" s="57">
        <f>('T8'!H7-'T8'!H6)/'T8'!H6*100</f>
        <v>0.94060313438383891</v>
      </c>
      <c r="H6" s="243">
        <f>('T8'!I7-'T8'!I6)/'T8'!I6*100</f>
        <v>1.0756474492835231</v>
      </c>
      <c r="I6" s="244">
        <f>('T8'!J7-'T8'!J6)/'T8'!J6*100</f>
        <v>1.4229671843571263</v>
      </c>
      <c r="J6" s="59">
        <f>('T8'!K7-'T8'!K6)</f>
        <v>0.31575743629323938</v>
      </c>
      <c r="K6" s="137"/>
    </row>
    <row r="7" spans="1:11">
      <c r="A7" s="311">
        <v>1979</v>
      </c>
      <c r="B7" s="57">
        <f>('T8'!B8-'T8'!B7)/'T8'!B7*100</f>
        <v>0.98057025016440336</v>
      </c>
      <c r="C7" s="57">
        <f>('T8'!C8-'T8'!C7)/'T8'!C7*100</f>
        <v>1.9151916035300272</v>
      </c>
      <c r="D7" s="57">
        <f>('T8'!E8-'T8'!E7)/'T8'!E7*100</f>
        <v>3.3710281546264333</v>
      </c>
      <c r="E7" s="57">
        <f>('T8'!F8-'T8'!F7)/'T8'!F7*100</f>
        <v>4.353183956497487</v>
      </c>
      <c r="F7" s="57">
        <f>('T8'!G8-'T8'!G7)/'T8'!G7*100</f>
        <v>-7.368195914875411</v>
      </c>
      <c r="G7" s="57">
        <f>('T8'!H8-'T8'!H7)/'T8'!H7*100</f>
        <v>0.92554572731192597</v>
      </c>
      <c r="H7" s="243">
        <f>('T8'!I8-'T8'!I7)/'T8'!I7*100</f>
        <v>2.3921775690239695</v>
      </c>
      <c r="I7" s="244">
        <f>('T8'!J8-'T8'!J7)/'T8'!J7*100</f>
        <v>1.4284784517306297</v>
      </c>
      <c r="J7" s="59">
        <f>('T8'!K8-'T8'!K7)</f>
        <v>-0.87051390667399264</v>
      </c>
      <c r="K7" s="137"/>
    </row>
    <row r="8" spans="1:11">
      <c r="A8" s="311">
        <v>1980</v>
      </c>
      <c r="B8" s="57">
        <f>('T8'!B9-'T8'!B8)/'T8'!B8*100</f>
        <v>1.2434793574425009</v>
      </c>
      <c r="C8" s="57">
        <f>('T8'!C9-'T8'!C8)/'T8'!C8*100</f>
        <v>2.0100003311367765</v>
      </c>
      <c r="D8" s="57">
        <f>('T8'!E9-'T8'!E8)/'T8'!E8*100</f>
        <v>2.9204230235783601</v>
      </c>
      <c r="E8" s="57">
        <f>('T8'!F9-'T8'!F8)/'T8'!F8*100</f>
        <v>2.9053965397664436</v>
      </c>
      <c r="F8" s="57">
        <f>('T8'!G9-'T8'!G8)/'T8'!G8*100</f>
        <v>3.1055183560378636</v>
      </c>
      <c r="G8" s="57">
        <f>('T8'!H9-'T8'!H8)/'T8'!H8*100</f>
        <v>0.7571065105220901</v>
      </c>
      <c r="H8" s="243">
        <f>('T8'!I9-'T8'!I8)/'T8'!I8*100</f>
        <v>0.87775336312431396</v>
      </c>
      <c r="I8" s="244">
        <f>('T8'!J9-'T8'!J8)/'T8'!J8*100</f>
        <v>0.89248376579378086</v>
      </c>
      <c r="J8" s="59">
        <f>('T8'!K9-'T8'!K8)</f>
        <v>1.3503826106210148E-2</v>
      </c>
      <c r="K8" s="137"/>
    </row>
    <row r="9" spans="1:11">
      <c r="A9" s="311">
        <v>1981</v>
      </c>
      <c r="B9" s="57">
        <f>('T8'!B10-'T8'!B9)/'T8'!B9*100</f>
        <v>1.2825085004667887</v>
      </c>
      <c r="C9" s="57">
        <f>('T8'!C10-'T8'!C9)/'T8'!C9*100</f>
        <v>1.7891536280811138</v>
      </c>
      <c r="D9" s="57">
        <f>('T8'!E10-'T8'!E9)/'T8'!E9*100</f>
        <v>3.0615940503162666</v>
      </c>
      <c r="E9" s="57">
        <f>('T8'!F10-'T8'!F9)/'T8'!F9*100</f>
        <v>2.9563380025137103</v>
      </c>
      <c r="F9" s="57">
        <f>('T8'!G10-'T8'!G9)/'T8'!G9*100</f>
        <v>4.3556152726458377</v>
      </c>
      <c r="G9" s="57">
        <f>('T8'!H10-'T8'!H9)/'T8'!H9*100</f>
        <v>0.50022963995998904</v>
      </c>
      <c r="H9" s="243">
        <f>('T8'!I10-'T8'!I9)/'T8'!I9*100</f>
        <v>1.1466687096124837</v>
      </c>
      <c r="I9" s="244">
        <f>('T8'!J10-'T8'!J9)/'T8'!J9*100</f>
        <v>1.2500746659947926</v>
      </c>
      <c r="J9" s="59">
        <f>('T8'!K10-'T8'!K9)</f>
        <v>9.4446925048425001E-2</v>
      </c>
      <c r="K9" s="137"/>
    </row>
    <row r="10" spans="1:11">
      <c r="A10" s="311">
        <v>1982</v>
      </c>
      <c r="B10" s="57">
        <f>('T8'!B11-'T8'!B10)/'T8'!B10*100</f>
        <v>1.2039353219751354</v>
      </c>
      <c r="C10" s="57">
        <f>('T8'!C11-'T8'!C10)/'T8'!C10*100</f>
        <v>1.5365971627963952</v>
      </c>
      <c r="D10" s="57">
        <f>('T8'!E11-'T8'!E10)/'T8'!E10*100</f>
        <v>0.68565918080480892</v>
      </c>
      <c r="E10" s="57">
        <f>('T8'!F11-'T8'!F10)/'T8'!F10*100</f>
        <v>-3.1244471179363695</v>
      </c>
      <c r="F10" s="57">
        <f>('T8'!G11-'T8'!G10)/'T8'!G10*100</f>
        <v>46.909871244635198</v>
      </c>
      <c r="G10" s="57">
        <f>('T8'!H11-'T8'!H10)/'T8'!H10*100</f>
        <v>0.32870445182086849</v>
      </c>
      <c r="H10" s="243">
        <f>('T8'!I11-'T8'!I10)/'T8'!I10*100</f>
        <v>-4.59050668524924</v>
      </c>
      <c r="I10" s="244">
        <f>('T8'!J11-'T8'!J10)/'T8'!J10*100</f>
        <v>-0.83806037012178447</v>
      </c>
      <c r="J10" s="59">
        <f>('T8'!K11-'T8'!K10)</f>
        <v>3.4967464788592757</v>
      </c>
      <c r="K10" s="137"/>
    </row>
    <row r="11" spans="1:11">
      <c r="A11" s="311">
        <v>1983</v>
      </c>
      <c r="B11" s="57">
        <f>('T8'!B12-'T8'!B11)/'T8'!B11*100</f>
        <v>1.0086814370753296</v>
      </c>
      <c r="C11" s="57">
        <f>('T8'!C12-'T8'!C11)/'T8'!C11*100</f>
        <v>1.3170430394589367</v>
      </c>
      <c r="D11" s="57">
        <f>('T8'!E12-'T8'!E11)/'T8'!E11*100</f>
        <v>1.6736605439802661</v>
      </c>
      <c r="E11" s="57">
        <f>('T8'!F12-'T8'!F11)/'T8'!F11*100</f>
        <v>0.66476733143399136</v>
      </c>
      <c r="F11" s="57">
        <f>('T8'!G12-'T8'!G11)/'T8'!G11*100</f>
        <v>9.7429155711364199</v>
      </c>
      <c r="G11" s="57">
        <f>('T8'!H12-'T8'!H11)/'T8'!H11*100</f>
        <v>0.30528227672757263</v>
      </c>
      <c r="H11" s="243">
        <f>('T8'!I12-'T8'!I11)/'T8'!I11*100</f>
        <v>-0.6437966293300752</v>
      </c>
      <c r="I11" s="244">
        <f>('T8'!J12-'T8'!J11)/'T8'!J11*100</f>
        <v>0.3519817533388257</v>
      </c>
      <c r="J11" s="59">
        <f>('T8'!K12-'T8'!K11)</f>
        <v>0.88200407002612025</v>
      </c>
      <c r="K11" s="137"/>
    </row>
    <row r="12" spans="1:11">
      <c r="A12" s="311">
        <v>1984</v>
      </c>
      <c r="B12" s="57">
        <f>('T8'!B13-'T8'!B12)/'T8'!B12*100</f>
        <v>0.95036495768403506</v>
      </c>
      <c r="C12" s="57">
        <f>('T8'!C13-'T8'!C12)/'T8'!C12*100</f>
        <v>1.2549728752260472</v>
      </c>
      <c r="D12" s="57">
        <f>('T8'!E13-'T8'!E12)/'T8'!E12*100</f>
        <v>1.8057717638606214</v>
      </c>
      <c r="E12" s="57">
        <f>('T8'!F13-'T8'!F12)/'T8'!F12*100</f>
        <v>2.5226777939042124</v>
      </c>
      <c r="F12" s="57">
        <f>('T8'!G13-'T8'!G12)/'T8'!G12*100</f>
        <v>-3.4673233062691273</v>
      </c>
      <c r="G12" s="57">
        <f>('T8'!H13-'T8'!H12)/'T8'!H12*100</f>
        <v>0.30174028362325522</v>
      </c>
      <c r="H12" s="243">
        <f>('T8'!I13-'T8'!I12)/'T8'!I12*100</f>
        <v>1.2519927492749601</v>
      </c>
      <c r="I12" s="244">
        <f>('T8'!J13-'T8'!J12)/'T8'!J12*100</f>
        <v>0.54397218526077218</v>
      </c>
      <c r="J12" s="59">
        <f>('T8'!K13-'T8'!K12)</f>
        <v>-0.62130785264116284</v>
      </c>
      <c r="K12" s="137"/>
    </row>
    <row r="13" spans="1:11">
      <c r="A13" s="311">
        <v>1985</v>
      </c>
      <c r="B13" s="57">
        <f>('T8'!B14-'T8'!B13)/'T8'!B13*100</f>
        <v>0.92453161046553678</v>
      </c>
      <c r="C13" s="57">
        <f>('T8'!C14-'T8'!C13)/'T8'!C13*100</f>
        <v>1.2496236841702315</v>
      </c>
      <c r="D13" s="57">
        <f>('T8'!E14-'T8'!E13)/'T8'!E13*100</f>
        <v>2.1297450735922476</v>
      </c>
      <c r="E13" s="57">
        <f>('T8'!F14-'T8'!F13)/'T8'!F13*100</f>
        <v>3.1383548190159254</v>
      </c>
      <c r="F13" s="57">
        <f>('T8'!G14-'T8'!G13)/'T8'!G13*100</f>
        <v>-5.7221647707687007</v>
      </c>
      <c r="G13" s="57">
        <f>('T8'!H14-'T8'!H13)/'T8'!H13*100</f>
        <v>0.32211402769688985</v>
      </c>
      <c r="H13" s="243">
        <f>('T8'!I14-'T8'!I13)/'T8'!I13*100</f>
        <v>1.8654203997214454</v>
      </c>
      <c r="I13" s="244">
        <f>('T8'!J14-'T8'!J13)/'T8'!J13*100</f>
        <v>0.8692589240305767</v>
      </c>
      <c r="J13" s="59">
        <f>('T8'!K14-'T8'!K13)</f>
        <v>-0.87445737807372126</v>
      </c>
      <c r="K13" s="137"/>
    </row>
    <row r="14" spans="1:11">
      <c r="A14" s="311">
        <v>1986</v>
      </c>
      <c r="B14" s="57">
        <f>('T8'!B15-'T8'!B14)/'T8'!B14*100</f>
        <v>0.98510064618102544</v>
      </c>
      <c r="C14" s="57">
        <f>('T8'!C15-'T8'!C14)/'T8'!C14*100</f>
        <v>1.2619186808313416</v>
      </c>
      <c r="D14" s="57">
        <f>('T8'!E15-'T8'!E14)/'T8'!E14*100</f>
        <v>1.9586465299478697</v>
      </c>
      <c r="E14" s="57">
        <f>('T8'!F15-'T8'!F14)/'T8'!F14*100</f>
        <v>2.9785189760483215</v>
      </c>
      <c r="F14" s="57">
        <f>('T8'!G15-'T8'!G14)/'T8'!G14*100</f>
        <v>-6.7349177330895724</v>
      </c>
      <c r="G14" s="57">
        <f>('T8'!H15-'T8'!H14)/'T8'!H14*100</f>
        <v>0.27411769942202313</v>
      </c>
      <c r="H14" s="243">
        <f>('T8'!I15-'T8'!I14)/'T8'!I14*100</f>
        <v>1.6952081469318547</v>
      </c>
      <c r="I14" s="244">
        <f>('T8'!J15-'T8'!J14)/'T8'!J14*100</f>
        <v>0.68804527723057451</v>
      </c>
      <c r="J14" s="59">
        <f>('T8'!K15-'T8'!K14)</f>
        <v>-0.89525499116704665</v>
      </c>
      <c r="K14" s="137"/>
    </row>
    <row r="15" spans="1:11">
      <c r="A15" s="311">
        <v>1987</v>
      </c>
      <c r="B15" s="57">
        <f>('T8'!B16-'T8'!B15)/'T8'!B15*100</f>
        <v>1.267417962744835</v>
      </c>
      <c r="C15" s="57">
        <f>('T8'!C16-'T8'!C15)/'T8'!C15*100</f>
        <v>1.269086058965222</v>
      </c>
      <c r="D15" s="57">
        <f>('T8'!E16-'T8'!E15)/'T8'!E15*100</f>
        <v>1.8283958612588</v>
      </c>
      <c r="E15" s="57">
        <f>('T8'!F16-'T8'!F15)/'T8'!F15*100</f>
        <v>2.7324225258247252</v>
      </c>
      <c r="F15" s="57">
        <f>('T8'!G16-'T8'!G15)/'T8'!G15*100</f>
        <v>-6.672416496785333</v>
      </c>
      <c r="G15" s="57">
        <f>('T8'!H16-'T8'!H15)/'T8'!H15*100</f>
        <v>1.6472190700030369E-3</v>
      </c>
      <c r="H15" s="243">
        <f>('T8'!I16-'T8'!I15)/'T8'!I15*100</f>
        <v>1.4449981961992451</v>
      </c>
      <c r="I15" s="244">
        <f>('T8'!J16-'T8'!J15)/'T8'!J15*100</f>
        <v>0.55230063196967627</v>
      </c>
      <c r="J15" s="59">
        <f>('T8'!K16-'T8'!K15)</f>
        <v>-0.80178788077749985</v>
      </c>
      <c r="K15" s="137"/>
    </row>
    <row r="16" spans="1:11">
      <c r="A16" s="311">
        <v>1988</v>
      </c>
      <c r="B16" s="57">
        <f>('T8'!B17-'T8'!B16)/'T8'!B16*100</f>
        <v>1.3395171655894993</v>
      </c>
      <c r="C16" s="57">
        <f>('T8'!C17-'T8'!C16)/'T8'!C16*100</f>
        <v>1.2974120561032425</v>
      </c>
      <c r="D16" s="57">
        <f>('T8'!E17-'T8'!E16)/'T8'!E16*100</f>
        <v>1.9109316531333631</v>
      </c>
      <c r="E16" s="57">
        <f>('T8'!F17-'T8'!F16)/'T8'!F16*100</f>
        <v>3.0757379176127091</v>
      </c>
      <c r="F16" s="57">
        <f>('T8'!G17-'T8'!G16)/'T8'!G16*100</f>
        <v>-10.16550449466521</v>
      </c>
      <c r="G16" s="57">
        <f>('T8'!H17-'T8'!H16)/'T8'!H16*100</f>
        <v>-4.154855940103018E-2</v>
      </c>
      <c r="H16" s="243">
        <f>('T8'!I17-'T8'!I16)/'T8'!I16*100</f>
        <v>1.7555491551201194</v>
      </c>
      <c r="I16" s="244">
        <f>('T8'!J17-'T8'!J16)/'T8'!J16*100</f>
        <v>0.60566166951069134</v>
      </c>
      <c r="J16" s="59">
        <f>('T8'!K17-'T8'!K16)</f>
        <v>-1.0431027637929153</v>
      </c>
      <c r="K16" s="137"/>
    </row>
    <row r="17" spans="1:11">
      <c r="A17" s="311">
        <v>1989</v>
      </c>
      <c r="B17" s="57">
        <f>('T8'!B18-'T8'!B17)/'T8'!B17*100</f>
        <v>1.7323456643921769</v>
      </c>
      <c r="C17" s="57">
        <f>('T8'!C18-'T8'!C17)/'T8'!C17*100</f>
        <v>1.3889832235278101</v>
      </c>
      <c r="D17" s="57">
        <f>('T8'!E18-'T8'!E17)/'T8'!E17*100</f>
        <v>1.9491168744466885</v>
      </c>
      <c r="E17" s="57">
        <f>('T8'!F18-'T8'!F17)/'T8'!F17*100</f>
        <v>2.2334458316616042</v>
      </c>
      <c r="F17" s="57">
        <f>('T8'!G18-'T8'!G17)/'T8'!G17*100</f>
        <v>-1.4214906948471007</v>
      </c>
      <c r="G17" s="57">
        <f>('T8'!H18-'T8'!H17)/'T8'!H17*100</f>
        <v>-0.33751550563582849</v>
      </c>
      <c r="H17" s="243">
        <f>('T8'!I18-'T8'!I17)/'T8'!I17*100</f>
        <v>0.83289385225616308</v>
      </c>
      <c r="I17" s="244">
        <f>('T8'!J18-'T8'!J17)/'T8'!J17*100</f>
        <v>0.55246007318563661</v>
      </c>
      <c r="J17" s="59">
        <f>('T8'!K18-'T8'!K17)</f>
        <v>-0.25654063390412585</v>
      </c>
      <c r="K17" s="137"/>
    </row>
    <row r="18" spans="1:11">
      <c r="A18" s="311">
        <v>1990</v>
      </c>
      <c r="B18" s="57">
        <f>('T8'!B19-'T8'!B18)/'T8'!B18*100</f>
        <v>1.5339316672902348</v>
      </c>
      <c r="C18" s="57">
        <f>('T8'!C19-'T8'!C18)/'T8'!C18*100</f>
        <v>1.5130272507596274</v>
      </c>
      <c r="D18" s="57">
        <f>('T8'!E19-'T8'!E18)/'T8'!E18*100</f>
        <v>1.3950972297355009</v>
      </c>
      <c r="E18" s="57">
        <f>('T8'!F19-'T8'!F18)/'T8'!F18*100</f>
        <v>0.68025116966264187</v>
      </c>
      <c r="F18" s="57">
        <f>('T8'!G19-'T8'!G18)/'T8'!G18*100</f>
        <v>10.198273408595011</v>
      </c>
      <c r="G18" s="57">
        <f>('T8'!H19-'T8'!H18)/'T8'!H18*100</f>
        <v>-2.0588601453067606E-2</v>
      </c>
      <c r="H18" s="243">
        <f>('T8'!I19-'T8'!I18)/'T8'!I18*100</f>
        <v>-0.82036375394445671</v>
      </c>
      <c r="I18" s="244">
        <f>('T8'!J19-'T8'!J18)/'T8'!J18*100</f>
        <v>-0.116172302430519</v>
      </c>
      <c r="J18" s="59">
        <f>('T8'!K19-'T8'!K18)</f>
        <v>0.65140735195966393</v>
      </c>
      <c r="K18" s="137"/>
    </row>
    <row r="19" spans="1:11">
      <c r="A19" s="311">
        <v>1991</v>
      </c>
      <c r="B19" s="57">
        <f>('T8'!B20-'T8'!B19)/'T8'!B19*100</f>
        <v>1.283824472466341</v>
      </c>
      <c r="C19" s="57">
        <f>('T8'!C20-'T8'!C19)/'T8'!C19*100</f>
        <v>1.5017888539550337</v>
      </c>
      <c r="D19" s="57">
        <f>('T8'!E20-'T8'!E19)/'T8'!E19*100</f>
        <v>0.62055990789879845</v>
      </c>
      <c r="E19" s="57">
        <f>('T8'!F20-'T8'!F19)/'T8'!F19*100</f>
        <v>-1.7449325873612851</v>
      </c>
      <c r="F19" s="57">
        <f>('T8'!G20-'T8'!G19)/'T8'!G19*100</f>
        <v>27.255509641873292</v>
      </c>
      <c r="G19" s="57">
        <f>('T8'!H20-'T8'!H19)/'T8'!H19*100</f>
        <v>0.21520157105437315</v>
      </c>
      <c r="H19" s="243">
        <f>('T8'!I20-'T8'!I19)/'T8'!I19*100</f>
        <v>-3.1986839621002447</v>
      </c>
      <c r="I19" s="244">
        <f>('T8'!J20-'T8'!J19)/'T8'!J19*100</f>
        <v>-0.86819055703952785</v>
      </c>
      <c r="J19" s="59">
        <f>('T8'!K20-'T8'!K19)</f>
        <v>2.1585057215901653</v>
      </c>
      <c r="K19" s="137"/>
    </row>
    <row r="20" spans="1:11">
      <c r="A20" s="311">
        <v>1992</v>
      </c>
      <c r="B20" s="57">
        <f>('T8'!B21-'T8'!B20)/'T8'!B20*100</f>
        <v>1.2042793555933577</v>
      </c>
      <c r="C20" s="57">
        <f>('T8'!C21-'T8'!C20)/'T8'!C20*100</f>
        <v>1.3323550036455234</v>
      </c>
      <c r="D20" s="57">
        <f>('T8'!E21-'T8'!E20)/'T8'!E20*100</f>
        <v>3.2790087626269102E-2</v>
      </c>
      <c r="E20" s="57">
        <f>('T8'!F21-'T8'!F20)/'T8'!F20*100</f>
        <v>-0.9762510404269058</v>
      </c>
      <c r="F20" s="57">
        <f>('T8'!G21-'T8'!G20)/'T8'!G20*100</f>
        <v>8.8147747260181255</v>
      </c>
      <c r="G20" s="57">
        <f>('T8'!H21-'T8'!H20)/'T8'!H20*100</f>
        <v>0.12655161310140647</v>
      </c>
      <c r="H20" s="243">
        <f>('T8'!I21-'T8'!I20)/'T8'!I20*100</f>
        <v>-2.2782516442940519</v>
      </c>
      <c r="I20" s="244">
        <f>('T8'!J21-'T8'!J20)/'T8'!J20*100</f>
        <v>-1.2824777594209709</v>
      </c>
      <c r="J20" s="59">
        <f>('T8'!K21-'T8'!K20)</f>
        <v>0.90537439532377206</v>
      </c>
      <c r="K20" s="137"/>
    </row>
    <row r="21" spans="1:11">
      <c r="A21" s="311">
        <v>1993</v>
      </c>
      <c r="B21" s="57">
        <f>('T8'!B22-'T8'!B21)/'T8'!B21*100</f>
        <v>1.1555790863162183</v>
      </c>
      <c r="C21" s="57">
        <f>('T8'!C22-'T8'!C21)/'T8'!C21*100</f>
        <v>1.2497593972557572</v>
      </c>
      <c r="D21" s="57">
        <f>('T8'!E22-'T8'!E21)/'T8'!E21*100</f>
        <v>0.69882761554717598</v>
      </c>
      <c r="E21" s="57">
        <f>('T8'!F22-'T8'!F21)/'T8'!F21*100</f>
        <v>0.53103740828607182</v>
      </c>
      <c r="F21" s="57">
        <f>('T8'!G22-'T8'!G21)/'T8'!G21*100</f>
        <v>2.0267329810382284</v>
      </c>
      <c r="G21" s="57">
        <f>('T8'!H22-'T8'!H21)/'T8'!H21*100</f>
        <v>9.31044157823087E-2</v>
      </c>
      <c r="H21" s="243">
        <f>('T8'!I22-'T8'!I21)/'T8'!I21*100</f>
        <v>-0.70985056482924769</v>
      </c>
      <c r="I21" s="244">
        <f>('T8'!J22-'T8'!J21)/'T8'!J21*100</f>
        <v>-0.54413144780620271</v>
      </c>
      <c r="J21" s="59">
        <f>('T8'!K22-'T8'!K21)</f>
        <v>0.1479333573703876</v>
      </c>
      <c r="K21" s="137"/>
    </row>
    <row r="22" spans="1:11">
      <c r="A22" s="311">
        <v>1994</v>
      </c>
      <c r="B22" s="57">
        <f>('T8'!B23-'T8'!B22)/'T8'!B22*100</f>
        <v>1.0770898881181019</v>
      </c>
      <c r="C22" s="57">
        <f>('T8'!C23-'T8'!C22)/'T8'!C22*100</f>
        <v>1.2442911523611557</v>
      </c>
      <c r="D22" s="57">
        <f>('T8'!E23-'T8'!E22)/'T8'!E22*100</f>
        <v>0.93846313675243276</v>
      </c>
      <c r="E22" s="57">
        <f>('T8'!F23-'T8'!F22)/'T8'!F22*100</f>
        <v>2.0605748042571204</v>
      </c>
      <c r="F22" s="57">
        <f>('T8'!G23-'T8'!G22)/'T8'!G22*100</f>
        <v>-7.8179270001828023</v>
      </c>
      <c r="G22" s="57">
        <f>('T8'!H23-'T8'!H22)/'T8'!H22*100</f>
        <v>0.16541954702903569</v>
      </c>
      <c r="H22" s="243">
        <f>('T8'!I23-'T8'!I22)/'T8'!I22*100</f>
        <v>0.8062515353755122</v>
      </c>
      <c r="I22" s="244">
        <f>('T8'!J23-'T8'!J22)/'T8'!J22*100</f>
        <v>-0.30206939287912404</v>
      </c>
      <c r="J22" s="59">
        <f>('T8'!K23-'T8'!K22)</f>
        <v>-0.9860101450339247</v>
      </c>
      <c r="K22" s="137"/>
    </row>
    <row r="23" spans="1:11">
      <c r="A23" s="311">
        <v>1995</v>
      </c>
      <c r="B23" s="57">
        <f>('T8'!B24-'T8'!B23)/'T8'!B23*100</f>
        <v>1.0460715832672285</v>
      </c>
      <c r="C23" s="57">
        <f>('T8'!C24-'T8'!C23)/'T8'!C23*100</f>
        <v>1.3063421525585919</v>
      </c>
      <c r="D23" s="57">
        <f>('T8'!E24-'T8'!E23)/'T8'!E23*100</f>
        <v>0.7835872101001834</v>
      </c>
      <c r="E23" s="57">
        <f>('T8'!F24-'T8'!F23)/'T8'!F23*100</f>
        <v>1.8061265896440546</v>
      </c>
      <c r="F23" s="57">
        <f>('T8'!G24-'T8'!G23)/'T8'!G23*100</f>
        <v>-8.0380750925436217</v>
      </c>
      <c r="G23" s="57">
        <f>('T8'!H24-'T8'!H23)/'T8'!H23*100</f>
        <v>0.25757613850122385</v>
      </c>
      <c r="H23" s="243">
        <f>('T8'!I24-'T8'!I23)/'T8'!I23*100</f>
        <v>0.49333973220829774</v>
      </c>
      <c r="I23" s="244">
        <f>('T8'!J24-'T8'!J23)/'T8'!J23*100</f>
        <v>-0.51601403362405385</v>
      </c>
      <c r="J23" s="59">
        <f>('T8'!K24-'T8'!K23)</f>
        <v>-0.90858040681904839</v>
      </c>
      <c r="K23" s="137"/>
    </row>
    <row r="24" spans="1:11">
      <c r="A24" s="311">
        <v>1996</v>
      </c>
      <c r="B24" s="57">
        <f>('T8'!B25-'T8'!B24)/'T8'!B24*100</f>
        <v>1.048651630367299</v>
      </c>
      <c r="C24" s="57">
        <f>('T8'!C25-'T8'!C24)/'T8'!C24*100</f>
        <v>1.3217122683142102</v>
      </c>
      <c r="D24" s="57">
        <f>('T8'!E25-'T8'!E24)/'T8'!E24*100</f>
        <v>1.0872673302378706</v>
      </c>
      <c r="E24" s="57">
        <f>('T8'!F25-'T8'!F24)/'T8'!F24*100</f>
        <v>0.91599608934345533</v>
      </c>
      <c r="F24" s="57">
        <f>('T8'!G25-'T8'!G24)/'T8'!G24*100</f>
        <v>2.7314548591144336</v>
      </c>
      <c r="G24" s="57">
        <f>('T8'!H25-'T8'!H24)/'T8'!H24*100</f>
        <v>0.27022689916316844</v>
      </c>
      <c r="H24" s="243">
        <f>('T8'!I25-'T8'!I24)/'T8'!I24*100</f>
        <v>-0.40042372941384158</v>
      </c>
      <c r="I24" s="244">
        <f>('T8'!J25-'T8'!J24)/'T8'!J24*100</f>
        <v>-0.23138667204468721</v>
      </c>
      <c r="J24" s="59">
        <f>('T8'!K25-'T8'!K24)</f>
        <v>0.15405503068939552</v>
      </c>
      <c r="K24" s="137"/>
    </row>
    <row r="25" spans="1:11">
      <c r="A25" s="311">
        <v>1997</v>
      </c>
      <c r="B25" s="57">
        <f>('T8'!B26-'T8'!B25)/'T8'!B25*100</f>
        <v>1.0067611380420509</v>
      </c>
      <c r="C25" s="57">
        <f>('T8'!C26-'T8'!C25)/'T8'!C25*100</f>
        <v>1.2508983209564701</v>
      </c>
      <c r="D25" s="57">
        <f>('T8'!E26-'T8'!E25)/'T8'!E25*100</f>
        <v>1.528835727611312</v>
      </c>
      <c r="E25" s="57">
        <f>('T8'!F26-'T8'!F25)/'T8'!F25*100</f>
        <v>2.1305928995141254</v>
      </c>
      <c r="F25" s="57">
        <f>('T8'!G26-'T8'!G25)/'T8'!G25*100</f>
        <v>-4.128183599216344</v>
      </c>
      <c r="G25" s="57">
        <f>('T8'!H26-'T8'!H25)/'T8'!H25*100</f>
        <v>0.24170380295706409</v>
      </c>
      <c r="H25" s="243">
        <f>('T8'!I26-'T8'!I25)/'T8'!I25*100</f>
        <v>0.8688264431680377</v>
      </c>
      <c r="I25" s="243">
        <f>('T8'!J26-'T8'!J25)/'T8'!J25*100</f>
        <v>0.27450364516649151</v>
      </c>
      <c r="J25" s="59">
        <f>('T8'!K26-'T8'!K25)</f>
        <v>-0.5363227631295775</v>
      </c>
      <c r="K25" s="137"/>
    </row>
    <row r="26" spans="1:11">
      <c r="A26" s="311">
        <v>1998</v>
      </c>
      <c r="B26" s="57">
        <f>('T8'!B27-'T8'!B26)/'T8'!B26*100</f>
        <v>0.8581280058519708</v>
      </c>
      <c r="C26" s="57">
        <f>('T8'!C27-'T8'!C26)/'T8'!C26*100</f>
        <v>1.1571534884521244</v>
      </c>
      <c r="D26" s="57">
        <f>('T8'!E27-'T8'!E26)/'T8'!E26*100</f>
        <v>1.6006739679865278</v>
      </c>
      <c r="E26" s="57">
        <f>('T8'!F27-'T8'!F26)/'T8'!F26*100</f>
        <v>2.5013316599414743</v>
      </c>
      <c r="F26" s="57">
        <f>('T8'!G27-'T8'!G26)/'T8'!G26*100</f>
        <v>-7.4149759159246917</v>
      </c>
      <c r="G26" s="57">
        <f>('T8'!H27-'T8'!H26)/'T8'!H26*100</f>
        <v>0.29648129358775366</v>
      </c>
      <c r="H26" s="243">
        <f>('T8'!I27-'T8'!I26)/'T8'!I26*100</f>
        <v>1.3288018940180935</v>
      </c>
      <c r="I26" s="243">
        <f>('T8'!J27-'T8'!J26)/'T8'!J26*100</f>
        <v>0.4384469750673945</v>
      </c>
      <c r="J26" s="59">
        <f>('T8'!K27-'T8'!K26)</f>
        <v>-0.806547542532428</v>
      </c>
      <c r="K26" s="137"/>
    </row>
    <row r="27" spans="1:11">
      <c r="A27" s="311">
        <v>1999</v>
      </c>
      <c r="B27" s="59">
        <f>('T8'!B28-'T8'!B27)/'T8'!B27*100</f>
        <v>0.80725672933036208</v>
      </c>
      <c r="C27" s="59">
        <f>('T8'!C28-'T8'!C27)/'T8'!C27*100</f>
        <v>1.1303086873875721</v>
      </c>
      <c r="D27" s="59">
        <f>('T8'!E28-'T8'!E27)/'T8'!E27*100</f>
        <v>1.7615335396508225</v>
      </c>
      <c r="E27" s="59">
        <f>('T8'!F28-'T8'!F27)/'T8'!F27*100</f>
        <v>2.5627335824879869</v>
      </c>
      <c r="F27" s="59">
        <f>('T8'!G28-'T8'!G27)/'T8'!G27*100</f>
        <v>-7.1023175153712685</v>
      </c>
      <c r="G27" s="59">
        <f>('T8'!H28-'T8'!H27)/'T8'!H27*100</f>
        <v>0.32046498291746839</v>
      </c>
      <c r="H27" s="59">
        <f>('T8'!I28-'T8'!I27)/'T8'!I27*100</f>
        <v>1.4164150329337148</v>
      </c>
      <c r="I27" s="59">
        <f>('T8'!J28-'T8'!J27)/'T8'!J27*100</f>
        <v>0.62416980671391242</v>
      </c>
      <c r="J27" s="59">
        <f>('T8'!K28-'T8'!K27)</f>
        <v>-0.72146037780065431</v>
      </c>
      <c r="K27" s="137"/>
    </row>
    <row r="28" spans="1:11">
      <c r="A28" s="311">
        <v>2000</v>
      </c>
      <c r="B28" s="59">
        <f>('T8'!B29-'T8'!B28)/'T8'!B28*100</f>
        <v>0.92320126837472982</v>
      </c>
      <c r="C28" s="59">
        <f>('T8'!C29-'T8'!C28)/'T8'!C28*100</f>
        <v>1.2959653512183871</v>
      </c>
      <c r="D28" s="59">
        <f>('T8'!E29-'T8'!E28)/'T8'!E28*100</f>
        <v>1.6893365841139436</v>
      </c>
      <c r="E28" s="59">
        <f>('T8'!F29-'T8'!F28)/'T8'!F28*100</f>
        <v>2.4862051015096354</v>
      </c>
      <c r="F28" s="59">
        <f>('T8'!G29-'T8'!G28)/'T8'!G28*100</f>
        <v>-8.044123886296136</v>
      </c>
      <c r="G28" s="59">
        <f>('T8'!H29-'T8'!H28)/'T8'!H28*100</f>
        <v>0.36935420018276505</v>
      </c>
      <c r="H28" s="59">
        <f>('T8'!I29-'T8'!I28)/'T8'!I28*100</f>
        <v>1.1750120018742876</v>
      </c>
      <c r="I28" s="59">
        <f>('T8'!J29-'T8'!J28)/'T8'!J28*100</f>
        <v>0.38833850048384355</v>
      </c>
      <c r="J28" s="59">
        <f>('T8'!K29-'T8'!K28)</f>
        <v>-0.72374698973319251</v>
      </c>
      <c r="K28" s="137"/>
    </row>
    <row r="29" spans="1:11">
      <c r="A29" s="311">
        <v>2001</v>
      </c>
      <c r="B29" s="59">
        <f>('T8'!B30-'T8'!B29)/'T8'!B29*100</f>
        <v>1.0575644263461177</v>
      </c>
      <c r="C29" s="59">
        <f>('T8'!C30-'T8'!C29)/'T8'!C29*100</f>
        <v>1.3686347277052047</v>
      </c>
      <c r="D29" s="59">
        <f>('T8'!E30-'T8'!E29)/'T8'!E29*100</f>
        <v>1.5943921813581718</v>
      </c>
      <c r="E29" s="59">
        <f>('T8'!F30-'T8'!F29)/'T8'!F29*100</f>
        <v>1.1682480342956987</v>
      </c>
      <c r="F29" s="59">
        <f>('T8'!G30-'T8'!G29)/'T8'!G29*100</f>
        <v>7.3913444680261984</v>
      </c>
      <c r="G29" s="59">
        <f>('T8'!H30-'T8'!H29)/'T8'!H29*100</f>
        <v>0.30781495984482588</v>
      </c>
      <c r="H29" s="59">
        <f>('T8'!I30-'T8'!I29)/'T8'!I29*100</f>
        <v>-0.19768116039814881</v>
      </c>
      <c r="I29" s="59">
        <f>('T8'!J30-'T8'!J29)/'T8'!J29*100</f>
        <v>0.22270937579400421</v>
      </c>
      <c r="J29" s="59">
        <f>('T8'!K30-'T8'!K29)</f>
        <v>0.39014763340343706</v>
      </c>
      <c r="K29" s="137"/>
    </row>
    <row r="30" spans="1:11">
      <c r="A30" s="311">
        <v>2002</v>
      </c>
      <c r="B30" s="59">
        <f>('T8'!B31-'T8'!B30)/'T8'!B30*100</f>
        <v>1.0882386254518468</v>
      </c>
      <c r="C30" s="59">
        <f>('T8'!C31-'T8'!C30)/'T8'!C30*100</f>
        <v>1.4300105653701445</v>
      </c>
      <c r="D30" s="59">
        <f>('T8'!E31-'T8'!E30)/'T8'!E30*100</f>
        <v>2.8182834430505483</v>
      </c>
      <c r="E30" s="59">
        <f>('T8'!F31-'T8'!F30)/'T8'!F30*100</f>
        <v>2.3275896694380775</v>
      </c>
      <c r="F30" s="59">
        <f>('T8'!G31-'T8'!G30)/'T8'!G30*100</f>
        <v>9.1166867159305838</v>
      </c>
      <c r="G30" s="59">
        <f>('T8'!H31-'T8'!H30)/'T8'!H30*100</f>
        <v>0.3380926847331811</v>
      </c>
      <c r="H30" s="59">
        <f>('T8'!I31-'T8'!I30)/'T8'!I30*100</f>
        <v>0.88492458895038495</v>
      </c>
      <c r="I30" s="59">
        <f>('T8'!J31-'T8'!J30)/'T8'!J30*100</f>
        <v>1.3687003185173363</v>
      </c>
      <c r="J30" s="59">
        <f>('T8'!K31-'T8'!K30)</f>
        <v>0.44275007725255122</v>
      </c>
      <c r="K30" s="137"/>
    </row>
    <row r="31" spans="1:11">
      <c r="A31" s="311">
        <v>2003</v>
      </c>
      <c r="B31" s="59">
        <f>('T8'!B32-'T8'!B31)/'T8'!B31*100</f>
        <v>0.93595489540241461</v>
      </c>
      <c r="C31" s="59">
        <f>('T8'!C32-'T8'!C31)/'T8'!C31*100</f>
        <v>1.2568332485485774</v>
      </c>
      <c r="D31" s="59">
        <f>('T8'!E32-'T8'!E31)/'T8'!E31*100</f>
        <v>2.3127846434482264</v>
      </c>
      <c r="E31" s="59">
        <f>('T8'!F32-'T8'!F31)/'T8'!F31*100</f>
        <v>2.412680967427506</v>
      </c>
      <c r="F31" s="59">
        <f>('T8'!G32-'T8'!G31)/'T8'!G31*100</f>
        <v>1.1103236475312945</v>
      </c>
      <c r="G31" s="59">
        <f>('T8'!H32-'T8'!H31)/'T8'!H31*100</f>
        <v>0.31790292515555602</v>
      </c>
      <c r="H31" s="59">
        <f>('T8'!I32-'T8'!I31)/'T8'!I31*100</f>
        <v>1.1415009553397102</v>
      </c>
      <c r="I31" s="59">
        <f>('T8'!J32-'T8'!J31)/'T8'!J31*100</f>
        <v>1.0428445775187321</v>
      </c>
      <c r="J31" s="59">
        <f>('T8'!K32-'T8'!K31)</f>
        <v>-9.0148902732495095E-2</v>
      </c>
      <c r="K31" s="137"/>
    </row>
    <row r="32" spans="1:11">
      <c r="A32" s="311">
        <v>2004</v>
      </c>
      <c r="B32" s="59">
        <f>('T8'!B33-'T8'!B32)/'T8'!B32*100</f>
        <v>0.940927220316785</v>
      </c>
      <c r="C32" s="59">
        <f>('T8'!C33-'T8'!C32)/'T8'!C32*100</f>
        <v>1.3086176579651319</v>
      </c>
      <c r="D32" s="59">
        <f>('T8'!E33-'T8'!E32)/'T8'!E32*100</f>
        <v>1.241535655038458</v>
      </c>
      <c r="E32" s="59">
        <f>('T8'!F33-'T8'!F32)/'T8'!F32*100</f>
        <v>1.7061968610065894</v>
      </c>
      <c r="F32" s="59">
        <f>('T8'!G33-'T8'!G32)/'T8'!G32*100</f>
        <v>-4.4236760124610557</v>
      </c>
      <c r="G32" s="59">
        <f>('T8'!H33-'T8'!H32)/'T8'!H32*100</f>
        <v>0.36426298804033175</v>
      </c>
      <c r="H32" s="59">
        <f>('T8'!I33-'T8'!I32)/'T8'!I32*100</f>
        <v>0.39244361657737592</v>
      </c>
      <c r="I32" s="59">
        <f>('T8'!J33-'T8'!J32)/'T8'!J32*100</f>
        <v>-6.6215495263368604E-2</v>
      </c>
      <c r="J32" s="59">
        <f>('T8'!K33-'T8'!K32)</f>
        <v>-0.42417235880047777</v>
      </c>
      <c r="K32" s="137"/>
    </row>
    <row r="33" spans="1:11">
      <c r="A33" s="311">
        <v>2005</v>
      </c>
      <c r="B33" s="59">
        <f>('T8'!B34-'T8'!B33)/'T8'!B33*100</f>
        <v>0.95245792164517173</v>
      </c>
      <c r="C33" s="59">
        <f>('T8'!C34-'T8'!C33)/'T8'!C33*100</f>
        <v>1.3641319106899068</v>
      </c>
      <c r="D33" s="59">
        <f>('T8'!E34-'T8'!E33)/'T8'!E33*100</f>
        <v>0.84727972476528812</v>
      </c>
      <c r="E33" s="59">
        <f>('T8'!F34-'T8'!F33)/'T8'!F33*100</f>
        <v>1.2869147960657805</v>
      </c>
      <c r="F33" s="59">
        <f>('T8'!G34-'T8'!G33)/'T8'!G33*100</f>
        <v>-4.8565840938722404</v>
      </c>
      <c r="G33" s="59">
        <f>('T8'!H34-'T8'!H33)/'T8'!H33*100</f>
        <v>0.40778996125509487</v>
      </c>
      <c r="H33" s="59">
        <f>('T8'!I34-'T8'!I33)/'T8'!I33*100</f>
        <v>-7.617794694100978E-2</v>
      </c>
      <c r="I33" s="59">
        <f>('T8'!J34-'T8'!J33)/'T8'!J33*100</f>
        <v>-0.50989652471941582</v>
      </c>
      <c r="J33" s="59">
        <f>('T8'!K34-'T8'!K33)</f>
        <v>-0.40474501299456822</v>
      </c>
      <c r="K33" s="137"/>
    </row>
    <row r="34" spans="1:11">
      <c r="A34" s="311">
        <v>2006</v>
      </c>
      <c r="B34" s="59">
        <f>('T8'!B35-'T8'!B34)/'T8'!B34*100</f>
        <v>1.0119006547450173</v>
      </c>
      <c r="C34" s="59">
        <f>('T8'!C35-'T8'!C34)/'T8'!C34*100</f>
        <v>1.4009093485849156</v>
      </c>
      <c r="D34" s="59">
        <f>('T8'!E35-'T8'!E34)/'T8'!E34*100</f>
        <v>1.2229462886615823</v>
      </c>
      <c r="E34" s="59">
        <f>('T8'!F35-'T8'!F34)/'T8'!F34*100</f>
        <v>1.704006399325338</v>
      </c>
      <c r="F34" s="59">
        <f>('T8'!G35-'T8'!G34)/'T8'!G34*100</f>
        <v>-5.4213771839671088</v>
      </c>
      <c r="G34" s="59">
        <f>('T8'!H35-'T8'!H34)/'T8'!H34*100</f>
        <v>0.38511174556502797</v>
      </c>
      <c r="H34" s="59">
        <f>('T8'!I35-'T8'!I34)/'T8'!I34*100</f>
        <v>0.29890959823494739</v>
      </c>
      <c r="I34" s="59">
        <f>('T8'!J35-'T8'!J34)/'T8'!J34*100</f>
        <v>-0.17550440234372089</v>
      </c>
      <c r="J34" s="59">
        <f>('T8'!K35-'T8'!K34)</f>
        <v>-0.44316238541747666</v>
      </c>
      <c r="K34" s="137"/>
    </row>
    <row r="35" spans="1:11">
      <c r="A35" s="312">
        <v>2007</v>
      </c>
      <c r="B35" s="59">
        <f>('T8'!B36-'T8'!B35)/'T8'!B35*100</f>
        <v>0.98082531982752563</v>
      </c>
      <c r="C35" s="59">
        <f>('T8'!C36-'T8'!C35)/'T8'!C35*100</f>
        <v>1.3256495184851935</v>
      </c>
      <c r="D35" s="59">
        <f>('T8'!E36-'T8'!E35)/'T8'!E35*100</f>
        <v>1.9770590318637378</v>
      </c>
      <c r="E35" s="59">
        <f>('T8'!F36-'T8'!F35)/'T8'!F35*100</f>
        <v>2.277230741090754</v>
      </c>
      <c r="F35" s="59">
        <f>('T8'!G36-'T8'!G35)/'T8'!G35*100</f>
        <v>-2.4721543058951334</v>
      </c>
      <c r="G35" s="59">
        <f>('T8'!H36-'T8'!H35)/'T8'!H35*100</f>
        <v>0.34147492612138647</v>
      </c>
      <c r="H35" s="59">
        <f>('T8'!I36-'T8'!I35)/'T8'!I35*100</f>
        <v>0.9391316286918685</v>
      </c>
      <c r="I35" s="59">
        <f>('T8'!J36-'T8'!J35)/'T8'!J35*100</f>
        <v>0.64288708384711479</v>
      </c>
      <c r="J35" s="59">
        <f>('T8'!K36-'T8'!K35)</f>
        <v>-0.27522371786124289</v>
      </c>
      <c r="K35" s="137"/>
    </row>
    <row r="36" spans="1:11">
      <c r="A36" s="312">
        <v>2008</v>
      </c>
      <c r="B36" s="59">
        <f>('T8'!B37-'T8'!B36)/'T8'!B36*100</f>
        <v>1.0681882355448356</v>
      </c>
      <c r="C36" s="59">
        <f>('T8'!C37-'T8'!C36)/'T8'!C36*100</f>
        <v>1.3706602372485543</v>
      </c>
      <c r="D36" s="59">
        <f>('T8'!E37-'T8'!E36)/'T8'!E36*100</f>
        <v>1.4883569816097841</v>
      </c>
      <c r="E36" s="59">
        <f>('T8'!F37-'T8'!F36)/'T8'!F36*100</f>
        <v>1.3645305514158059</v>
      </c>
      <c r="F36" s="59">
        <f>('T8'!G37-'T8'!G36)/'T8'!G36*100</f>
        <v>3.416898792943357</v>
      </c>
      <c r="G36" s="59">
        <f>('T8'!H37-'T8'!H36)/'T8'!H36*100</f>
        <v>0.29927517944498561</v>
      </c>
      <c r="H36" s="59">
        <f>('T8'!I37-'T8'!I36)/'T8'!I36*100</f>
        <v>-6.0468046853076217E-3</v>
      </c>
      <c r="I36" s="59">
        <f>('T8'!J37-'T8'!J36)/'T8'!J36*100</f>
        <v>0.11610533470512507</v>
      </c>
      <c r="J36" s="59">
        <f>('T8'!K37-'T8'!K36)</f>
        <v>0.11464209005642356</v>
      </c>
      <c r="K36" s="137"/>
    </row>
    <row r="37" spans="1:11" s="60" customFormat="1">
      <c r="A37" s="312">
        <v>2009</v>
      </c>
      <c r="B37" s="59">
        <f>('T8'!B38-'T8'!B37)/'T8'!B37*100</f>
        <v>1.1522491193139326</v>
      </c>
      <c r="C37" s="59">
        <f>('T8'!C38-'T8'!C37)/'T8'!C37*100</f>
        <v>1.4095375851836334</v>
      </c>
      <c r="D37" s="59">
        <f>('T8'!E38-'T8'!E37)/'T8'!E37*100</f>
        <v>0.76224223959024484</v>
      </c>
      <c r="E37" s="59">
        <f>('T8'!F38-'T8'!F37)/'T8'!F37*100</f>
        <v>-1.5996330253647693</v>
      </c>
      <c r="F37" s="59">
        <f>('T8'!G38-'T8'!G37)/'T8'!G37*100</f>
        <v>36.810917579457715</v>
      </c>
      <c r="G37" s="59">
        <f>('T8'!H38-'T8'!H37)/'T8'!H37*100</f>
        <v>0.25435763229170721</v>
      </c>
      <c r="H37" s="59">
        <f>('T8'!I38-'T8'!I37)/'T8'!I37*100</f>
        <v>-2.9673447707230904</v>
      </c>
      <c r="I37" s="59">
        <f>('T8'!J38-'T8'!J37)/'T8'!J37*100</f>
        <v>-0.63829829127233773</v>
      </c>
      <c r="J37" s="59">
        <f>('T8'!K38-'T8'!K37)</f>
        <v>2.199368668062271</v>
      </c>
      <c r="K37" s="245"/>
    </row>
    <row r="38" spans="1:11" s="60" customFormat="1">
      <c r="A38" s="312">
        <v>2010</v>
      </c>
      <c r="B38" s="59">
        <f>('T8'!B39-'T8'!B38)/'T8'!B38*100</f>
        <v>1.1241687283434778</v>
      </c>
      <c r="C38" s="59">
        <f>('T8'!C39-'T8'!C38)/'T8'!C38*100</f>
        <v>1.3642128480838105</v>
      </c>
      <c r="D38" s="59">
        <f>('T8'!E39-'T8'!E38)/'T8'!E38*100</f>
        <v>1.0626817925360297</v>
      </c>
      <c r="E38" s="59">
        <f>('T8'!F39-'T8'!F38)/'T8'!F38*100</f>
        <v>1.4206396165408415</v>
      </c>
      <c r="F38" s="59">
        <f>('T8'!G39-'T8'!G38)/'T8'!G38*100</f>
        <v>-2.8678304239401529</v>
      </c>
      <c r="G38" s="59">
        <f>('T8'!H39-'T8'!H38)/'T8'!H38*100</f>
        <v>0.23737561728214726</v>
      </c>
      <c r="H38" s="59">
        <f>('T8'!I39-'T8'!I38)/'T8'!I38*100</f>
        <v>5.5667347352274611E-2</v>
      </c>
      <c r="I38" s="59">
        <f>('T8'!J39-'T8'!J38)/'T8'!J38*100</f>
        <v>-0.29747289213372252</v>
      </c>
      <c r="J38" s="59">
        <f>('T8'!K39-'T8'!K38)</f>
        <v>-0.32462937150557636</v>
      </c>
      <c r="K38" s="245"/>
    </row>
    <row r="39" spans="1:11" s="60" customFormat="1">
      <c r="A39" s="442">
        <v>2011</v>
      </c>
      <c r="B39" s="59">
        <f>('T8'!B40-'T8'!B39)/'T8'!B39*100</f>
        <v>1.0117617375610217</v>
      </c>
      <c r="C39" s="59">
        <f>('T8'!C40-'T8'!C39)/'T8'!C39*100</f>
        <v>1.2319755128093566</v>
      </c>
      <c r="D39" s="59">
        <f>('T8'!E40-'T8'!E39)/'T8'!E39*100</f>
        <v>0.93226448126527794</v>
      </c>
      <c r="E39" s="59">
        <f>('T8'!F40-'T8'!F39)/'T8'!F39*100</f>
        <v>1.4979728455591219</v>
      </c>
      <c r="F39" s="59">
        <f>('T8'!G40-'T8'!G39)/'T8'!G39*100</f>
        <v>-5.5536788054861033</v>
      </c>
      <c r="G39" s="59">
        <f>('T8'!H40-'T8'!H39)/'T8'!H39*100</f>
        <v>0.21800805318143113</v>
      </c>
      <c r="H39" s="59">
        <f>('T8'!I40-'T8'!I39)/'T8'!I39*100</f>
        <v>0.26276019153267016</v>
      </c>
      <c r="I39" s="59">
        <f>('T8'!J40-'T8'!J39)/'T8'!J39*100</f>
        <v>-0.29606360048377151</v>
      </c>
      <c r="J39" s="59">
        <f>('T8'!K40-'T8'!K39)</f>
        <v>-0.51551924146134454</v>
      </c>
      <c r="K39" s="245"/>
    </row>
    <row r="40" spans="1:11" s="60" customFormat="1">
      <c r="A40" s="442">
        <v>2012</v>
      </c>
      <c r="B40" s="59">
        <f>('T8'!B41-'T8'!B40)/'T8'!B40*100</f>
        <v>1.152029224508506</v>
      </c>
      <c r="C40" s="59">
        <f>('T8'!C41-'T8'!C40)/'T8'!C40*100</f>
        <v>1.3255329896500951</v>
      </c>
      <c r="D40" s="59">
        <f>('T8'!E41-'T8'!E40)/'T8'!E40*100</f>
        <v>1.0670346960803831</v>
      </c>
      <c r="E40" s="59">
        <f>('T8'!F41-'T8'!F40)/'T8'!F40*100</f>
        <v>1.2802052973211486</v>
      </c>
      <c r="F40" s="59">
        <f>('T8'!G41-'T8'!G40)/'T8'!G40*100</f>
        <v>-1.5523284927391119</v>
      </c>
      <c r="G40" s="59">
        <f>('T8'!H41-'T8'!H40)/'T8'!H40*100</f>
        <v>0.17152771572826733</v>
      </c>
      <c r="H40" s="59">
        <f>('T8'!I41-'T8'!I40)/'T8'!I40*100</f>
        <v>-4.4734718872464066E-2</v>
      </c>
      <c r="I40" s="59">
        <f>('T8'!J41-'T8'!J40)/'T8'!J40*100</f>
        <v>-0.25511663836609355</v>
      </c>
      <c r="J40" s="59">
        <f>('T8'!K41-'T8'!K40)</f>
        <v>-0.19455525927455053</v>
      </c>
      <c r="K40" s="245"/>
    </row>
    <row r="41" spans="1:11" s="60" customFormat="1">
      <c r="A41" s="535">
        <v>2013</v>
      </c>
      <c r="B41" s="59">
        <f>('T8'!B42-'T8'!B41)/'T8'!B41*100</f>
        <v>1.1586738683332631</v>
      </c>
      <c r="C41" s="59">
        <f>('T8'!C42-'T8'!C41)/'T8'!C41*100</f>
        <v>1.2866249695049781</v>
      </c>
      <c r="D41" s="59">
        <f>('T8'!E42-'T8'!E41)/'T8'!E41*100</f>
        <v>1.1482221419310883</v>
      </c>
      <c r="E41" s="59">
        <f>('T8'!F42-'T8'!F41)/'T8'!F41*100</f>
        <v>1.3878458866220036</v>
      </c>
      <c r="F41" s="59">
        <f>('T8'!G42-'T8'!G41)/'T8'!G41*100</f>
        <v>-1.9037930533352743</v>
      </c>
      <c r="G41" s="59">
        <f>('T8'!H42-'T8'!H41)/'T8'!H41*100</f>
        <v>0.12648554620067917</v>
      </c>
      <c r="H41" s="59">
        <f>('T8'!I42-'T8'!I41)/'T8'!I41*100</f>
        <v>9.9935126822013443E-2</v>
      </c>
      <c r="I41" s="59">
        <f>('T8'!J42-'T8'!J41)/'T8'!J41*100</f>
        <v>-0.13664472245527093</v>
      </c>
      <c r="J41" s="59">
        <f>('T8'!K42-'T8'!K41)</f>
        <v>-0.22063842154417035</v>
      </c>
      <c r="K41" s="245"/>
    </row>
    <row r="42" spans="1:11">
      <c r="A42" s="442">
        <v>2014</v>
      </c>
      <c r="B42" s="59">
        <f>('T8'!B43-'T8'!B42)/'T8'!B42*100</f>
        <v>1.1047093497523739</v>
      </c>
      <c r="C42" s="59">
        <f>('T8'!C43-'T8'!C42)/'T8'!C42*100</f>
        <v>1.1638135664218416</v>
      </c>
      <c r="D42" s="59">
        <f>('T8'!E43-'T8'!E42)/'T8'!E42*100</f>
        <v>0.43285267775064457</v>
      </c>
      <c r="E42" s="59">
        <f>('T8'!F43-'T8'!F42)/'T8'!F42*100</f>
        <v>0.62251221277364832</v>
      </c>
      <c r="F42" s="59">
        <f>('T8'!G43-'T8'!G42)/'T8'!G42*100</f>
        <v>-2.0518518518518549</v>
      </c>
      <c r="G42" s="59">
        <f>('T8'!H43-'T8'!H42)/'T8'!H42*100</f>
        <v>5.8458421026665833E-2</v>
      </c>
      <c r="H42" s="59">
        <f>('T8'!I43-'T8'!I42)/'T8'!I42*100</f>
        <v>-0.53507408881218643</v>
      </c>
      <c r="I42" s="59">
        <f>('T8'!J43-'T8'!J42)/'T8'!J42*100</f>
        <v>-0.72255173357147529</v>
      </c>
      <c r="J42" s="59">
        <f>('T8'!K43-'T8'!K42)</f>
        <v>-0.17544686749569038</v>
      </c>
      <c r="K42" s="137"/>
    </row>
    <row r="43" spans="1:11">
      <c r="A43" s="631">
        <v>2015</v>
      </c>
      <c r="B43" s="59">
        <f>('T8'!B44-'T8'!B43)/'T8'!B43*100</f>
        <v>0.89365959711461151</v>
      </c>
      <c r="C43" s="59">
        <f>('T8'!C44-'T8'!C43)/'T8'!C43*100</f>
        <v>1.0324147878235812</v>
      </c>
      <c r="D43" s="59">
        <f>('T8'!E44-'T8'!E43)/'T8'!E43*100</f>
        <v>0.85046733860210855</v>
      </c>
      <c r="E43" s="59">
        <f>('T8'!F44-'T8'!F43)/'T8'!F43*100</f>
        <v>0.86421487371111883</v>
      </c>
      <c r="F43" s="59">
        <f>('T8'!G44-'T8'!G43)/'T8'!G43*100</f>
        <v>0.68063223171746201</v>
      </c>
      <c r="G43" s="59">
        <f>('T8'!H44-'T8'!H43)/'T8'!H43*100</f>
        <v>0.13752617484889912</v>
      </c>
      <c r="H43" s="59">
        <f>('T8'!I44-'T8'!I43)/'T8'!I43*100</f>
        <v>-0.16648113822250626</v>
      </c>
      <c r="I43" s="59">
        <f>('T8'!J44-'T8'!J43)/'T8'!J43*100</f>
        <v>-0.18008819209514346</v>
      </c>
      <c r="J43" s="59">
        <f>('T8'!K44-'T8'!K43)</f>
        <v>-1.1647069047199032E-2</v>
      </c>
      <c r="K43" s="137"/>
    </row>
    <row r="44" spans="1:11">
      <c r="A44" s="230">
        <v>2016</v>
      </c>
      <c r="B44" s="59">
        <f>('T8'!B45-'T8'!B44)/'T8'!B44*100</f>
        <v>1.1196855747396186</v>
      </c>
      <c r="C44" s="59">
        <f>('T8'!C45-'T8'!C44)/'T8'!C44*100</f>
        <v>1.0491874944501012</v>
      </c>
      <c r="D44" s="59">
        <f>('T8'!E45-'T8'!E44)/'T8'!E44*100</f>
        <v>0.84485128231725459</v>
      </c>
      <c r="E44" s="59">
        <f>('T8'!F45-'T8'!F44)/'T8'!F44*100</f>
        <v>0.74650562943237719</v>
      </c>
      <c r="F44" s="59">
        <f>('T8'!G45-'T8'!G44)/'T8'!G44*100</f>
        <v>2.1632990310223055</v>
      </c>
      <c r="G44" s="59">
        <f>('T8'!H45-'T8'!H44)/'T8'!H44*100</f>
        <v>-6.9717463903142179E-2</v>
      </c>
      <c r="H44" s="59">
        <f>('T8'!I45-'T8'!I44)/'T8'!I44*100</f>
        <v>-0.29953913784249353</v>
      </c>
      <c r="I44" s="59">
        <f>('T8'!J45-'T8'!J44)/'T8'!J44*100</f>
        <v>-0.20221460181863193</v>
      </c>
      <c r="J44" s="59">
        <f>('T8'!K45-'T8'!K44)</f>
        <v>9.0270179992750776E-2</v>
      </c>
      <c r="K44" s="137"/>
    </row>
    <row r="45" spans="1:11">
      <c r="A45" s="564">
        <v>2017</v>
      </c>
      <c r="B45" s="327">
        <f>('T8'!B46-'T8'!B45)/'T8'!B45*100</f>
        <v>1.2486513311106053</v>
      </c>
      <c r="C45" s="327">
        <f>('T8'!C46-'T8'!C45)/'T8'!C45*100</f>
        <v>1.0639808023794208</v>
      </c>
      <c r="D45" s="327">
        <f>('T8'!E46-'T8'!E45)/'T8'!E45*100</f>
        <v>1.1304025837773304</v>
      </c>
      <c r="E45" s="327">
        <f>('T8'!F46-'T8'!F45)/'T8'!F45*100</f>
        <v>1.8629418888206979</v>
      </c>
      <c r="F45" s="327">
        <f>('T8'!G46-'T8'!G45)/'T8'!G45*100</f>
        <v>-8.609661054334234</v>
      </c>
      <c r="G45" s="327">
        <f>('T8'!H46-'T8'!H45)/'T8'!H45*100</f>
        <v>-0.18239307517020201</v>
      </c>
      <c r="H45" s="327">
        <f>('T8'!I46-'T8'!I45)/'T8'!I45*100</f>
        <v>0.79054978845882695</v>
      </c>
      <c r="I45" s="327">
        <f>('T8'!J46-'T8'!J45)/'T8'!J45*100</f>
        <v>6.5722506545427717E-2</v>
      </c>
      <c r="J45" s="327">
        <f>('T8'!K46-'T8'!K45)</f>
        <v>-0.67368418517893147</v>
      </c>
      <c r="K45" s="137"/>
    </row>
    <row r="47" spans="1:11">
      <c r="A47" s="2" t="s">
        <v>268</v>
      </c>
    </row>
  </sheetData>
  <pageMargins left="0.35433070866141736" right="0.35433070866141736" top="0.98425196850393704" bottom="0.98425196850393704" header="0.51181102362204722" footer="0.51181102362204722"/>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114"/>
  <sheetViews>
    <sheetView zoomScale="70" zoomScaleNormal="70" workbookViewId="0">
      <pane ySplit="4" topLeftCell="A53" activePane="bottomLeft" state="frozen"/>
      <selection activeCell="D87" sqref="D87"/>
      <selection pane="bottomLeft" activeCell="P61" sqref="P61"/>
    </sheetView>
  </sheetViews>
  <sheetFormatPr defaultRowHeight="12.75"/>
  <cols>
    <col min="1" max="1" width="6" style="2" customWidth="1"/>
    <col min="2" max="4" width="12.7109375" style="2" customWidth="1"/>
    <col min="5" max="5" width="12.7109375" style="4" customWidth="1"/>
    <col min="6" max="6" width="12.7109375" style="5" customWidth="1"/>
    <col min="7" max="10" width="12.7109375" style="2" customWidth="1"/>
    <col min="11" max="11" width="13.42578125" style="2" customWidth="1"/>
    <col min="12" max="13" width="14.28515625" style="2" customWidth="1"/>
    <col min="14" max="14" width="14.42578125" style="2" customWidth="1"/>
    <col min="15" max="15" width="14.28515625" style="2" customWidth="1"/>
    <col min="16" max="16" width="14" style="2" customWidth="1"/>
    <col min="17" max="17" width="9.5703125" style="2" customWidth="1"/>
    <col min="18" max="18" width="9.7109375" style="2" customWidth="1"/>
    <col min="19" max="19" width="10.5703125" style="2" customWidth="1"/>
    <col min="20" max="20" width="2.28515625" style="2" customWidth="1"/>
    <col min="21" max="21" width="7.140625" style="2" customWidth="1"/>
    <col min="22" max="22" width="6.85546875" style="2" customWidth="1"/>
    <col min="23" max="23" width="10" style="2" customWidth="1"/>
    <col min="24" max="24" width="12.28515625" style="2" customWidth="1"/>
    <col min="25" max="25" width="12.85546875" style="2" customWidth="1"/>
    <col min="26" max="27" width="12.140625" style="2" customWidth="1"/>
    <col min="28" max="28" width="8.85546875" style="2" hidden="1" customWidth="1"/>
    <col min="29" max="29" width="9" style="2" hidden="1" customWidth="1"/>
    <col min="30" max="30" width="13.5703125" style="2" hidden="1" customWidth="1"/>
    <col min="31" max="31" width="12.5703125" style="2" customWidth="1"/>
    <col min="32" max="32" width="13.85546875" style="2" customWidth="1"/>
    <col min="33" max="33" width="12.140625" style="2" customWidth="1"/>
    <col min="34" max="34" width="11.28515625" style="2" customWidth="1"/>
    <col min="35" max="35" width="11.7109375" style="2" customWidth="1"/>
    <col min="36" max="255" width="9.140625" style="2"/>
    <col min="256" max="256" width="6" style="2" customWidth="1"/>
    <col min="257" max="265" width="12.7109375" style="2" customWidth="1"/>
    <col min="266" max="266" width="13.42578125" style="2" customWidth="1"/>
    <col min="267" max="268" width="14.28515625" style="2" customWidth="1"/>
    <col min="269" max="269" width="14.42578125" style="2" customWidth="1"/>
    <col min="270" max="270" width="14.28515625" style="2" customWidth="1"/>
    <col min="271" max="271" width="14" style="2" customWidth="1"/>
    <col min="272" max="272" width="9.5703125" style="2" customWidth="1"/>
    <col min="273" max="273" width="8.28515625" style="2" customWidth="1"/>
    <col min="274" max="274" width="9.7109375" style="2" customWidth="1"/>
    <col min="275" max="275" width="10.5703125" style="2" customWidth="1"/>
    <col min="276" max="276" width="2.28515625" style="2" customWidth="1"/>
    <col min="277" max="277" width="7.140625" style="2" customWidth="1"/>
    <col min="278" max="278" width="6.85546875" style="2" customWidth="1"/>
    <col min="279" max="279" width="10" style="2" customWidth="1"/>
    <col min="280" max="280" width="12.28515625" style="2" customWidth="1"/>
    <col min="281" max="281" width="12.85546875" style="2" customWidth="1"/>
    <col min="282" max="283" width="12.140625" style="2" customWidth="1"/>
    <col min="284" max="286" width="0" style="2" hidden="1" customWidth="1"/>
    <col min="287" max="287" width="12.5703125" style="2" customWidth="1"/>
    <col min="288" max="288" width="13.85546875" style="2" customWidth="1"/>
    <col min="289" max="289" width="12.140625" style="2" customWidth="1"/>
    <col min="290" max="290" width="11.28515625" style="2" customWidth="1"/>
    <col min="291" max="291" width="11.7109375" style="2" customWidth="1"/>
    <col min="292" max="511" width="9.140625" style="2"/>
    <col min="512" max="512" width="6" style="2" customWidth="1"/>
    <col min="513" max="521" width="12.7109375" style="2" customWidth="1"/>
    <col min="522" max="522" width="13.42578125" style="2" customWidth="1"/>
    <col min="523" max="524" width="14.28515625" style="2" customWidth="1"/>
    <col min="525" max="525" width="14.42578125" style="2" customWidth="1"/>
    <col min="526" max="526" width="14.28515625" style="2" customWidth="1"/>
    <col min="527" max="527" width="14" style="2" customWidth="1"/>
    <col min="528" max="528" width="9.5703125" style="2" customWidth="1"/>
    <col min="529" max="529" width="8.28515625" style="2" customWidth="1"/>
    <col min="530" max="530" width="9.7109375" style="2" customWidth="1"/>
    <col min="531" max="531" width="10.5703125" style="2" customWidth="1"/>
    <col min="532" max="532" width="2.28515625" style="2" customWidth="1"/>
    <col min="533" max="533" width="7.140625" style="2" customWidth="1"/>
    <col min="534" max="534" width="6.85546875" style="2" customWidth="1"/>
    <col min="535" max="535" width="10" style="2" customWidth="1"/>
    <col min="536" max="536" width="12.28515625" style="2" customWidth="1"/>
    <col min="537" max="537" width="12.85546875" style="2" customWidth="1"/>
    <col min="538" max="539" width="12.140625" style="2" customWidth="1"/>
    <col min="540" max="542" width="0" style="2" hidden="1" customWidth="1"/>
    <col min="543" max="543" width="12.5703125" style="2" customWidth="1"/>
    <col min="544" max="544" width="13.85546875" style="2" customWidth="1"/>
    <col min="545" max="545" width="12.140625" style="2" customWidth="1"/>
    <col min="546" max="546" width="11.28515625" style="2" customWidth="1"/>
    <col min="547" max="547" width="11.7109375" style="2" customWidth="1"/>
    <col min="548" max="767" width="9.140625" style="2"/>
    <col min="768" max="768" width="6" style="2" customWidth="1"/>
    <col min="769" max="777" width="12.7109375" style="2" customWidth="1"/>
    <col min="778" max="778" width="13.42578125" style="2" customWidth="1"/>
    <col min="779" max="780" width="14.28515625" style="2" customWidth="1"/>
    <col min="781" max="781" width="14.42578125" style="2" customWidth="1"/>
    <col min="782" max="782" width="14.28515625" style="2" customWidth="1"/>
    <col min="783" max="783" width="14" style="2" customWidth="1"/>
    <col min="784" max="784" width="9.5703125" style="2" customWidth="1"/>
    <col min="785" max="785" width="8.28515625" style="2" customWidth="1"/>
    <col min="786" max="786" width="9.7109375" style="2" customWidth="1"/>
    <col min="787" max="787" width="10.5703125" style="2" customWidth="1"/>
    <col min="788" max="788" width="2.28515625" style="2" customWidth="1"/>
    <col min="789" max="789" width="7.140625" style="2" customWidth="1"/>
    <col min="790" max="790" width="6.85546875" style="2" customWidth="1"/>
    <col min="791" max="791" width="10" style="2" customWidth="1"/>
    <col min="792" max="792" width="12.28515625" style="2" customWidth="1"/>
    <col min="793" max="793" width="12.85546875" style="2" customWidth="1"/>
    <col min="794" max="795" width="12.140625" style="2" customWidth="1"/>
    <col min="796" max="798" width="0" style="2" hidden="1" customWidth="1"/>
    <col min="799" max="799" width="12.5703125" style="2" customWidth="1"/>
    <col min="800" max="800" width="13.85546875" style="2" customWidth="1"/>
    <col min="801" max="801" width="12.140625" style="2" customWidth="1"/>
    <col min="802" max="802" width="11.28515625" style="2" customWidth="1"/>
    <col min="803" max="803" width="11.7109375" style="2" customWidth="1"/>
    <col min="804" max="1023" width="9.140625" style="2"/>
    <col min="1024" max="1024" width="6" style="2" customWidth="1"/>
    <col min="1025" max="1033" width="12.7109375" style="2" customWidth="1"/>
    <col min="1034" max="1034" width="13.42578125" style="2" customWidth="1"/>
    <col min="1035" max="1036" width="14.28515625" style="2" customWidth="1"/>
    <col min="1037" max="1037" width="14.42578125" style="2" customWidth="1"/>
    <col min="1038" max="1038" width="14.28515625" style="2" customWidth="1"/>
    <col min="1039" max="1039" width="14" style="2" customWidth="1"/>
    <col min="1040" max="1040" width="9.5703125" style="2" customWidth="1"/>
    <col min="1041" max="1041" width="8.28515625" style="2" customWidth="1"/>
    <col min="1042" max="1042" width="9.7109375" style="2" customWidth="1"/>
    <col min="1043" max="1043" width="10.5703125" style="2" customWidth="1"/>
    <col min="1044" max="1044" width="2.28515625" style="2" customWidth="1"/>
    <col min="1045" max="1045" width="7.140625" style="2" customWidth="1"/>
    <col min="1046" max="1046" width="6.85546875" style="2" customWidth="1"/>
    <col min="1047" max="1047" width="10" style="2" customWidth="1"/>
    <col min="1048" max="1048" width="12.28515625" style="2" customWidth="1"/>
    <col min="1049" max="1049" width="12.85546875" style="2" customWidth="1"/>
    <col min="1050" max="1051" width="12.140625" style="2" customWidth="1"/>
    <col min="1052" max="1054" width="0" style="2" hidden="1" customWidth="1"/>
    <col min="1055" max="1055" width="12.5703125" style="2" customWidth="1"/>
    <col min="1056" max="1056" width="13.85546875" style="2" customWidth="1"/>
    <col min="1057" max="1057" width="12.140625" style="2" customWidth="1"/>
    <col min="1058" max="1058" width="11.28515625" style="2" customWidth="1"/>
    <col min="1059" max="1059" width="11.7109375" style="2" customWidth="1"/>
    <col min="1060" max="1279" width="9.140625" style="2"/>
    <col min="1280" max="1280" width="6" style="2" customWidth="1"/>
    <col min="1281" max="1289" width="12.7109375" style="2" customWidth="1"/>
    <col min="1290" max="1290" width="13.42578125" style="2" customWidth="1"/>
    <col min="1291" max="1292" width="14.28515625" style="2" customWidth="1"/>
    <col min="1293" max="1293" width="14.42578125" style="2" customWidth="1"/>
    <col min="1294" max="1294" width="14.28515625" style="2" customWidth="1"/>
    <col min="1295" max="1295" width="14" style="2" customWidth="1"/>
    <col min="1296" max="1296" width="9.5703125" style="2" customWidth="1"/>
    <col min="1297" max="1297" width="8.28515625" style="2" customWidth="1"/>
    <col min="1298" max="1298" width="9.7109375" style="2" customWidth="1"/>
    <col min="1299" max="1299" width="10.5703125" style="2" customWidth="1"/>
    <col min="1300" max="1300" width="2.28515625" style="2" customWidth="1"/>
    <col min="1301" max="1301" width="7.140625" style="2" customWidth="1"/>
    <col min="1302" max="1302" width="6.85546875" style="2" customWidth="1"/>
    <col min="1303" max="1303" width="10" style="2" customWidth="1"/>
    <col min="1304" max="1304" width="12.28515625" style="2" customWidth="1"/>
    <col min="1305" max="1305" width="12.85546875" style="2" customWidth="1"/>
    <col min="1306" max="1307" width="12.140625" style="2" customWidth="1"/>
    <col min="1308" max="1310" width="0" style="2" hidden="1" customWidth="1"/>
    <col min="1311" max="1311" width="12.5703125" style="2" customWidth="1"/>
    <col min="1312" max="1312" width="13.85546875" style="2" customWidth="1"/>
    <col min="1313" max="1313" width="12.140625" style="2" customWidth="1"/>
    <col min="1314" max="1314" width="11.28515625" style="2" customWidth="1"/>
    <col min="1315" max="1315" width="11.7109375" style="2" customWidth="1"/>
    <col min="1316" max="1535" width="9.140625" style="2"/>
    <col min="1536" max="1536" width="6" style="2" customWidth="1"/>
    <col min="1537" max="1545" width="12.7109375" style="2" customWidth="1"/>
    <col min="1546" max="1546" width="13.42578125" style="2" customWidth="1"/>
    <col min="1547" max="1548" width="14.28515625" style="2" customWidth="1"/>
    <col min="1549" max="1549" width="14.42578125" style="2" customWidth="1"/>
    <col min="1550" max="1550" width="14.28515625" style="2" customWidth="1"/>
    <col min="1551" max="1551" width="14" style="2" customWidth="1"/>
    <col min="1552" max="1552" width="9.5703125" style="2" customWidth="1"/>
    <col min="1553" max="1553" width="8.28515625" style="2" customWidth="1"/>
    <col min="1554" max="1554" width="9.7109375" style="2" customWidth="1"/>
    <col min="1555" max="1555" width="10.5703125" style="2" customWidth="1"/>
    <col min="1556" max="1556" width="2.28515625" style="2" customWidth="1"/>
    <col min="1557" max="1557" width="7.140625" style="2" customWidth="1"/>
    <col min="1558" max="1558" width="6.85546875" style="2" customWidth="1"/>
    <col min="1559" max="1559" width="10" style="2" customWidth="1"/>
    <col min="1560" max="1560" width="12.28515625" style="2" customWidth="1"/>
    <col min="1561" max="1561" width="12.85546875" style="2" customWidth="1"/>
    <col min="1562" max="1563" width="12.140625" style="2" customWidth="1"/>
    <col min="1564" max="1566" width="0" style="2" hidden="1" customWidth="1"/>
    <col min="1567" max="1567" width="12.5703125" style="2" customWidth="1"/>
    <col min="1568" max="1568" width="13.85546875" style="2" customWidth="1"/>
    <col min="1569" max="1569" width="12.140625" style="2" customWidth="1"/>
    <col min="1570" max="1570" width="11.28515625" style="2" customWidth="1"/>
    <col min="1571" max="1571" width="11.7109375" style="2" customWidth="1"/>
    <col min="1572" max="1791" width="9.140625" style="2"/>
    <col min="1792" max="1792" width="6" style="2" customWidth="1"/>
    <col min="1793" max="1801" width="12.7109375" style="2" customWidth="1"/>
    <col min="1802" max="1802" width="13.42578125" style="2" customWidth="1"/>
    <col min="1803" max="1804" width="14.28515625" style="2" customWidth="1"/>
    <col min="1805" max="1805" width="14.42578125" style="2" customWidth="1"/>
    <col min="1806" max="1806" width="14.28515625" style="2" customWidth="1"/>
    <col min="1807" max="1807" width="14" style="2" customWidth="1"/>
    <col min="1808" max="1808" width="9.5703125" style="2" customWidth="1"/>
    <col min="1809" max="1809" width="8.28515625" style="2" customWidth="1"/>
    <col min="1810" max="1810" width="9.7109375" style="2" customWidth="1"/>
    <col min="1811" max="1811" width="10.5703125" style="2" customWidth="1"/>
    <col min="1812" max="1812" width="2.28515625" style="2" customWidth="1"/>
    <col min="1813" max="1813" width="7.140625" style="2" customWidth="1"/>
    <col min="1814" max="1814" width="6.85546875" style="2" customWidth="1"/>
    <col min="1815" max="1815" width="10" style="2" customWidth="1"/>
    <col min="1816" max="1816" width="12.28515625" style="2" customWidth="1"/>
    <col min="1817" max="1817" width="12.85546875" style="2" customWidth="1"/>
    <col min="1818" max="1819" width="12.140625" style="2" customWidth="1"/>
    <col min="1820" max="1822" width="0" style="2" hidden="1" customWidth="1"/>
    <col min="1823" max="1823" width="12.5703125" style="2" customWidth="1"/>
    <col min="1824" max="1824" width="13.85546875" style="2" customWidth="1"/>
    <col min="1825" max="1825" width="12.140625" style="2" customWidth="1"/>
    <col min="1826" max="1826" width="11.28515625" style="2" customWidth="1"/>
    <col min="1827" max="1827" width="11.7109375" style="2" customWidth="1"/>
    <col min="1828" max="2047" width="9.140625" style="2"/>
    <col min="2048" max="2048" width="6" style="2" customWidth="1"/>
    <col min="2049" max="2057" width="12.7109375" style="2" customWidth="1"/>
    <col min="2058" max="2058" width="13.42578125" style="2" customWidth="1"/>
    <col min="2059" max="2060" width="14.28515625" style="2" customWidth="1"/>
    <col min="2061" max="2061" width="14.42578125" style="2" customWidth="1"/>
    <col min="2062" max="2062" width="14.28515625" style="2" customWidth="1"/>
    <col min="2063" max="2063" width="14" style="2" customWidth="1"/>
    <col min="2064" max="2064" width="9.5703125" style="2" customWidth="1"/>
    <col min="2065" max="2065" width="8.28515625" style="2" customWidth="1"/>
    <col min="2066" max="2066" width="9.7109375" style="2" customWidth="1"/>
    <col min="2067" max="2067" width="10.5703125" style="2" customWidth="1"/>
    <col min="2068" max="2068" width="2.28515625" style="2" customWidth="1"/>
    <col min="2069" max="2069" width="7.140625" style="2" customWidth="1"/>
    <col min="2070" max="2070" width="6.85546875" style="2" customWidth="1"/>
    <col min="2071" max="2071" width="10" style="2" customWidth="1"/>
    <col min="2072" max="2072" width="12.28515625" style="2" customWidth="1"/>
    <col min="2073" max="2073" width="12.85546875" style="2" customWidth="1"/>
    <col min="2074" max="2075" width="12.140625" style="2" customWidth="1"/>
    <col min="2076" max="2078" width="0" style="2" hidden="1" customWidth="1"/>
    <col min="2079" max="2079" width="12.5703125" style="2" customWidth="1"/>
    <col min="2080" max="2080" width="13.85546875" style="2" customWidth="1"/>
    <col min="2081" max="2081" width="12.140625" style="2" customWidth="1"/>
    <col min="2082" max="2082" width="11.28515625" style="2" customWidth="1"/>
    <col min="2083" max="2083" width="11.7109375" style="2" customWidth="1"/>
    <col min="2084" max="2303" width="9.140625" style="2"/>
    <col min="2304" max="2304" width="6" style="2" customWidth="1"/>
    <col min="2305" max="2313" width="12.7109375" style="2" customWidth="1"/>
    <col min="2314" max="2314" width="13.42578125" style="2" customWidth="1"/>
    <col min="2315" max="2316" width="14.28515625" style="2" customWidth="1"/>
    <col min="2317" max="2317" width="14.42578125" style="2" customWidth="1"/>
    <col min="2318" max="2318" width="14.28515625" style="2" customWidth="1"/>
    <col min="2319" max="2319" width="14" style="2" customWidth="1"/>
    <col min="2320" max="2320" width="9.5703125" style="2" customWidth="1"/>
    <col min="2321" max="2321" width="8.28515625" style="2" customWidth="1"/>
    <col min="2322" max="2322" width="9.7109375" style="2" customWidth="1"/>
    <col min="2323" max="2323" width="10.5703125" style="2" customWidth="1"/>
    <col min="2324" max="2324" width="2.28515625" style="2" customWidth="1"/>
    <col min="2325" max="2325" width="7.140625" style="2" customWidth="1"/>
    <col min="2326" max="2326" width="6.85546875" style="2" customWidth="1"/>
    <col min="2327" max="2327" width="10" style="2" customWidth="1"/>
    <col min="2328" max="2328" width="12.28515625" style="2" customWidth="1"/>
    <col min="2329" max="2329" width="12.85546875" style="2" customWidth="1"/>
    <col min="2330" max="2331" width="12.140625" style="2" customWidth="1"/>
    <col min="2332" max="2334" width="0" style="2" hidden="1" customWidth="1"/>
    <col min="2335" max="2335" width="12.5703125" style="2" customWidth="1"/>
    <col min="2336" max="2336" width="13.85546875" style="2" customWidth="1"/>
    <col min="2337" max="2337" width="12.140625" style="2" customWidth="1"/>
    <col min="2338" max="2338" width="11.28515625" style="2" customWidth="1"/>
    <col min="2339" max="2339" width="11.7109375" style="2" customWidth="1"/>
    <col min="2340" max="2559" width="9.140625" style="2"/>
    <col min="2560" max="2560" width="6" style="2" customWidth="1"/>
    <col min="2561" max="2569" width="12.7109375" style="2" customWidth="1"/>
    <col min="2570" max="2570" width="13.42578125" style="2" customWidth="1"/>
    <col min="2571" max="2572" width="14.28515625" style="2" customWidth="1"/>
    <col min="2573" max="2573" width="14.42578125" style="2" customWidth="1"/>
    <col min="2574" max="2574" width="14.28515625" style="2" customWidth="1"/>
    <col min="2575" max="2575" width="14" style="2" customWidth="1"/>
    <col min="2576" max="2576" width="9.5703125" style="2" customWidth="1"/>
    <col min="2577" max="2577" width="8.28515625" style="2" customWidth="1"/>
    <col min="2578" max="2578" width="9.7109375" style="2" customWidth="1"/>
    <col min="2579" max="2579" width="10.5703125" style="2" customWidth="1"/>
    <col min="2580" max="2580" width="2.28515625" style="2" customWidth="1"/>
    <col min="2581" max="2581" width="7.140625" style="2" customWidth="1"/>
    <col min="2582" max="2582" width="6.85546875" style="2" customWidth="1"/>
    <col min="2583" max="2583" width="10" style="2" customWidth="1"/>
    <col min="2584" max="2584" width="12.28515625" style="2" customWidth="1"/>
    <col min="2585" max="2585" width="12.85546875" style="2" customWidth="1"/>
    <col min="2586" max="2587" width="12.140625" style="2" customWidth="1"/>
    <col min="2588" max="2590" width="0" style="2" hidden="1" customWidth="1"/>
    <col min="2591" max="2591" width="12.5703125" style="2" customWidth="1"/>
    <col min="2592" max="2592" width="13.85546875" style="2" customWidth="1"/>
    <col min="2593" max="2593" width="12.140625" style="2" customWidth="1"/>
    <col min="2594" max="2594" width="11.28515625" style="2" customWidth="1"/>
    <col min="2595" max="2595" width="11.7109375" style="2" customWidth="1"/>
    <col min="2596" max="2815" width="9.140625" style="2"/>
    <col min="2816" max="2816" width="6" style="2" customWidth="1"/>
    <col min="2817" max="2825" width="12.7109375" style="2" customWidth="1"/>
    <col min="2826" max="2826" width="13.42578125" style="2" customWidth="1"/>
    <col min="2827" max="2828" width="14.28515625" style="2" customWidth="1"/>
    <col min="2829" max="2829" width="14.42578125" style="2" customWidth="1"/>
    <col min="2830" max="2830" width="14.28515625" style="2" customWidth="1"/>
    <col min="2831" max="2831" width="14" style="2" customWidth="1"/>
    <col min="2832" max="2832" width="9.5703125" style="2" customWidth="1"/>
    <col min="2833" max="2833" width="8.28515625" style="2" customWidth="1"/>
    <col min="2834" max="2834" width="9.7109375" style="2" customWidth="1"/>
    <col min="2835" max="2835" width="10.5703125" style="2" customWidth="1"/>
    <col min="2836" max="2836" width="2.28515625" style="2" customWidth="1"/>
    <col min="2837" max="2837" width="7.140625" style="2" customWidth="1"/>
    <col min="2838" max="2838" width="6.85546875" style="2" customWidth="1"/>
    <col min="2839" max="2839" width="10" style="2" customWidth="1"/>
    <col min="2840" max="2840" width="12.28515625" style="2" customWidth="1"/>
    <col min="2841" max="2841" width="12.85546875" style="2" customWidth="1"/>
    <col min="2842" max="2843" width="12.140625" style="2" customWidth="1"/>
    <col min="2844" max="2846" width="0" style="2" hidden="1" customWidth="1"/>
    <col min="2847" max="2847" width="12.5703125" style="2" customWidth="1"/>
    <col min="2848" max="2848" width="13.85546875" style="2" customWidth="1"/>
    <col min="2849" max="2849" width="12.140625" style="2" customWidth="1"/>
    <col min="2850" max="2850" width="11.28515625" style="2" customWidth="1"/>
    <col min="2851" max="2851" width="11.7109375" style="2" customWidth="1"/>
    <col min="2852" max="3071" width="9.140625" style="2"/>
    <col min="3072" max="3072" width="6" style="2" customWidth="1"/>
    <col min="3073" max="3081" width="12.7109375" style="2" customWidth="1"/>
    <col min="3082" max="3082" width="13.42578125" style="2" customWidth="1"/>
    <col min="3083" max="3084" width="14.28515625" style="2" customWidth="1"/>
    <col min="3085" max="3085" width="14.42578125" style="2" customWidth="1"/>
    <col min="3086" max="3086" width="14.28515625" style="2" customWidth="1"/>
    <col min="3087" max="3087" width="14" style="2" customWidth="1"/>
    <col min="3088" max="3088" width="9.5703125" style="2" customWidth="1"/>
    <col min="3089" max="3089" width="8.28515625" style="2" customWidth="1"/>
    <col min="3090" max="3090" width="9.7109375" style="2" customWidth="1"/>
    <col min="3091" max="3091" width="10.5703125" style="2" customWidth="1"/>
    <col min="3092" max="3092" width="2.28515625" style="2" customWidth="1"/>
    <col min="3093" max="3093" width="7.140625" style="2" customWidth="1"/>
    <col min="3094" max="3094" width="6.85546875" style="2" customWidth="1"/>
    <col min="3095" max="3095" width="10" style="2" customWidth="1"/>
    <col min="3096" max="3096" width="12.28515625" style="2" customWidth="1"/>
    <col min="3097" max="3097" width="12.85546875" style="2" customWidth="1"/>
    <col min="3098" max="3099" width="12.140625" style="2" customWidth="1"/>
    <col min="3100" max="3102" width="0" style="2" hidden="1" customWidth="1"/>
    <col min="3103" max="3103" width="12.5703125" style="2" customWidth="1"/>
    <col min="3104" max="3104" width="13.85546875" style="2" customWidth="1"/>
    <col min="3105" max="3105" width="12.140625" style="2" customWidth="1"/>
    <col min="3106" max="3106" width="11.28515625" style="2" customWidth="1"/>
    <col min="3107" max="3107" width="11.7109375" style="2" customWidth="1"/>
    <col min="3108" max="3327" width="9.140625" style="2"/>
    <col min="3328" max="3328" width="6" style="2" customWidth="1"/>
    <col min="3329" max="3337" width="12.7109375" style="2" customWidth="1"/>
    <col min="3338" max="3338" width="13.42578125" style="2" customWidth="1"/>
    <col min="3339" max="3340" width="14.28515625" style="2" customWidth="1"/>
    <col min="3341" max="3341" width="14.42578125" style="2" customWidth="1"/>
    <col min="3342" max="3342" width="14.28515625" style="2" customWidth="1"/>
    <col min="3343" max="3343" width="14" style="2" customWidth="1"/>
    <col min="3344" max="3344" width="9.5703125" style="2" customWidth="1"/>
    <col min="3345" max="3345" width="8.28515625" style="2" customWidth="1"/>
    <col min="3346" max="3346" width="9.7109375" style="2" customWidth="1"/>
    <col min="3347" max="3347" width="10.5703125" style="2" customWidth="1"/>
    <col min="3348" max="3348" width="2.28515625" style="2" customWidth="1"/>
    <col min="3349" max="3349" width="7.140625" style="2" customWidth="1"/>
    <col min="3350" max="3350" width="6.85546875" style="2" customWidth="1"/>
    <col min="3351" max="3351" width="10" style="2" customWidth="1"/>
    <col min="3352" max="3352" width="12.28515625" style="2" customWidth="1"/>
    <col min="3353" max="3353" width="12.85546875" style="2" customWidth="1"/>
    <col min="3354" max="3355" width="12.140625" style="2" customWidth="1"/>
    <col min="3356" max="3358" width="0" style="2" hidden="1" customWidth="1"/>
    <col min="3359" max="3359" width="12.5703125" style="2" customWidth="1"/>
    <col min="3360" max="3360" width="13.85546875" style="2" customWidth="1"/>
    <col min="3361" max="3361" width="12.140625" style="2" customWidth="1"/>
    <col min="3362" max="3362" width="11.28515625" style="2" customWidth="1"/>
    <col min="3363" max="3363" width="11.7109375" style="2" customWidth="1"/>
    <col min="3364" max="3583" width="9.140625" style="2"/>
    <col min="3584" max="3584" width="6" style="2" customWidth="1"/>
    <col min="3585" max="3593" width="12.7109375" style="2" customWidth="1"/>
    <col min="3594" max="3594" width="13.42578125" style="2" customWidth="1"/>
    <col min="3595" max="3596" width="14.28515625" style="2" customWidth="1"/>
    <col min="3597" max="3597" width="14.42578125" style="2" customWidth="1"/>
    <col min="3598" max="3598" width="14.28515625" style="2" customWidth="1"/>
    <col min="3599" max="3599" width="14" style="2" customWidth="1"/>
    <col min="3600" max="3600" width="9.5703125" style="2" customWidth="1"/>
    <col min="3601" max="3601" width="8.28515625" style="2" customWidth="1"/>
    <col min="3602" max="3602" width="9.7109375" style="2" customWidth="1"/>
    <col min="3603" max="3603" width="10.5703125" style="2" customWidth="1"/>
    <col min="3604" max="3604" width="2.28515625" style="2" customWidth="1"/>
    <col min="3605" max="3605" width="7.140625" style="2" customWidth="1"/>
    <col min="3606" max="3606" width="6.85546875" style="2" customWidth="1"/>
    <col min="3607" max="3607" width="10" style="2" customWidth="1"/>
    <col min="3608" max="3608" width="12.28515625" style="2" customWidth="1"/>
    <col min="3609" max="3609" width="12.85546875" style="2" customWidth="1"/>
    <col min="3610" max="3611" width="12.140625" style="2" customWidth="1"/>
    <col min="3612" max="3614" width="0" style="2" hidden="1" customWidth="1"/>
    <col min="3615" max="3615" width="12.5703125" style="2" customWidth="1"/>
    <col min="3616" max="3616" width="13.85546875" style="2" customWidth="1"/>
    <col min="3617" max="3617" width="12.140625" style="2" customWidth="1"/>
    <col min="3618" max="3618" width="11.28515625" style="2" customWidth="1"/>
    <col min="3619" max="3619" width="11.7109375" style="2" customWidth="1"/>
    <col min="3620" max="3839" width="9.140625" style="2"/>
    <col min="3840" max="3840" width="6" style="2" customWidth="1"/>
    <col min="3841" max="3849" width="12.7109375" style="2" customWidth="1"/>
    <col min="3850" max="3850" width="13.42578125" style="2" customWidth="1"/>
    <col min="3851" max="3852" width="14.28515625" style="2" customWidth="1"/>
    <col min="3853" max="3853" width="14.42578125" style="2" customWidth="1"/>
    <col min="3854" max="3854" width="14.28515625" style="2" customWidth="1"/>
    <col min="3855" max="3855" width="14" style="2" customWidth="1"/>
    <col min="3856" max="3856" width="9.5703125" style="2" customWidth="1"/>
    <col min="3857" max="3857" width="8.28515625" style="2" customWidth="1"/>
    <col min="3858" max="3858" width="9.7109375" style="2" customWidth="1"/>
    <col min="3859" max="3859" width="10.5703125" style="2" customWidth="1"/>
    <col min="3860" max="3860" width="2.28515625" style="2" customWidth="1"/>
    <col min="3861" max="3861" width="7.140625" style="2" customWidth="1"/>
    <col min="3862" max="3862" width="6.85546875" style="2" customWidth="1"/>
    <col min="3863" max="3863" width="10" style="2" customWidth="1"/>
    <col min="3864" max="3864" width="12.28515625" style="2" customWidth="1"/>
    <col min="3865" max="3865" width="12.85546875" style="2" customWidth="1"/>
    <col min="3866" max="3867" width="12.140625" style="2" customWidth="1"/>
    <col min="3868" max="3870" width="0" style="2" hidden="1" customWidth="1"/>
    <col min="3871" max="3871" width="12.5703125" style="2" customWidth="1"/>
    <col min="3872" max="3872" width="13.85546875" style="2" customWidth="1"/>
    <col min="3873" max="3873" width="12.140625" style="2" customWidth="1"/>
    <col min="3874" max="3874" width="11.28515625" style="2" customWidth="1"/>
    <col min="3875" max="3875" width="11.7109375" style="2" customWidth="1"/>
    <col min="3876" max="4095" width="9.140625" style="2"/>
    <col min="4096" max="4096" width="6" style="2" customWidth="1"/>
    <col min="4097" max="4105" width="12.7109375" style="2" customWidth="1"/>
    <col min="4106" max="4106" width="13.42578125" style="2" customWidth="1"/>
    <col min="4107" max="4108" width="14.28515625" style="2" customWidth="1"/>
    <col min="4109" max="4109" width="14.42578125" style="2" customWidth="1"/>
    <col min="4110" max="4110" width="14.28515625" style="2" customWidth="1"/>
    <col min="4111" max="4111" width="14" style="2" customWidth="1"/>
    <col min="4112" max="4112" width="9.5703125" style="2" customWidth="1"/>
    <col min="4113" max="4113" width="8.28515625" style="2" customWidth="1"/>
    <col min="4114" max="4114" width="9.7109375" style="2" customWidth="1"/>
    <col min="4115" max="4115" width="10.5703125" style="2" customWidth="1"/>
    <col min="4116" max="4116" width="2.28515625" style="2" customWidth="1"/>
    <col min="4117" max="4117" width="7.140625" style="2" customWidth="1"/>
    <col min="4118" max="4118" width="6.85546875" style="2" customWidth="1"/>
    <col min="4119" max="4119" width="10" style="2" customWidth="1"/>
    <col min="4120" max="4120" width="12.28515625" style="2" customWidth="1"/>
    <col min="4121" max="4121" width="12.85546875" style="2" customWidth="1"/>
    <col min="4122" max="4123" width="12.140625" style="2" customWidth="1"/>
    <col min="4124" max="4126" width="0" style="2" hidden="1" customWidth="1"/>
    <col min="4127" max="4127" width="12.5703125" style="2" customWidth="1"/>
    <col min="4128" max="4128" width="13.85546875" style="2" customWidth="1"/>
    <col min="4129" max="4129" width="12.140625" style="2" customWidth="1"/>
    <col min="4130" max="4130" width="11.28515625" style="2" customWidth="1"/>
    <col min="4131" max="4131" width="11.7109375" style="2" customWidth="1"/>
    <col min="4132" max="4351" width="9.140625" style="2"/>
    <col min="4352" max="4352" width="6" style="2" customWidth="1"/>
    <col min="4353" max="4361" width="12.7109375" style="2" customWidth="1"/>
    <col min="4362" max="4362" width="13.42578125" style="2" customWidth="1"/>
    <col min="4363" max="4364" width="14.28515625" style="2" customWidth="1"/>
    <col min="4365" max="4365" width="14.42578125" style="2" customWidth="1"/>
    <col min="4366" max="4366" width="14.28515625" style="2" customWidth="1"/>
    <col min="4367" max="4367" width="14" style="2" customWidth="1"/>
    <col min="4368" max="4368" width="9.5703125" style="2" customWidth="1"/>
    <col min="4369" max="4369" width="8.28515625" style="2" customWidth="1"/>
    <col min="4370" max="4370" width="9.7109375" style="2" customWidth="1"/>
    <col min="4371" max="4371" width="10.5703125" style="2" customWidth="1"/>
    <col min="4372" max="4372" width="2.28515625" style="2" customWidth="1"/>
    <col min="4373" max="4373" width="7.140625" style="2" customWidth="1"/>
    <col min="4374" max="4374" width="6.85546875" style="2" customWidth="1"/>
    <col min="4375" max="4375" width="10" style="2" customWidth="1"/>
    <col min="4376" max="4376" width="12.28515625" style="2" customWidth="1"/>
    <col min="4377" max="4377" width="12.85546875" style="2" customWidth="1"/>
    <col min="4378" max="4379" width="12.140625" style="2" customWidth="1"/>
    <col min="4380" max="4382" width="0" style="2" hidden="1" customWidth="1"/>
    <col min="4383" max="4383" width="12.5703125" style="2" customWidth="1"/>
    <col min="4384" max="4384" width="13.85546875" style="2" customWidth="1"/>
    <col min="4385" max="4385" width="12.140625" style="2" customWidth="1"/>
    <col min="4386" max="4386" width="11.28515625" style="2" customWidth="1"/>
    <col min="4387" max="4387" width="11.7109375" style="2" customWidth="1"/>
    <col min="4388" max="4607" width="9.140625" style="2"/>
    <col min="4608" max="4608" width="6" style="2" customWidth="1"/>
    <col min="4609" max="4617" width="12.7109375" style="2" customWidth="1"/>
    <col min="4618" max="4618" width="13.42578125" style="2" customWidth="1"/>
    <col min="4619" max="4620" width="14.28515625" style="2" customWidth="1"/>
    <col min="4621" max="4621" width="14.42578125" style="2" customWidth="1"/>
    <col min="4622" max="4622" width="14.28515625" style="2" customWidth="1"/>
    <col min="4623" max="4623" width="14" style="2" customWidth="1"/>
    <col min="4624" max="4624" width="9.5703125" style="2" customWidth="1"/>
    <col min="4625" max="4625" width="8.28515625" style="2" customWidth="1"/>
    <col min="4626" max="4626" width="9.7109375" style="2" customWidth="1"/>
    <col min="4627" max="4627" width="10.5703125" style="2" customWidth="1"/>
    <col min="4628" max="4628" width="2.28515625" style="2" customWidth="1"/>
    <col min="4629" max="4629" width="7.140625" style="2" customWidth="1"/>
    <col min="4630" max="4630" width="6.85546875" style="2" customWidth="1"/>
    <col min="4631" max="4631" width="10" style="2" customWidth="1"/>
    <col min="4632" max="4632" width="12.28515625" style="2" customWidth="1"/>
    <col min="4633" max="4633" width="12.85546875" style="2" customWidth="1"/>
    <col min="4634" max="4635" width="12.140625" style="2" customWidth="1"/>
    <col min="4636" max="4638" width="0" style="2" hidden="1" customWidth="1"/>
    <col min="4639" max="4639" width="12.5703125" style="2" customWidth="1"/>
    <col min="4640" max="4640" width="13.85546875" style="2" customWidth="1"/>
    <col min="4641" max="4641" width="12.140625" style="2" customWidth="1"/>
    <col min="4642" max="4642" width="11.28515625" style="2" customWidth="1"/>
    <col min="4643" max="4643" width="11.7109375" style="2" customWidth="1"/>
    <col min="4644" max="4863" width="9.140625" style="2"/>
    <col min="4864" max="4864" width="6" style="2" customWidth="1"/>
    <col min="4865" max="4873" width="12.7109375" style="2" customWidth="1"/>
    <col min="4874" max="4874" width="13.42578125" style="2" customWidth="1"/>
    <col min="4875" max="4876" width="14.28515625" style="2" customWidth="1"/>
    <col min="4877" max="4877" width="14.42578125" style="2" customWidth="1"/>
    <col min="4878" max="4878" width="14.28515625" style="2" customWidth="1"/>
    <col min="4879" max="4879" width="14" style="2" customWidth="1"/>
    <col min="4880" max="4880" width="9.5703125" style="2" customWidth="1"/>
    <col min="4881" max="4881" width="8.28515625" style="2" customWidth="1"/>
    <col min="4882" max="4882" width="9.7109375" style="2" customWidth="1"/>
    <col min="4883" max="4883" width="10.5703125" style="2" customWidth="1"/>
    <col min="4884" max="4884" width="2.28515625" style="2" customWidth="1"/>
    <col min="4885" max="4885" width="7.140625" style="2" customWidth="1"/>
    <col min="4886" max="4886" width="6.85546875" style="2" customWidth="1"/>
    <col min="4887" max="4887" width="10" style="2" customWidth="1"/>
    <col min="4888" max="4888" width="12.28515625" style="2" customWidth="1"/>
    <col min="4889" max="4889" width="12.85546875" style="2" customWidth="1"/>
    <col min="4890" max="4891" width="12.140625" style="2" customWidth="1"/>
    <col min="4892" max="4894" width="0" style="2" hidden="1" customWidth="1"/>
    <col min="4895" max="4895" width="12.5703125" style="2" customWidth="1"/>
    <col min="4896" max="4896" width="13.85546875" style="2" customWidth="1"/>
    <col min="4897" max="4897" width="12.140625" style="2" customWidth="1"/>
    <col min="4898" max="4898" width="11.28515625" style="2" customWidth="1"/>
    <col min="4899" max="4899" width="11.7109375" style="2" customWidth="1"/>
    <col min="4900" max="5119" width="9.140625" style="2"/>
    <col min="5120" max="5120" width="6" style="2" customWidth="1"/>
    <col min="5121" max="5129" width="12.7109375" style="2" customWidth="1"/>
    <col min="5130" max="5130" width="13.42578125" style="2" customWidth="1"/>
    <col min="5131" max="5132" width="14.28515625" style="2" customWidth="1"/>
    <col min="5133" max="5133" width="14.42578125" style="2" customWidth="1"/>
    <col min="5134" max="5134" width="14.28515625" style="2" customWidth="1"/>
    <col min="5135" max="5135" width="14" style="2" customWidth="1"/>
    <col min="5136" max="5136" width="9.5703125" style="2" customWidth="1"/>
    <col min="5137" max="5137" width="8.28515625" style="2" customWidth="1"/>
    <col min="5138" max="5138" width="9.7109375" style="2" customWidth="1"/>
    <col min="5139" max="5139" width="10.5703125" style="2" customWidth="1"/>
    <col min="5140" max="5140" width="2.28515625" style="2" customWidth="1"/>
    <col min="5141" max="5141" width="7.140625" style="2" customWidth="1"/>
    <col min="5142" max="5142" width="6.85546875" style="2" customWidth="1"/>
    <col min="5143" max="5143" width="10" style="2" customWidth="1"/>
    <col min="5144" max="5144" width="12.28515625" style="2" customWidth="1"/>
    <col min="5145" max="5145" width="12.85546875" style="2" customWidth="1"/>
    <col min="5146" max="5147" width="12.140625" style="2" customWidth="1"/>
    <col min="5148" max="5150" width="0" style="2" hidden="1" customWidth="1"/>
    <col min="5151" max="5151" width="12.5703125" style="2" customWidth="1"/>
    <col min="5152" max="5152" width="13.85546875" style="2" customWidth="1"/>
    <col min="5153" max="5153" width="12.140625" style="2" customWidth="1"/>
    <col min="5154" max="5154" width="11.28515625" style="2" customWidth="1"/>
    <col min="5155" max="5155" width="11.7109375" style="2" customWidth="1"/>
    <col min="5156" max="5375" width="9.140625" style="2"/>
    <col min="5376" max="5376" width="6" style="2" customWidth="1"/>
    <col min="5377" max="5385" width="12.7109375" style="2" customWidth="1"/>
    <col min="5386" max="5386" width="13.42578125" style="2" customWidth="1"/>
    <col min="5387" max="5388" width="14.28515625" style="2" customWidth="1"/>
    <col min="5389" max="5389" width="14.42578125" style="2" customWidth="1"/>
    <col min="5390" max="5390" width="14.28515625" style="2" customWidth="1"/>
    <col min="5391" max="5391" width="14" style="2" customWidth="1"/>
    <col min="5392" max="5392" width="9.5703125" style="2" customWidth="1"/>
    <col min="5393" max="5393" width="8.28515625" style="2" customWidth="1"/>
    <col min="5394" max="5394" width="9.7109375" style="2" customWidth="1"/>
    <col min="5395" max="5395" width="10.5703125" style="2" customWidth="1"/>
    <col min="5396" max="5396" width="2.28515625" style="2" customWidth="1"/>
    <col min="5397" max="5397" width="7.140625" style="2" customWidth="1"/>
    <col min="5398" max="5398" width="6.85546875" style="2" customWidth="1"/>
    <col min="5399" max="5399" width="10" style="2" customWidth="1"/>
    <col min="5400" max="5400" width="12.28515625" style="2" customWidth="1"/>
    <col min="5401" max="5401" width="12.85546875" style="2" customWidth="1"/>
    <col min="5402" max="5403" width="12.140625" style="2" customWidth="1"/>
    <col min="5404" max="5406" width="0" style="2" hidden="1" customWidth="1"/>
    <col min="5407" max="5407" width="12.5703125" style="2" customWidth="1"/>
    <col min="5408" max="5408" width="13.85546875" style="2" customWidth="1"/>
    <col min="5409" max="5409" width="12.140625" style="2" customWidth="1"/>
    <col min="5410" max="5410" width="11.28515625" style="2" customWidth="1"/>
    <col min="5411" max="5411" width="11.7109375" style="2" customWidth="1"/>
    <col min="5412" max="5631" width="9.140625" style="2"/>
    <col min="5632" max="5632" width="6" style="2" customWidth="1"/>
    <col min="5633" max="5641" width="12.7109375" style="2" customWidth="1"/>
    <col min="5642" max="5642" width="13.42578125" style="2" customWidth="1"/>
    <col min="5643" max="5644" width="14.28515625" style="2" customWidth="1"/>
    <col min="5645" max="5645" width="14.42578125" style="2" customWidth="1"/>
    <col min="5646" max="5646" width="14.28515625" style="2" customWidth="1"/>
    <col min="5647" max="5647" width="14" style="2" customWidth="1"/>
    <col min="5648" max="5648" width="9.5703125" style="2" customWidth="1"/>
    <col min="5649" max="5649" width="8.28515625" style="2" customWidth="1"/>
    <col min="5650" max="5650" width="9.7109375" style="2" customWidth="1"/>
    <col min="5651" max="5651" width="10.5703125" style="2" customWidth="1"/>
    <col min="5652" max="5652" width="2.28515625" style="2" customWidth="1"/>
    <col min="5653" max="5653" width="7.140625" style="2" customWidth="1"/>
    <col min="5654" max="5654" width="6.85546875" style="2" customWidth="1"/>
    <col min="5655" max="5655" width="10" style="2" customWidth="1"/>
    <col min="5656" max="5656" width="12.28515625" style="2" customWidth="1"/>
    <col min="5657" max="5657" width="12.85546875" style="2" customWidth="1"/>
    <col min="5658" max="5659" width="12.140625" style="2" customWidth="1"/>
    <col min="5660" max="5662" width="0" style="2" hidden="1" customWidth="1"/>
    <col min="5663" max="5663" width="12.5703125" style="2" customWidth="1"/>
    <col min="5664" max="5664" width="13.85546875" style="2" customWidth="1"/>
    <col min="5665" max="5665" width="12.140625" style="2" customWidth="1"/>
    <col min="5666" max="5666" width="11.28515625" style="2" customWidth="1"/>
    <col min="5667" max="5667" width="11.7109375" style="2" customWidth="1"/>
    <col min="5668" max="5887" width="9.140625" style="2"/>
    <col min="5888" max="5888" width="6" style="2" customWidth="1"/>
    <col min="5889" max="5897" width="12.7109375" style="2" customWidth="1"/>
    <col min="5898" max="5898" width="13.42578125" style="2" customWidth="1"/>
    <col min="5899" max="5900" width="14.28515625" style="2" customWidth="1"/>
    <col min="5901" max="5901" width="14.42578125" style="2" customWidth="1"/>
    <col min="5902" max="5902" width="14.28515625" style="2" customWidth="1"/>
    <col min="5903" max="5903" width="14" style="2" customWidth="1"/>
    <col min="5904" max="5904" width="9.5703125" style="2" customWidth="1"/>
    <col min="5905" max="5905" width="8.28515625" style="2" customWidth="1"/>
    <col min="5906" max="5906" width="9.7109375" style="2" customWidth="1"/>
    <col min="5907" max="5907" width="10.5703125" style="2" customWidth="1"/>
    <col min="5908" max="5908" width="2.28515625" style="2" customWidth="1"/>
    <col min="5909" max="5909" width="7.140625" style="2" customWidth="1"/>
    <col min="5910" max="5910" width="6.85546875" style="2" customWidth="1"/>
    <col min="5911" max="5911" width="10" style="2" customWidth="1"/>
    <col min="5912" max="5912" width="12.28515625" style="2" customWidth="1"/>
    <col min="5913" max="5913" width="12.85546875" style="2" customWidth="1"/>
    <col min="5914" max="5915" width="12.140625" style="2" customWidth="1"/>
    <col min="5916" max="5918" width="0" style="2" hidden="1" customWidth="1"/>
    <col min="5919" max="5919" width="12.5703125" style="2" customWidth="1"/>
    <col min="5920" max="5920" width="13.85546875" style="2" customWidth="1"/>
    <col min="5921" max="5921" width="12.140625" style="2" customWidth="1"/>
    <col min="5922" max="5922" width="11.28515625" style="2" customWidth="1"/>
    <col min="5923" max="5923" width="11.7109375" style="2" customWidth="1"/>
    <col min="5924" max="6143" width="9.140625" style="2"/>
    <col min="6144" max="6144" width="6" style="2" customWidth="1"/>
    <col min="6145" max="6153" width="12.7109375" style="2" customWidth="1"/>
    <col min="6154" max="6154" width="13.42578125" style="2" customWidth="1"/>
    <col min="6155" max="6156" width="14.28515625" style="2" customWidth="1"/>
    <col min="6157" max="6157" width="14.42578125" style="2" customWidth="1"/>
    <col min="6158" max="6158" width="14.28515625" style="2" customWidth="1"/>
    <col min="6159" max="6159" width="14" style="2" customWidth="1"/>
    <col min="6160" max="6160" width="9.5703125" style="2" customWidth="1"/>
    <col min="6161" max="6161" width="8.28515625" style="2" customWidth="1"/>
    <col min="6162" max="6162" width="9.7109375" style="2" customWidth="1"/>
    <col min="6163" max="6163" width="10.5703125" style="2" customWidth="1"/>
    <col min="6164" max="6164" width="2.28515625" style="2" customWidth="1"/>
    <col min="6165" max="6165" width="7.140625" style="2" customWidth="1"/>
    <col min="6166" max="6166" width="6.85546875" style="2" customWidth="1"/>
    <col min="6167" max="6167" width="10" style="2" customWidth="1"/>
    <col min="6168" max="6168" width="12.28515625" style="2" customWidth="1"/>
    <col min="6169" max="6169" width="12.85546875" style="2" customWidth="1"/>
    <col min="6170" max="6171" width="12.140625" style="2" customWidth="1"/>
    <col min="6172" max="6174" width="0" style="2" hidden="1" customWidth="1"/>
    <col min="6175" max="6175" width="12.5703125" style="2" customWidth="1"/>
    <col min="6176" max="6176" width="13.85546875" style="2" customWidth="1"/>
    <col min="6177" max="6177" width="12.140625" style="2" customWidth="1"/>
    <col min="6178" max="6178" width="11.28515625" style="2" customWidth="1"/>
    <col min="6179" max="6179" width="11.7109375" style="2" customWidth="1"/>
    <col min="6180" max="6399" width="9.140625" style="2"/>
    <col min="6400" max="6400" width="6" style="2" customWidth="1"/>
    <col min="6401" max="6409" width="12.7109375" style="2" customWidth="1"/>
    <col min="6410" max="6410" width="13.42578125" style="2" customWidth="1"/>
    <col min="6411" max="6412" width="14.28515625" style="2" customWidth="1"/>
    <col min="6413" max="6413" width="14.42578125" style="2" customWidth="1"/>
    <col min="6414" max="6414" width="14.28515625" style="2" customWidth="1"/>
    <col min="6415" max="6415" width="14" style="2" customWidth="1"/>
    <col min="6416" max="6416" width="9.5703125" style="2" customWidth="1"/>
    <col min="6417" max="6417" width="8.28515625" style="2" customWidth="1"/>
    <col min="6418" max="6418" width="9.7109375" style="2" customWidth="1"/>
    <col min="6419" max="6419" width="10.5703125" style="2" customWidth="1"/>
    <col min="6420" max="6420" width="2.28515625" style="2" customWidth="1"/>
    <col min="6421" max="6421" width="7.140625" style="2" customWidth="1"/>
    <col min="6422" max="6422" width="6.85546875" style="2" customWidth="1"/>
    <col min="6423" max="6423" width="10" style="2" customWidth="1"/>
    <col min="6424" max="6424" width="12.28515625" style="2" customWidth="1"/>
    <col min="6425" max="6425" width="12.85546875" style="2" customWidth="1"/>
    <col min="6426" max="6427" width="12.140625" style="2" customWidth="1"/>
    <col min="6428" max="6430" width="0" style="2" hidden="1" customWidth="1"/>
    <col min="6431" max="6431" width="12.5703125" style="2" customWidth="1"/>
    <col min="6432" max="6432" width="13.85546875" style="2" customWidth="1"/>
    <col min="6433" max="6433" width="12.140625" style="2" customWidth="1"/>
    <col min="6434" max="6434" width="11.28515625" style="2" customWidth="1"/>
    <col min="6435" max="6435" width="11.7109375" style="2" customWidth="1"/>
    <col min="6436" max="6655" width="9.140625" style="2"/>
    <col min="6656" max="6656" width="6" style="2" customWidth="1"/>
    <col min="6657" max="6665" width="12.7109375" style="2" customWidth="1"/>
    <col min="6666" max="6666" width="13.42578125" style="2" customWidth="1"/>
    <col min="6667" max="6668" width="14.28515625" style="2" customWidth="1"/>
    <col min="6669" max="6669" width="14.42578125" style="2" customWidth="1"/>
    <col min="6670" max="6670" width="14.28515625" style="2" customWidth="1"/>
    <col min="6671" max="6671" width="14" style="2" customWidth="1"/>
    <col min="6672" max="6672" width="9.5703125" style="2" customWidth="1"/>
    <col min="6673" max="6673" width="8.28515625" style="2" customWidth="1"/>
    <col min="6674" max="6674" width="9.7109375" style="2" customWidth="1"/>
    <col min="6675" max="6675" width="10.5703125" style="2" customWidth="1"/>
    <col min="6676" max="6676" width="2.28515625" style="2" customWidth="1"/>
    <col min="6677" max="6677" width="7.140625" style="2" customWidth="1"/>
    <col min="6678" max="6678" width="6.85546875" style="2" customWidth="1"/>
    <col min="6679" max="6679" width="10" style="2" customWidth="1"/>
    <col min="6680" max="6680" width="12.28515625" style="2" customWidth="1"/>
    <col min="6681" max="6681" width="12.85546875" style="2" customWidth="1"/>
    <col min="6682" max="6683" width="12.140625" style="2" customWidth="1"/>
    <col min="6684" max="6686" width="0" style="2" hidden="1" customWidth="1"/>
    <col min="6687" max="6687" width="12.5703125" style="2" customWidth="1"/>
    <col min="6688" max="6688" width="13.85546875" style="2" customWidth="1"/>
    <col min="6689" max="6689" width="12.140625" style="2" customWidth="1"/>
    <col min="6690" max="6690" width="11.28515625" style="2" customWidth="1"/>
    <col min="6691" max="6691" width="11.7109375" style="2" customWidth="1"/>
    <col min="6692" max="6911" width="9.140625" style="2"/>
    <col min="6912" max="6912" width="6" style="2" customWidth="1"/>
    <col min="6913" max="6921" width="12.7109375" style="2" customWidth="1"/>
    <col min="6922" max="6922" width="13.42578125" style="2" customWidth="1"/>
    <col min="6923" max="6924" width="14.28515625" style="2" customWidth="1"/>
    <col min="6925" max="6925" width="14.42578125" style="2" customWidth="1"/>
    <col min="6926" max="6926" width="14.28515625" style="2" customWidth="1"/>
    <col min="6927" max="6927" width="14" style="2" customWidth="1"/>
    <col min="6928" max="6928" width="9.5703125" style="2" customWidth="1"/>
    <col min="6929" max="6929" width="8.28515625" style="2" customWidth="1"/>
    <col min="6930" max="6930" width="9.7109375" style="2" customWidth="1"/>
    <col min="6931" max="6931" width="10.5703125" style="2" customWidth="1"/>
    <col min="6932" max="6932" width="2.28515625" style="2" customWidth="1"/>
    <col min="6933" max="6933" width="7.140625" style="2" customWidth="1"/>
    <col min="6934" max="6934" width="6.85546875" style="2" customWidth="1"/>
    <col min="6935" max="6935" width="10" style="2" customWidth="1"/>
    <col min="6936" max="6936" width="12.28515625" style="2" customWidth="1"/>
    <col min="6937" max="6937" width="12.85546875" style="2" customWidth="1"/>
    <col min="6938" max="6939" width="12.140625" style="2" customWidth="1"/>
    <col min="6940" max="6942" width="0" style="2" hidden="1" customWidth="1"/>
    <col min="6943" max="6943" width="12.5703125" style="2" customWidth="1"/>
    <col min="6944" max="6944" width="13.85546875" style="2" customWidth="1"/>
    <col min="6945" max="6945" width="12.140625" style="2" customWidth="1"/>
    <col min="6946" max="6946" width="11.28515625" style="2" customWidth="1"/>
    <col min="6947" max="6947" width="11.7109375" style="2" customWidth="1"/>
    <col min="6948" max="7167" width="9.140625" style="2"/>
    <col min="7168" max="7168" width="6" style="2" customWidth="1"/>
    <col min="7169" max="7177" width="12.7109375" style="2" customWidth="1"/>
    <col min="7178" max="7178" width="13.42578125" style="2" customWidth="1"/>
    <col min="7179" max="7180" width="14.28515625" style="2" customWidth="1"/>
    <col min="7181" max="7181" width="14.42578125" style="2" customWidth="1"/>
    <col min="7182" max="7182" width="14.28515625" style="2" customWidth="1"/>
    <col min="7183" max="7183" width="14" style="2" customWidth="1"/>
    <col min="7184" max="7184" width="9.5703125" style="2" customWidth="1"/>
    <col min="7185" max="7185" width="8.28515625" style="2" customWidth="1"/>
    <col min="7186" max="7186" width="9.7109375" style="2" customWidth="1"/>
    <col min="7187" max="7187" width="10.5703125" style="2" customWidth="1"/>
    <col min="7188" max="7188" width="2.28515625" style="2" customWidth="1"/>
    <col min="7189" max="7189" width="7.140625" style="2" customWidth="1"/>
    <col min="7190" max="7190" width="6.85546875" style="2" customWidth="1"/>
    <col min="7191" max="7191" width="10" style="2" customWidth="1"/>
    <col min="7192" max="7192" width="12.28515625" style="2" customWidth="1"/>
    <col min="7193" max="7193" width="12.85546875" style="2" customWidth="1"/>
    <col min="7194" max="7195" width="12.140625" style="2" customWidth="1"/>
    <col min="7196" max="7198" width="0" style="2" hidden="1" customWidth="1"/>
    <col min="7199" max="7199" width="12.5703125" style="2" customWidth="1"/>
    <col min="7200" max="7200" width="13.85546875" style="2" customWidth="1"/>
    <col min="7201" max="7201" width="12.140625" style="2" customWidth="1"/>
    <col min="7202" max="7202" width="11.28515625" style="2" customWidth="1"/>
    <col min="7203" max="7203" width="11.7109375" style="2" customWidth="1"/>
    <col min="7204" max="7423" width="9.140625" style="2"/>
    <col min="7424" max="7424" width="6" style="2" customWidth="1"/>
    <col min="7425" max="7433" width="12.7109375" style="2" customWidth="1"/>
    <col min="7434" max="7434" width="13.42578125" style="2" customWidth="1"/>
    <col min="7435" max="7436" width="14.28515625" style="2" customWidth="1"/>
    <col min="7437" max="7437" width="14.42578125" style="2" customWidth="1"/>
    <col min="7438" max="7438" width="14.28515625" style="2" customWidth="1"/>
    <col min="7439" max="7439" width="14" style="2" customWidth="1"/>
    <col min="7440" max="7440" width="9.5703125" style="2" customWidth="1"/>
    <col min="7441" max="7441" width="8.28515625" style="2" customWidth="1"/>
    <col min="7442" max="7442" width="9.7109375" style="2" customWidth="1"/>
    <col min="7443" max="7443" width="10.5703125" style="2" customWidth="1"/>
    <col min="7444" max="7444" width="2.28515625" style="2" customWidth="1"/>
    <col min="7445" max="7445" width="7.140625" style="2" customWidth="1"/>
    <col min="7446" max="7446" width="6.85546875" style="2" customWidth="1"/>
    <col min="7447" max="7447" width="10" style="2" customWidth="1"/>
    <col min="7448" max="7448" width="12.28515625" style="2" customWidth="1"/>
    <col min="7449" max="7449" width="12.85546875" style="2" customWidth="1"/>
    <col min="7450" max="7451" width="12.140625" style="2" customWidth="1"/>
    <col min="7452" max="7454" width="0" style="2" hidden="1" customWidth="1"/>
    <col min="7455" max="7455" width="12.5703125" style="2" customWidth="1"/>
    <col min="7456" max="7456" width="13.85546875" style="2" customWidth="1"/>
    <col min="7457" max="7457" width="12.140625" style="2" customWidth="1"/>
    <col min="7458" max="7458" width="11.28515625" style="2" customWidth="1"/>
    <col min="7459" max="7459" width="11.7109375" style="2" customWidth="1"/>
    <col min="7460" max="7679" width="9.140625" style="2"/>
    <col min="7680" max="7680" width="6" style="2" customWidth="1"/>
    <col min="7681" max="7689" width="12.7109375" style="2" customWidth="1"/>
    <col min="7690" max="7690" width="13.42578125" style="2" customWidth="1"/>
    <col min="7691" max="7692" width="14.28515625" style="2" customWidth="1"/>
    <col min="7693" max="7693" width="14.42578125" style="2" customWidth="1"/>
    <col min="7694" max="7694" width="14.28515625" style="2" customWidth="1"/>
    <col min="7695" max="7695" width="14" style="2" customWidth="1"/>
    <col min="7696" max="7696" width="9.5703125" style="2" customWidth="1"/>
    <col min="7697" max="7697" width="8.28515625" style="2" customWidth="1"/>
    <col min="7698" max="7698" width="9.7109375" style="2" customWidth="1"/>
    <col min="7699" max="7699" width="10.5703125" style="2" customWidth="1"/>
    <col min="7700" max="7700" width="2.28515625" style="2" customWidth="1"/>
    <col min="7701" max="7701" width="7.140625" style="2" customWidth="1"/>
    <col min="7702" max="7702" width="6.85546875" style="2" customWidth="1"/>
    <col min="7703" max="7703" width="10" style="2" customWidth="1"/>
    <col min="7704" max="7704" width="12.28515625" style="2" customWidth="1"/>
    <col min="7705" max="7705" width="12.85546875" style="2" customWidth="1"/>
    <col min="7706" max="7707" width="12.140625" style="2" customWidth="1"/>
    <col min="7708" max="7710" width="0" style="2" hidden="1" customWidth="1"/>
    <col min="7711" max="7711" width="12.5703125" style="2" customWidth="1"/>
    <col min="7712" max="7712" width="13.85546875" style="2" customWidth="1"/>
    <col min="7713" max="7713" width="12.140625" style="2" customWidth="1"/>
    <col min="7714" max="7714" width="11.28515625" style="2" customWidth="1"/>
    <col min="7715" max="7715" width="11.7109375" style="2" customWidth="1"/>
    <col min="7716" max="7935" width="9.140625" style="2"/>
    <col min="7936" max="7936" width="6" style="2" customWidth="1"/>
    <col min="7937" max="7945" width="12.7109375" style="2" customWidth="1"/>
    <col min="7946" max="7946" width="13.42578125" style="2" customWidth="1"/>
    <col min="7947" max="7948" width="14.28515625" style="2" customWidth="1"/>
    <col min="7949" max="7949" width="14.42578125" style="2" customWidth="1"/>
    <col min="7950" max="7950" width="14.28515625" style="2" customWidth="1"/>
    <col min="7951" max="7951" width="14" style="2" customWidth="1"/>
    <col min="7952" max="7952" width="9.5703125" style="2" customWidth="1"/>
    <col min="7953" max="7953" width="8.28515625" style="2" customWidth="1"/>
    <col min="7954" max="7954" width="9.7109375" style="2" customWidth="1"/>
    <col min="7955" max="7955" width="10.5703125" style="2" customWidth="1"/>
    <col min="7956" max="7956" width="2.28515625" style="2" customWidth="1"/>
    <col min="7957" max="7957" width="7.140625" style="2" customWidth="1"/>
    <col min="7958" max="7958" width="6.85546875" style="2" customWidth="1"/>
    <col min="7959" max="7959" width="10" style="2" customWidth="1"/>
    <col min="7960" max="7960" width="12.28515625" style="2" customWidth="1"/>
    <col min="7961" max="7961" width="12.85546875" style="2" customWidth="1"/>
    <col min="7962" max="7963" width="12.140625" style="2" customWidth="1"/>
    <col min="7964" max="7966" width="0" style="2" hidden="1" customWidth="1"/>
    <col min="7967" max="7967" width="12.5703125" style="2" customWidth="1"/>
    <col min="7968" max="7968" width="13.85546875" style="2" customWidth="1"/>
    <col min="7969" max="7969" width="12.140625" style="2" customWidth="1"/>
    <col min="7970" max="7970" width="11.28515625" style="2" customWidth="1"/>
    <col min="7971" max="7971" width="11.7109375" style="2" customWidth="1"/>
    <col min="7972" max="8191" width="9.140625" style="2"/>
    <col min="8192" max="8192" width="6" style="2" customWidth="1"/>
    <col min="8193" max="8201" width="12.7109375" style="2" customWidth="1"/>
    <col min="8202" max="8202" width="13.42578125" style="2" customWidth="1"/>
    <col min="8203" max="8204" width="14.28515625" style="2" customWidth="1"/>
    <col min="8205" max="8205" width="14.42578125" style="2" customWidth="1"/>
    <col min="8206" max="8206" width="14.28515625" style="2" customWidth="1"/>
    <col min="8207" max="8207" width="14" style="2" customWidth="1"/>
    <col min="8208" max="8208" width="9.5703125" style="2" customWidth="1"/>
    <col min="8209" max="8209" width="8.28515625" style="2" customWidth="1"/>
    <col min="8210" max="8210" width="9.7109375" style="2" customWidth="1"/>
    <col min="8211" max="8211" width="10.5703125" style="2" customWidth="1"/>
    <col min="8212" max="8212" width="2.28515625" style="2" customWidth="1"/>
    <col min="8213" max="8213" width="7.140625" style="2" customWidth="1"/>
    <col min="8214" max="8214" width="6.85546875" style="2" customWidth="1"/>
    <col min="8215" max="8215" width="10" style="2" customWidth="1"/>
    <col min="8216" max="8216" width="12.28515625" style="2" customWidth="1"/>
    <col min="8217" max="8217" width="12.85546875" style="2" customWidth="1"/>
    <col min="8218" max="8219" width="12.140625" style="2" customWidth="1"/>
    <col min="8220" max="8222" width="0" style="2" hidden="1" customWidth="1"/>
    <col min="8223" max="8223" width="12.5703125" style="2" customWidth="1"/>
    <col min="8224" max="8224" width="13.85546875" style="2" customWidth="1"/>
    <col min="8225" max="8225" width="12.140625" style="2" customWidth="1"/>
    <col min="8226" max="8226" width="11.28515625" style="2" customWidth="1"/>
    <col min="8227" max="8227" width="11.7109375" style="2" customWidth="1"/>
    <col min="8228" max="8447" width="9.140625" style="2"/>
    <col min="8448" max="8448" width="6" style="2" customWidth="1"/>
    <col min="8449" max="8457" width="12.7109375" style="2" customWidth="1"/>
    <col min="8458" max="8458" width="13.42578125" style="2" customWidth="1"/>
    <col min="8459" max="8460" width="14.28515625" style="2" customWidth="1"/>
    <col min="8461" max="8461" width="14.42578125" style="2" customWidth="1"/>
    <col min="8462" max="8462" width="14.28515625" style="2" customWidth="1"/>
    <col min="8463" max="8463" width="14" style="2" customWidth="1"/>
    <col min="8464" max="8464" width="9.5703125" style="2" customWidth="1"/>
    <col min="8465" max="8465" width="8.28515625" style="2" customWidth="1"/>
    <col min="8466" max="8466" width="9.7109375" style="2" customWidth="1"/>
    <col min="8467" max="8467" width="10.5703125" style="2" customWidth="1"/>
    <col min="8468" max="8468" width="2.28515625" style="2" customWidth="1"/>
    <col min="8469" max="8469" width="7.140625" style="2" customWidth="1"/>
    <col min="8470" max="8470" width="6.85546875" style="2" customWidth="1"/>
    <col min="8471" max="8471" width="10" style="2" customWidth="1"/>
    <col min="8472" max="8472" width="12.28515625" style="2" customWidth="1"/>
    <col min="8473" max="8473" width="12.85546875" style="2" customWidth="1"/>
    <col min="8474" max="8475" width="12.140625" style="2" customWidth="1"/>
    <col min="8476" max="8478" width="0" style="2" hidden="1" customWidth="1"/>
    <col min="8479" max="8479" width="12.5703125" style="2" customWidth="1"/>
    <col min="8480" max="8480" width="13.85546875" style="2" customWidth="1"/>
    <col min="8481" max="8481" width="12.140625" style="2" customWidth="1"/>
    <col min="8482" max="8482" width="11.28515625" style="2" customWidth="1"/>
    <col min="8483" max="8483" width="11.7109375" style="2" customWidth="1"/>
    <col min="8484" max="8703" width="9.140625" style="2"/>
    <col min="8704" max="8704" width="6" style="2" customWidth="1"/>
    <col min="8705" max="8713" width="12.7109375" style="2" customWidth="1"/>
    <col min="8714" max="8714" width="13.42578125" style="2" customWidth="1"/>
    <col min="8715" max="8716" width="14.28515625" style="2" customWidth="1"/>
    <col min="8717" max="8717" width="14.42578125" style="2" customWidth="1"/>
    <col min="8718" max="8718" width="14.28515625" style="2" customWidth="1"/>
    <col min="8719" max="8719" width="14" style="2" customWidth="1"/>
    <col min="8720" max="8720" width="9.5703125" style="2" customWidth="1"/>
    <col min="8721" max="8721" width="8.28515625" style="2" customWidth="1"/>
    <col min="8722" max="8722" width="9.7109375" style="2" customWidth="1"/>
    <col min="8723" max="8723" width="10.5703125" style="2" customWidth="1"/>
    <col min="8724" max="8724" width="2.28515625" style="2" customWidth="1"/>
    <col min="8725" max="8725" width="7.140625" style="2" customWidth="1"/>
    <col min="8726" max="8726" width="6.85546875" style="2" customWidth="1"/>
    <col min="8727" max="8727" width="10" style="2" customWidth="1"/>
    <col min="8728" max="8728" width="12.28515625" style="2" customWidth="1"/>
    <col min="8729" max="8729" width="12.85546875" style="2" customWidth="1"/>
    <col min="8730" max="8731" width="12.140625" style="2" customWidth="1"/>
    <col min="8732" max="8734" width="0" style="2" hidden="1" customWidth="1"/>
    <col min="8735" max="8735" width="12.5703125" style="2" customWidth="1"/>
    <col min="8736" max="8736" width="13.85546875" style="2" customWidth="1"/>
    <col min="8737" max="8737" width="12.140625" style="2" customWidth="1"/>
    <col min="8738" max="8738" width="11.28515625" style="2" customWidth="1"/>
    <col min="8739" max="8739" width="11.7109375" style="2" customWidth="1"/>
    <col min="8740" max="8959" width="9.140625" style="2"/>
    <col min="8960" max="8960" width="6" style="2" customWidth="1"/>
    <col min="8961" max="8969" width="12.7109375" style="2" customWidth="1"/>
    <col min="8970" max="8970" width="13.42578125" style="2" customWidth="1"/>
    <col min="8971" max="8972" width="14.28515625" style="2" customWidth="1"/>
    <col min="8973" max="8973" width="14.42578125" style="2" customWidth="1"/>
    <col min="8974" max="8974" width="14.28515625" style="2" customWidth="1"/>
    <col min="8975" max="8975" width="14" style="2" customWidth="1"/>
    <col min="8976" max="8976" width="9.5703125" style="2" customWidth="1"/>
    <col min="8977" max="8977" width="8.28515625" style="2" customWidth="1"/>
    <col min="8978" max="8978" width="9.7109375" style="2" customWidth="1"/>
    <col min="8979" max="8979" width="10.5703125" style="2" customWidth="1"/>
    <col min="8980" max="8980" width="2.28515625" style="2" customWidth="1"/>
    <col min="8981" max="8981" width="7.140625" style="2" customWidth="1"/>
    <col min="8982" max="8982" width="6.85546875" style="2" customWidth="1"/>
    <col min="8983" max="8983" width="10" style="2" customWidth="1"/>
    <col min="8984" max="8984" width="12.28515625" style="2" customWidth="1"/>
    <col min="8985" max="8985" width="12.85546875" style="2" customWidth="1"/>
    <col min="8986" max="8987" width="12.140625" style="2" customWidth="1"/>
    <col min="8988" max="8990" width="0" style="2" hidden="1" customWidth="1"/>
    <col min="8991" max="8991" width="12.5703125" style="2" customWidth="1"/>
    <col min="8992" max="8992" width="13.85546875" style="2" customWidth="1"/>
    <col min="8993" max="8993" width="12.140625" style="2" customWidth="1"/>
    <col min="8994" max="8994" width="11.28515625" style="2" customWidth="1"/>
    <col min="8995" max="8995" width="11.7109375" style="2" customWidth="1"/>
    <col min="8996" max="9215" width="9.140625" style="2"/>
    <col min="9216" max="9216" width="6" style="2" customWidth="1"/>
    <col min="9217" max="9225" width="12.7109375" style="2" customWidth="1"/>
    <col min="9226" max="9226" width="13.42578125" style="2" customWidth="1"/>
    <col min="9227" max="9228" width="14.28515625" style="2" customWidth="1"/>
    <col min="9229" max="9229" width="14.42578125" style="2" customWidth="1"/>
    <col min="9230" max="9230" width="14.28515625" style="2" customWidth="1"/>
    <col min="9231" max="9231" width="14" style="2" customWidth="1"/>
    <col min="9232" max="9232" width="9.5703125" style="2" customWidth="1"/>
    <col min="9233" max="9233" width="8.28515625" style="2" customWidth="1"/>
    <col min="9234" max="9234" width="9.7109375" style="2" customWidth="1"/>
    <col min="9235" max="9235" width="10.5703125" style="2" customWidth="1"/>
    <col min="9236" max="9236" width="2.28515625" style="2" customWidth="1"/>
    <col min="9237" max="9237" width="7.140625" style="2" customWidth="1"/>
    <col min="9238" max="9238" width="6.85546875" style="2" customWidth="1"/>
    <col min="9239" max="9239" width="10" style="2" customWidth="1"/>
    <col min="9240" max="9240" width="12.28515625" style="2" customWidth="1"/>
    <col min="9241" max="9241" width="12.85546875" style="2" customWidth="1"/>
    <col min="9242" max="9243" width="12.140625" style="2" customWidth="1"/>
    <col min="9244" max="9246" width="0" style="2" hidden="1" customWidth="1"/>
    <col min="9247" max="9247" width="12.5703125" style="2" customWidth="1"/>
    <col min="9248" max="9248" width="13.85546875" style="2" customWidth="1"/>
    <col min="9249" max="9249" width="12.140625" style="2" customWidth="1"/>
    <col min="9250" max="9250" width="11.28515625" style="2" customWidth="1"/>
    <col min="9251" max="9251" width="11.7109375" style="2" customWidth="1"/>
    <col min="9252" max="9471" width="9.140625" style="2"/>
    <col min="9472" max="9472" width="6" style="2" customWidth="1"/>
    <col min="9473" max="9481" width="12.7109375" style="2" customWidth="1"/>
    <col min="9482" max="9482" width="13.42578125" style="2" customWidth="1"/>
    <col min="9483" max="9484" width="14.28515625" style="2" customWidth="1"/>
    <col min="9485" max="9485" width="14.42578125" style="2" customWidth="1"/>
    <col min="9486" max="9486" width="14.28515625" style="2" customWidth="1"/>
    <col min="9487" max="9487" width="14" style="2" customWidth="1"/>
    <col min="9488" max="9488" width="9.5703125" style="2" customWidth="1"/>
    <col min="9489" max="9489" width="8.28515625" style="2" customWidth="1"/>
    <col min="9490" max="9490" width="9.7109375" style="2" customWidth="1"/>
    <col min="9491" max="9491" width="10.5703125" style="2" customWidth="1"/>
    <col min="9492" max="9492" width="2.28515625" style="2" customWidth="1"/>
    <col min="9493" max="9493" width="7.140625" style="2" customWidth="1"/>
    <col min="9494" max="9494" width="6.85546875" style="2" customWidth="1"/>
    <col min="9495" max="9495" width="10" style="2" customWidth="1"/>
    <col min="9496" max="9496" width="12.28515625" style="2" customWidth="1"/>
    <col min="9497" max="9497" width="12.85546875" style="2" customWidth="1"/>
    <col min="9498" max="9499" width="12.140625" style="2" customWidth="1"/>
    <col min="9500" max="9502" width="0" style="2" hidden="1" customWidth="1"/>
    <col min="9503" max="9503" width="12.5703125" style="2" customWidth="1"/>
    <col min="9504" max="9504" width="13.85546875" style="2" customWidth="1"/>
    <col min="9505" max="9505" width="12.140625" style="2" customWidth="1"/>
    <col min="9506" max="9506" width="11.28515625" style="2" customWidth="1"/>
    <col min="9507" max="9507" width="11.7109375" style="2" customWidth="1"/>
    <col min="9508" max="9727" width="9.140625" style="2"/>
    <col min="9728" max="9728" width="6" style="2" customWidth="1"/>
    <col min="9729" max="9737" width="12.7109375" style="2" customWidth="1"/>
    <col min="9738" max="9738" width="13.42578125" style="2" customWidth="1"/>
    <col min="9739" max="9740" width="14.28515625" style="2" customWidth="1"/>
    <col min="9741" max="9741" width="14.42578125" style="2" customWidth="1"/>
    <col min="9742" max="9742" width="14.28515625" style="2" customWidth="1"/>
    <col min="9743" max="9743" width="14" style="2" customWidth="1"/>
    <col min="9744" max="9744" width="9.5703125" style="2" customWidth="1"/>
    <col min="9745" max="9745" width="8.28515625" style="2" customWidth="1"/>
    <col min="9746" max="9746" width="9.7109375" style="2" customWidth="1"/>
    <col min="9747" max="9747" width="10.5703125" style="2" customWidth="1"/>
    <col min="9748" max="9748" width="2.28515625" style="2" customWidth="1"/>
    <col min="9749" max="9749" width="7.140625" style="2" customWidth="1"/>
    <col min="9750" max="9750" width="6.85546875" style="2" customWidth="1"/>
    <col min="9751" max="9751" width="10" style="2" customWidth="1"/>
    <col min="9752" max="9752" width="12.28515625" style="2" customWidth="1"/>
    <col min="9753" max="9753" width="12.85546875" style="2" customWidth="1"/>
    <col min="9754" max="9755" width="12.140625" style="2" customWidth="1"/>
    <col min="9756" max="9758" width="0" style="2" hidden="1" customWidth="1"/>
    <col min="9759" max="9759" width="12.5703125" style="2" customWidth="1"/>
    <col min="9760" max="9760" width="13.85546875" style="2" customWidth="1"/>
    <col min="9761" max="9761" width="12.140625" style="2" customWidth="1"/>
    <col min="9762" max="9762" width="11.28515625" style="2" customWidth="1"/>
    <col min="9763" max="9763" width="11.7109375" style="2" customWidth="1"/>
    <col min="9764" max="9983" width="9.140625" style="2"/>
    <col min="9984" max="9984" width="6" style="2" customWidth="1"/>
    <col min="9985" max="9993" width="12.7109375" style="2" customWidth="1"/>
    <col min="9994" max="9994" width="13.42578125" style="2" customWidth="1"/>
    <col min="9995" max="9996" width="14.28515625" style="2" customWidth="1"/>
    <col min="9997" max="9997" width="14.42578125" style="2" customWidth="1"/>
    <col min="9998" max="9998" width="14.28515625" style="2" customWidth="1"/>
    <col min="9999" max="9999" width="14" style="2" customWidth="1"/>
    <col min="10000" max="10000" width="9.5703125" style="2" customWidth="1"/>
    <col min="10001" max="10001" width="8.28515625" style="2" customWidth="1"/>
    <col min="10002" max="10002" width="9.7109375" style="2" customWidth="1"/>
    <col min="10003" max="10003" width="10.5703125" style="2" customWidth="1"/>
    <col min="10004" max="10004" width="2.28515625" style="2" customWidth="1"/>
    <col min="10005" max="10005" width="7.140625" style="2" customWidth="1"/>
    <col min="10006" max="10006" width="6.85546875" style="2" customWidth="1"/>
    <col min="10007" max="10007" width="10" style="2" customWidth="1"/>
    <col min="10008" max="10008" width="12.28515625" style="2" customWidth="1"/>
    <col min="10009" max="10009" width="12.85546875" style="2" customWidth="1"/>
    <col min="10010" max="10011" width="12.140625" style="2" customWidth="1"/>
    <col min="10012" max="10014" width="0" style="2" hidden="1" customWidth="1"/>
    <col min="10015" max="10015" width="12.5703125" style="2" customWidth="1"/>
    <col min="10016" max="10016" width="13.85546875" style="2" customWidth="1"/>
    <col min="10017" max="10017" width="12.140625" style="2" customWidth="1"/>
    <col min="10018" max="10018" width="11.28515625" style="2" customWidth="1"/>
    <col min="10019" max="10019" width="11.7109375" style="2" customWidth="1"/>
    <col min="10020" max="10239" width="9.140625" style="2"/>
    <col min="10240" max="10240" width="6" style="2" customWidth="1"/>
    <col min="10241" max="10249" width="12.7109375" style="2" customWidth="1"/>
    <col min="10250" max="10250" width="13.42578125" style="2" customWidth="1"/>
    <col min="10251" max="10252" width="14.28515625" style="2" customWidth="1"/>
    <col min="10253" max="10253" width="14.42578125" style="2" customWidth="1"/>
    <col min="10254" max="10254" width="14.28515625" style="2" customWidth="1"/>
    <col min="10255" max="10255" width="14" style="2" customWidth="1"/>
    <col min="10256" max="10256" width="9.5703125" style="2" customWidth="1"/>
    <col min="10257" max="10257" width="8.28515625" style="2" customWidth="1"/>
    <col min="10258" max="10258" width="9.7109375" style="2" customWidth="1"/>
    <col min="10259" max="10259" width="10.5703125" style="2" customWidth="1"/>
    <col min="10260" max="10260" width="2.28515625" style="2" customWidth="1"/>
    <col min="10261" max="10261" width="7.140625" style="2" customWidth="1"/>
    <col min="10262" max="10262" width="6.85546875" style="2" customWidth="1"/>
    <col min="10263" max="10263" width="10" style="2" customWidth="1"/>
    <col min="10264" max="10264" width="12.28515625" style="2" customWidth="1"/>
    <col min="10265" max="10265" width="12.85546875" style="2" customWidth="1"/>
    <col min="10266" max="10267" width="12.140625" style="2" customWidth="1"/>
    <col min="10268" max="10270" width="0" style="2" hidden="1" customWidth="1"/>
    <col min="10271" max="10271" width="12.5703125" style="2" customWidth="1"/>
    <col min="10272" max="10272" width="13.85546875" style="2" customWidth="1"/>
    <col min="10273" max="10273" width="12.140625" style="2" customWidth="1"/>
    <col min="10274" max="10274" width="11.28515625" style="2" customWidth="1"/>
    <col min="10275" max="10275" width="11.7109375" style="2" customWidth="1"/>
    <col min="10276" max="10495" width="9.140625" style="2"/>
    <col min="10496" max="10496" width="6" style="2" customWidth="1"/>
    <col min="10497" max="10505" width="12.7109375" style="2" customWidth="1"/>
    <col min="10506" max="10506" width="13.42578125" style="2" customWidth="1"/>
    <col min="10507" max="10508" width="14.28515625" style="2" customWidth="1"/>
    <col min="10509" max="10509" width="14.42578125" style="2" customWidth="1"/>
    <col min="10510" max="10510" width="14.28515625" style="2" customWidth="1"/>
    <col min="10511" max="10511" width="14" style="2" customWidth="1"/>
    <col min="10512" max="10512" width="9.5703125" style="2" customWidth="1"/>
    <col min="10513" max="10513" width="8.28515625" style="2" customWidth="1"/>
    <col min="10514" max="10514" width="9.7109375" style="2" customWidth="1"/>
    <col min="10515" max="10515" width="10.5703125" style="2" customWidth="1"/>
    <col min="10516" max="10516" width="2.28515625" style="2" customWidth="1"/>
    <col min="10517" max="10517" width="7.140625" style="2" customWidth="1"/>
    <col min="10518" max="10518" width="6.85546875" style="2" customWidth="1"/>
    <col min="10519" max="10519" width="10" style="2" customWidth="1"/>
    <col min="10520" max="10520" width="12.28515625" style="2" customWidth="1"/>
    <col min="10521" max="10521" width="12.85546875" style="2" customWidth="1"/>
    <col min="10522" max="10523" width="12.140625" style="2" customWidth="1"/>
    <col min="10524" max="10526" width="0" style="2" hidden="1" customWidth="1"/>
    <col min="10527" max="10527" width="12.5703125" style="2" customWidth="1"/>
    <col min="10528" max="10528" width="13.85546875" style="2" customWidth="1"/>
    <col min="10529" max="10529" width="12.140625" style="2" customWidth="1"/>
    <col min="10530" max="10530" width="11.28515625" style="2" customWidth="1"/>
    <col min="10531" max="10531" width="11.7109375" style="2" customWidth="1"/>
    <col min="10532" max="10751" width="9.140625" style="2"/>
    <col min="10752" max="10752" width="6" style="2" customWidth="1"/>
    <col min="10753" max="10761" width="12.7109375" style="2" customWidth="1"/>
    <col min="10762" max="10762" width="13.42578125" style="2" customWidth="1"/>
    <col min="10763" max="10764" width="14.28515625" style="2" customWidth="1"/>
    <col min="10765" max="10765" width="14.42578125" style="2" customWidth="1"/>
    <col min="10766" max="10766" width="14.28515625" style="2" customWidth="1"/>
    <col min="10767" max="10767" width="14" style="2" customWidth="1"/>
    <col min="10768" max="10768" width="9.5703125" style="2" customWidth="1"/>
    <col min="10769" max="10769" width="8.28515625" style="2" customWidth="1"/>
    <col min="10770" max="10770" width="9.7109375" style="2" customWidth="1"/>
    <col min="10771" max="10771" width="10.5703125" style="2" customWidth="1"/>
    <col min="10772" max="10772" width="2.28515625" style="2" customWidth="1"/>
    <col min="10773" max="10773" width="7.140625" style="2" customWidth="1"/>
    <col min="10774" max="10774" width="6.85546875" style="2" customWidth="1"/>
    <col min="10775" max="10775" width="10" style="2" customWidth="1"/>
    <col min="10776" max="10776" width="12.28515625" style="2" customWidth="1"/>
    <col min="10777" max="10777" width="12.85546875" style="2" customWidth="1"/>
    <col min="10778" max="10779" width="12.140625" style="2" customWidth="1"/>
    <col min="10780" max="10782" width="0" style="2" hidden="1" customWidth="1"/>
    <col min="10783" max="10783" width="12.5703125" style="2" customWidth="1"/>
    <col min="10784" max="10784" width="13.85546875" style="2" customWidth="1"/>
    <col min="10785" max="10785" width="12.140625" style="2" customWidth="1"/>
    <col min="10786" max="10786" width="11.28515625" style="2" customWidth="1"/>
    <col min="10787" max="10787" width="11.7109375" style="2" customWidth="1"/>
    <col min="10788" max="11007" width="9.140625" style="2"/>
    <col min="11008" max="11008" width="6" style="2" customWidth="1"/>
    <col min="11009" max="11017" width="12.7109375" style="2" customWidth="1"/>
    <col min="11018" max="11018" width="13.42578125" style="2" customWidth="1"/>
    <col min="11019" max="11020" width="14.28515625" style="2" customWidth="1"/>
    <col min="11021" max="11021" width="14.42578125" style="2" customWidth="1"/>
    <col min="11022" max="11022" width="14.28515625" style="2" customWidth="1"/>
    <col min="11023" max="11023" width="14" style="2" customWidth="1"/>
    <col min="11024" max="11024" width="9.5703125" style="2" customWidth="1"/>
    <col min="11025" max="11025" width="8.28515625" style="2" customWidth="1"/>
    <col min="11026" max="11026" width="9.7109375" style="2" customWidth="1"/>
    <col min="11027" max="11027" width="10.5703125" style="2" customWidth="1"/>
    <col min="11028" max="11028" width="2.28515625" style="2" customWidth="1"/>
    <col min="11029" max="11029" width="7.140625" style="2" customWidth="1"/>
    <col min="11030" max="11030" width="6.85546875" style="2" customWidth="1"/>
    <col min="11031" max="11031" width="10" style="2" customWidth="1"/>
    <col min="11032" max="11032" width="12.28515625" style="2" customWidth="1"/>
    <col min="11033" max="11033" width="12.85546875" style="2" customWidth="1"/>
    <col min="11034" max="11035" width="12.140625" style="2" customWidth="1"/>
    <col min="11036" max="11038" width="0" style="2" hidden="1" customWidth="1"/>
    <col min="11039" max="11039" width="12.5703125" style="2" customWidth="1"/>
    <col min="11040" max="11040" width="13.85546875" style="2" customWidth="1"/>
    <col min="11041" max="11041" width="12.140625" style="2" customWidth="1"/>
    <col min="11042" max="11042" width="11.28515625" style="2" customWidth="1"/>
    <col min="11043" max="11043" width="11.7109375" style="2" customWidth="1"/>
    <col min="11044" max="11263" width="9.140625" style="2"/>
    <col min="11264" max="11264" width="6" style="2" customWidth="1"/>
    <col min="11265" max="11273" width="12.7109375" style="2" customWidth="1"/>
    <col min="11274" max="11274" width="13.42578125" style="2" customWidth="1"/>
    <col min="11275" max="11276" width="14.28515625" style="2" customWidth="1"/>
    <col min="11277" max="11277" width="14.42578125" style="2" customWidth="1"/>
    <col min="11278" max="11278" width="14.28515625" style="2" customWidth="1"/>
    <col min="11279" max="11279" width="14" style="2" customWidth="1"/>
    <col min="11280" max="11280" width="9.5703125" style="2" customWidth="1"/>
    <col min="11281" max="11281" width="8.28515625" style="2" customWidth="1"/>
    <col min="11282" max="11282" width="9.7109375" style="2" customWidth="1"/>
    <col min="11283" max="11283" width="10.5703125" style="2" customWidth="1"/>
    <col min="11284" max="11284" width="2.28515625" style="2" customWidth="1"/>
    <col min="11285" max="11285" width="7.140625" style="2" customWidth="1"/>
    <col min="11286" max="11286" width="6.85546875" style="2" customWidth="1"/>
    <col min="11287" max="11287" width="10" style="2" customWidth="1"/>
    <col min="11288" max="11288" width="12.28515625" style="2" customWidth="1"/>
    <col min="11289" max="11289" width="12.85546875" style="2" customWidth="1"/>
    <col min="11290" max="11291" width="12.140625" style="2" customWidth="1"/>
    <col min="11292" max="11294" width="0" style="2" hidden="1" customWidth="1"/>
    <col min="11295" max="11295" width="12.5703125" style="2" customWidth="1"/>
    <col min="11296" max="11296" width="13.85546875" style="2" customWidth="1"/>
    <col min="11297" max="11297" width="12.140625" style="2" customWidth="1"/>
    <col min="11298" max="11298" width="11.28515625" style="2" customWidth="1"/>
    <col min="11299" max="11299" width="11.7109375" style="2" customWidth="1"/>
    <col min="11300" max="11519" width="9.140625" style="2"/>
    <col min="11520" max="11520" width="6" style="2" customWidth="1"/>
    <col min="11521" max="11529" width="12.7109375" style="2" customWidth="1"/>
    <col min="11530" max="11530" width="13.42578125" style="2" customWidth="1"/>
    <col min="11531" max="11532" width="14.28515625" style="2" customWidth="1"/>
    <col min="11533" max="11533" width="14.42578125" style="2" customWidth="1"/>
    <col min="11534" max="11534" width="14.28515625" style="2" customWidth="1"/>
    <col min="11535" max="11535" width="14" style="2" customWidth="1"/>
    <col min="11536" max="11536" width="9.5703125" style="2" customWidth="1"/>
    <col min="11537" max="11537" width="8.28515625" style="2" customWidth="1"/>
    <col min="11538" max="11538" width="9.7109375" style="2" customWidth="1"/>
    <col min="11539" max="11539" width="10.5703125" style="2" customWidth="1"/>
    <col min="11540" max="11540" width="2.28515625" style="2" customWidth="1"/>
    <col min="11541" max="11541" width="7.140625" style="2" customWidth="1"/>
    <col min="11542" max="11542" width="6.85546875" style="2" customWidth="1"/>
    <col min="11543" max="11543" width="10" style="2" customWidth="1"/>
    <col min="11544" max="11544" width="12.28515625" style="2" customWidth="1"/>
    <col min="11545" max="11545" width="12.85546875" style="2" customWidth="1"/>
    <col min="11546" max="11547" width="12.140625" style="2" customWidth="1"/>
    <col min="11548" max="11550" width="0" style="2" hidden="1" customWidth="1"/>
    <col min="11551" max="11551" width="12.5703125" style="2" customWidth="1"/>
    <col min="11552" max="11552" width="13.85546875" style="2" customWidth="1"/>
    <col min="11553" max="11553" width="12.140625" style="2" customWidth="1"/>
    <col min="11554" max="11554" width="11.28515625" style="2" customWidth="1"/>
    <col min="11555" max="11555" width="11.7109375" style="2" customWidth="1"/>
    <col min="11556" max="11775" width="9.140625" style="2"/>
    <col min="11776" max="11776" width="6" style="2" customWidth="1"/>
    <col min="11777" max="11785" width="12.7109375" style="2" customWidth="1"/>
    <col min="11786" max="11786" width="13.42578125" style="2" customWidth="1"/>
    <col min="11787" max="11788" width="14.28515625" style="2" customWidth="1"/>
    <col min="11789" max="11789" width="14.42578125" style="2" customWidth="1"/>
    <col min="11790" max="11790" width="14.28515625" style="2" customWidth="1"/>
    <col min="11791" max="11791" width="14" style="2" customWidth="1"/>
    <col min="11792" max="11792" width="9.5703125" style="2" customWidth="1"/>
    <col min="11793" max="11793" width="8.28515625" style="2" customWidth="1"/>
    <col min="11794" max="11794" width="9.7109375" style="2" customWidth="1"/>
    <col min="11795" max="11795" width="10.5703125" style="2" customWidth="1"/>
    <col min="11796" max="11796" width="2.28515625" style="2" customWidth="1"/>
    <col min="11797" max="11797" width="7.140625" style="2" customWidth="1"/>
    <col min="11798" max="11798" width="6.85546875" style="2" customWidth="1"/>
    <col min="11799" max="11799" width="10" style="2" customWidth="1"/>
    <col min="11800" max="11800" width="12.28515625" style="2" customWidth="1"/>
    <col min="11801" max="11801" width="12.85546875" style="2" customWidth="1"/>
    <col min="11802" max="11803" width="12.140625" style="2" customWidth="1"/>
    <col min="11804" max="11806" width="0" style="2" hidden="1" customWidth="1"/>
    <col min="11807" max="11807" width="12.5703125" style="2" customWidth="1"/>
    <col min="11808" max="11808" width="13.85546875" style="2" customWidth="1"/>
    <col min="11809" max="11809" width="12.140625" style="2" customWidth="1"/>
    <col min="11810" max="11810" width="11.28515625" style="2" customWidth="1"/>
    <col min="11811" max="11811" width="11.7109375" style="2" customWidth="1"/>
    <col min="11812" max="12031" width="9.140625" style="2"/>
    <col min="12032" max="12032" width="6" style="2" customWidth="1"/>
    <col min="12033" max="12041" width="12.7109375" style="2" customWidth="1"/>
    <col min="12042" max="12042" width="13.42578125" style="2" customWidth="1"/>
    <col min="12043" max="12044" width="14.28515625" style="2" customWidth="1"/>
    <col min="12045" max="12045" width="14.42578125" style="2" customWidth="1"/>
    <col min="12046" max="12046" width="14.28515625" style="2" customWidth="1"/>
    <col min="12047" max="12047" width="14" style="2" customWidth="1"/>
    <col min="12048" max="12048" width="9.5703125" style="2" customWidth="1"/>
    <col min="12049" max="12049" width="8.28515625" style="2" customWidth="1"/>
    <col min="12050" max="12050" width="9.7109375" style="2" customWidth="1"/>
    <col min="12051" max="12051" width="10.5703125" style="2" customWidth="1"/>
    <col min="12052" max="12052" width="2.28515625" style="2" customWidth="1"/>
    <col min="12053" max="12053" width="7.140625" style="2" customWidth="1"/>
    <col min="12054" max="12054" width="6.85546875" style="2" customWidth="1"/>
    <col min="12055" max="12055" width="10" style="2" customWidth="1"/>
    <col min="12056" max="12056" width="12.28515625" style="2" customWidth="1"/>
    <col min="12057" max="12057" width="12.85546875" style="2" customWidth="1"/>
    <col min="12058" max="12059" width="12.140625" style="2" customWidth="1"/>
    <col min="12060" max="12062" width="0" style="2" hidden="1" customWidth="1"/>
    <col min="12063" max="12063" width="12.5703125" style="2" customWidth="1"/>
    <col min="12064" max="12064" width="13.85546875" style="2" customWidth="1"/>
    <col min="12065" max="12065" width="12.140625" style="2" customWidth="1"/>
    <col min="12066" max="12066" width="11.28515625" style="2" customWidth="1"/>
    <col min="12067" max="12067" width="11.7109375" style="2" customWidth="1"/>
    <col min="12068" max="12287" width="9.140625" style="2"/>
    <col min="12288" max="12288" width="6" style="2" customWidth="1"/>
    <col min="12289" max="12297" width="12.7109375" style="2" customWidth="1"/>
    <col min="12298" max="12298" width="13.42578125" style="2" customWidth="1"/>
    <col min="12299" max="12300" width="14.28515625" style="2" customWidth="1"/>
    <col min="12301" max="12301" width="14.42578125" style="2" customWidth="1"/>
    <col min="12302" max="12302" width="14.28515625" style="2" customWidth="1"/>
    <col min="12303" max="12303" width="14" style="2" customWidth="1"/>
    <col min="12304" max="12304" width="9.5703125" style="2" customWidth="1"/>
    <col min="12305" max="12305" width="8.28515625" style="2" customWidth="1"/>
    <col min="12306" max="12306" width="9.7109375" style="2" customWidth="1"/>
    <col min="12307" max="12307" width="10.5703125" style="2" customWidth="1"/>
    <col min="12308" max="12308" width="2.28515625" style="2" customWidth="1"/>
    <col min="12309" max="12309" width="7.140625" style="2" customWidth="1"/>
    <col min="12310" max="12310" width="6.85546875" style="2" customWidth="1"/>
    <col min="12311" max="12311" width="10" style="2" customWidth="1"/>
    <col min="12312" max="12312" width="12.28515625" style="2" customWidth="1"/>
    <col min="12313" max="12313" width="12.85546875" style="2" customWidth="1"/>
    <col min="12314" max="12315" width="12.140625" style="2" customWidth="1"/>
    <col min="12316" max="12318" width="0" style="2" hidden="1" customWidth="1"/>
    <col min="12319" max="12319" width="12.5703125" style="2" customWidth="1"/>
    <col min="12320" max="12320" width="13.85546875" style="2" customWidth="1"/>
    <col min="12321" max="12321" width="12.140625" style="2" customWidth="1"/>
    <col min="12322" max="12322" width="11.28515625" style="2" customWidth="1"/>
    <col min="12323" max="12323" width="11.7109375" style="2" customWidth="1"/>
    <col min="12324" max="12543" width="9.140625" style="2"/>
    <col min="12544" max="12544" width="6" style="2" customWidth="1"/>
    <col min="12545" max="12553" width="12.7109375" style="2" customWidth="1"/>
    <col min="12554" max="12554" width="13.42578125" style="2" customWidth="1"/>
    <col min="12555" max="12556" width="14.28515625" style="2" customWidth="1"/>
    <col min="12557" max="12557" width="14.42578125" style="2" customWidth="1"/>
    <col min="12558" max="12558" width="14.28515625" style="2" customWidth="1"/>
    <col min="12559" max="12559" width="14" style="2" customWidth="1"/>
    <col min="12560" max="12560" width="9.5703125" style="2" customWidth="1"/>
    <col min="12561" max="12561" width="8.28515625" style="2" customWidth="1"/>
    <col min="12562" max="12562" width="9.7109375" style="2" customWidth="1"/>
    <col min="12563" max="12563" width="10.5703125" style="2" customWidth="1"/>
    <col min="12564" max="12564" width="2.28515625" style="2" customWidth="1"/>
    <col min="12565" max="12565" width="7.140625" style="2" customWidth="1"/>
    <col min="12566" max="12566" width="6.85546875" style="2" customWidth="1"/>
    <col min="12567" max="12567" width="10" style="2" customWidth="1"/>
    <col min="12568" max="12568" width="12.28515625" style="2" customWidth="1"/>
    <col min="12569" max="12569" width="12.85546875" style="2" customWidth="1"/>
    <col min="12570" max="12571" width="12.140625" style="2" customWidth="1"/>
    <col min="12572" max="12574" width="0" style="2" hidden="1" customWidth="1"/>
    <col min="12575" max="12575" width="12.5703125" style="2" customWidth="1"/>
    <col min="12576" max="12576" width="13.85546875" style="2" customWidth="1"/>
    <col min="12577" max="12577" width="12.140625" style="2" customWidth="1"/>
    <col min="12578" max="12578" width="11.28515625" style="2" customWidth="1"/>
    <col min="12579" max="12579" width="11.7109375" style="2" customWidth="1"/>
    <col min="12580" max="12799" width="9.140625" style="2"/>
    <col min="12800" max="12800" width="6" style="2" customWidth="1"/>
    <col min="12801" max="12809" width="12.7109375" style="2" customWidth="1"/>
    <col min="12810" max="12810" width="13.42578125" style="2" customWidth="1"/>
    <col min="12811" max="12812" width="14.28515625" style="2" customWidth="1"/>
    <col min="12813" max="12813" width="14.42578125" style="2" customWidth="1"/>
    <col min="12814" max="12814" width="14.28515625" style="2" customWidth="1"/>
    <col min="12815" max="12815" width="14" style="2" customWidth="1"/>
    <col min="12816" max="12816" width="9.5703125" style="2" customWidth="1"/>
    <col min="12817" max="12817" width="8.28515625" style="2" customWidth="1"/>
    <col min="12818" max="12818" width="9.7109375" style="2" customWidth="1"/>
    <col min="12819" max="12819" width="10.5703125" style="2" customWidth="1"/>
    <col min="12820" max="12820" width="2.28515625" style="2" customWidth="1"/>
    <col min="12821" max="12821" width="7.140625" style="2" customWidth="1"/>
    <col min="12822" max="12822" width="6.85546875" style="2" customWidth="1"/>
    <col min="12823" max="12823" width="10" style="2" customWidth="1"/>
    <col min="12824" max="12824" width="12.28515625" style="2" customWidth="1"/>
    <col min="12825" max="12825" width="12.85546875" style="2" customWidth="1"/>
    <col min="12826" max="12827" width="12.140625" style="2" customWidth="1"/>
    <col min="12828" max="12830" width="0" style="2" hidden="1" customWidth="1"/>
    <col min="12831" max="12831" width="12.5703125" style="2" customWidth="1"/>
    <col min="12832" max="12832" width="13.85546875" style="2" customWidth="1"/>
    <col min="12833" max="12833" width="12.140625" style="2" customWidth="1"/>
    <col min="12834" max="12834" width="11.28515625" style="2" customWidth="1"/>
    <col min="12835" max="12835" width="11.7109375" style="2" customWidth="1"/>
    <col min="12836" max="13055" width="9.140625" style="2"/>
    <col min="13056" max="13056" width="6" style="2" customWidth="1"/>
    <col min="13057" max="13065" width="12.7109375" style="2" customWidth="1"/>
    <col min="13066" max="13066" width="13.42578125" style="2" customWidth="1"/>
    <col min="13067" max="13068" width="14.28515625" style="2" customWidth="1"/>
    <col min="13069" max="13069" width="14.42578125" style="2" customWidth="1"/>
    <col min="13070" max="13070" width="14.28515625" style="2" customWidth="1"/>
    <col min="13071" max="13071" width="14" style="2" customWidth="1"/>
    <col min="13072" max="13072" width="9.5703125" style="2" customWidth="1"/>
    <col min="13073" max="13073" width="8.28515625" style="2" customWidth="1"/>
    <col min="13074" max="13074" width="9.7109375" style="2" customWidth="1"/>
    <col min="13075" max="13075" width="10.5703125" style="2" customWidth="1"/>
    <col min="13076" max="13076" width="2.28515625" style="2" customWidth="1"/>
    <col min="13077" max="13077" width="7.140625" style="2" customWidth="1"/>
    <col min="13078" max="13078" width="6.85546875" style="2" customWidth="1"/>
    <col min="13079" max="13079" width="10" style="2" customWidth="1"/>
    <col min="13080" max="13080" width="12.28515625" style="2" customWidth="1"/>
    <col min="13081" max="13081" width="12.85546875" style="2" customWidth="1"/>
    <col min="13082" max="13083" width="12.140625" style="2" customWidth="1"/>
    <col min="13084" max="13086" width="0" style="2" hidden="1" customWidth="1"/>
    <col min="13087" max="13087" width="12.5703125" style="2" customWidth="1"/>
    <col min="13088" max="13088" width="13.85546875" style="2" customWidth="1"/>
    <col min="13089" max="13089" width="12.140625" style="2" customWidth="1"/>
    <col min="13090" max="13090" width="11.28515625" style="2" customWidth="1"/>
    <col min="13091" max="13091" width="11.7109375" style="2" customWidth="1"/>
    <col min="13092" max="13311" width="9.140625" style="2"/>
    <col min="13312" max="13312" width="6" style="2" customWidth="1"/>
    <col min="13313" max="13321" width="12.7109375" style="2" customWidth="1"/>
    <col min="13322" max="13322" width="13.42578125" style="2" customWidth="1"/>
    <col min="13323" max="13324" width="14.28515625" style="2" customWidth="1"/>
    <col min="13325" max="13325" width="14.42578125" style="2" customWidth="1"/>
    <col min="13326" max="13326" width="14.28515625" style="2" customWidth="1"/>
    <col min="13327" max="13327" width="14" style="2" customWidth="1"/>
    <col min="13328" max="13328" width="9.5703125" style="2" customWidth="1"/>
    <col min="13329" max="13329" width="8.28515625" style="2" customWidth="1"/>
    <col min="13330" max="13330" width="9.7109375" style="2" customWidth="1"/>
    <col min="13331" max="13331" width="10.5703125" style="2" customWidth="1"/>
    <col min="13332" max="13332" width="2.28515625" style="2" customWidth="1"/>
    <col min="13333" max="13333" width="7.140625" style="2" customWidth="1"/>
    <col min="13334" max="13334" width="6.85546875" style="2" customWidth="1"/>
    <col min="13335" max="13335" width="10" style="2" customWidth="1"/>
    <col min="13336" max="13336" width="12.28515625" style="2" customWidth="1"/>
    <col min="13337" max="13337" width="12.85546875" style="2" customWidth="1"/>
    <col min="13338" max="13339" width="12.140625" style="2" customWidth="1"/>
    <col min="13340" max="13342" width="0" style="2" hidden="1" customWidth="1"/>
    <col min="13343" max="13343" width="12.5703125" style="2" customWidth="1"/>
    <col min="13344" max="13344" width="13.85546875" style="2" customWidth="1"/>
    <col min="13345" max="13345" width="12.140625" style="2" customWidth="1"/>
    <col min="13346" max="13346" width="11.28515625" style="2" customWidth="1"/>
    <col min="13347" max="13347" width="11.7109375" style="2" customWidth="1"/>
    <col min="13348" max="13567" width="9.140625" style="2"/>
    <col min="13568" max="13568" width="6" style="2" customWidth="1"/>
    <col min="13569" max="13577" width="12.7109375" style="2" customWidth="1"/>
    <col min="13578" max="13578" width="13.42578125" style="2" customWidth="1"/>
    <col min="13579" max="13580" width="14.28515625" style="2" customWidth="1"/>
    <col min="13581" max="13581" width="14.42578125" style="2" customWidth="1"/>
    <col min="13582" max="13582" width="14.28515625" style="2" customWidth="1"/>
    <col min="13583" max="13583" width="14" style="2" customWidth="1"/>
    <col min="13584" max="13584" width="9.5703125" style="2" customWidth="1"/>
    <col min="13585" max="13585" width="8.28515625" style="2" customWidth="1"/>
    <col min="13586" max="13586" width="9.7109375" style="2" customWidth="1"/>
    <col min="13587" max="13587" width="10.5703125" style="2" customWidth="1"/>
    <col min="13588" max="13588" width="2.28515625" style="2" customWidth="1"/>
    <col min="13589" max="13589" width="7.140625" style="2" customWidth="1"/>
    <col min="13590" max="13590" width="6.85546875" style="2" customWidth="1"/>
    <col min="13591" max="13591" width="10" style="2" customWidth="1"/>
    <col min="13592" max="13592" width="12.28515625" style="2" customWidth="1"/>
    <col min="13593" max="13593" width="12.85546875" style="2" customWidth="1"/>
    <col min="13594" max="13595" width="12.140625" style="2" customWidth="1"/>
    <col min="13596" max="13598" width="0" style="2" hidden="1" customWidth="1"/>
    <col min="13599" max="13599" width="12.5703125" style="2" customWidth="1"/>
    <col min="13600" max="13600" width="13.85546875" style="2" customWidth="1"/>
    <col min="13601" max="13601" width="12.140625" style="2" customWidth="1"/>
    <col min="13602" max="13602" width="11.28515625" style="2" customWidth="1"/>
    <col min="13603" max="13603" width="11.7109375" style="2" customWidth="1"/>
    <col min="13604" max="13823" width="9.140625" style="2"/>
    <col min="13824" max="13824" width="6" style="2" customWidth="1"/>
    <col min="13825" max="13833" width="12.7109375" style="2" customWidth="1"/>
    <col min="13834" max="13834" width="13.42578125" style="2" customWidth="1"/>
    <col min="13835" max="13836" width="14.28515625" style="2" customWidth="1"/>
    <col min="13837" max="13837" width="14.42578125" style="2" customWidth="1"/>
    <col min="13838" max="13838" width="14.28515625" style="2" customWidth="1"/>
    <col min="13839" max="13839" width="14" style="2" customWidth="1"/>
    <col min="13840" max="13840" width="9.5703125" style="2" customWidth="1"/>
    <col min="13841" max="13841" width="8.28515625" style="2" customWidth="1"/>
    <col min="13842" max="13842" width="9.7109375" style="2" customWidth="1"/>
    <col min="13843" max="13843" width="10.5703125" style="2" customWidth="1"/>
    <col min="13844" max="13844" width="2.28515625" style="2" customWidth="1"/>
    <col min="13845" max="13845" width="7.140625" style="2" customWidth="1"/>
    <col min="13846" max="13846" width="6.85546875" style="2" customWidth="1"/>
    <col min="13847" max="13847" width="10" style="2" customWidth="1"/>
    <col min="13848" max="13848" width="12.28515625" style="2" customWidth="1"/>
    <col min="13849" max="13849" width="12.85546875" style="2" customWidth="1"/>
    <col min="13850" max="13851" width="12.140625" style="2" customWidth="1"/>
    <col min="13852" max="13854" width="0" style="2" hidden="1" customWidth="1"/>
    <col min="13855" max="13855" width="12.5703125" style="2" customWidth="1"/>
    <col min="13856" max="13856" width="13.85546875" style="2" customWidth="1"/>
    <col min="13857" max="13857" width="12.140625" style="2" customWidth="1"/>
    <col min="13858" max="13858" width="11.28515625" style="2" customWidth="1"/>
    <col min="13859" max="13859" width="11.7109375" style="2" customWidth="1"/>
    <col min="13860" max="14079" width="9.140625" style="2"/>
    <col min="14080" max="14080" width="6" style="2" customWidth="1"/>
    <col min="14081" max="14089" width="12.7109375" style="2" customWidth="1"/>
    <col min="14090" max="14090" width="13.42578125" style="2" customWidth="1"/>
    <col min="14091" max="14092" width="14.28515625" style="2" customWidth="1"/>
    <col min="14093" max="14093" width="14.42578125" style="2" customWidth="1"/>
    <col min="14094" max="14094" width="14.28515625" style="2" customWidth="1"/>
    <col min="14095" max="14095" width="14" style="2" customWidth="1"/>
    <col min="14096" max="14096" width="9.5703125" style="2" customWidth="1"/>
    <col min="14097" max="14097" width="8.28515625" style="2" customWidth="1"/>
    <col min="14098" max="14098" width="9.7109375" style="2" customWidth="1"/>
    <col min="14099" max="14099" width="10.5703125" style="2" customWidth="1"/>
    <col min="14100" max="14100" width="2.28515625" style="2" customWidth="1"/>
    <col min="14101" max="14101" width="7.140625" style="2" customWidth="1"/>
    <col min="14102" max="14102" width="6.85546875" style="2" customWidth="1"/>
    <col min="14103" max="14103" width="10" style="2" customWidth="1"/>
    <col min="14104" max="14104" width="12.28515625" style="2" customWidth="1"/>
    <col min="14105" max="14105" width="12.85546875" style="2" customWidth="1"/>
    <col min="14106" max="14107" width="12.140625" style="2" customWidth="1"/>
    <col min="14108" max="14110" width="0" style="2" hidden="1" customWidth="1"/>
    <col min="14111" max="14111" width="12.5703125" style="2" customWidth="1"/>
    <col min="14112" max="14112" width="13.85546875" style="2" customWidth="1"/>
    <col min="14113" max="14113" width="12.140625" style="2" customWidth="1"/>
    <col min="14114" max="14114" width="11.28515625" style="2" customWidth="1"/>
    <col min="14115" max="14115" width="11.7109375" style="2" customWidth="1"/>
    <col min="14116" max="14335" width="9.140625" style="2"/>
    <col min="14336" max="14336" width="6" style="2" customWidth="1"/>
    <col min="14337" max="14345" width="12.7109375" style="2" customWidth="1"/>
    <col min="14346" max="14346" width="13.42578125" style="2" customWidth="1"/>
    <col min="14347" max="14348" width="14.28515625" style="2" customWidth="1"/>
    <col min="14349" max="14349" width="14.42578125" style="2" customWidth="1"/>
    <col min="14350" max="14350" width="14.28515625" style="2" customWidth="1"/>
    <col min="14351" max="14351" width="14" style="2" customWidth="1"/>
    <col min="14352" max="14352" width="9.5703125" style="2" customWidth="1"/>
    <col min="14353" max="14353" width="8.28515625" style="2" customWidth="1"/>
    <col min="14354" max="14354" width="9.7109375" style="2" customWidth="1"/>
    <col min="14355" max="14355" width="10.5703125" style="2" customWidth="1"/>
    <col min="14356" max="14356" width="2.28515625" style="2" customWidth="1"/>
    <col min="14357" max="14357" width="7.140625" style="2" customWidth="1"/>
    <col min="14358" max="14358" width="6.85546875" style="2" customWidth="1"/>
    <col min="14359" max="14359" width="10" style="2" customWidth="1"/>
    <col min="14360" max="14360" width="12.28515625" style="2" customWidth="1"/>
    <col min="14361" max="14361" width="12.85546875" style="2" customWidth="1"/>
    <col min="14362" max="14363" width="12.140625" style="2" customWidth="1"/>
    <col min="14364" max="14366" width="0" style="2" hidden="1" customWidth="1"/>
    <col min="14367" max="14367" width="12.5703125" style="2" customWidth="1"/>
    <col min="14368" max="14368" width="13.85546875" style="2" customWidth="1"/>
    <col min="14369" max="14369" width="12.140625" style="2" customWidth="1"/>
    <col min="14370" max="14370" width="11.28515625" style="2" customWidth="1"/>
    <col min="14371" max="14371" width="11.7109375" style="2" customWidth="1"/>
    <col min="14372" max="14591" width="9.140625" style="2"/>
    <col min="14592" max="14592" width="6" style="2" customWidth="1"/>
    <col min="14593" max="14601" width="12.7109375" style="2" customWidth="1"/>
    <col min="14602" max="14602" width="13.42578125" style="2" customWidth="1"/>
    <col min="14603" max="14604" width="14.28515625" style="2" customWidth="1"/>
    <col min="14605" max="14605" width="14.42578125" style="2" customWidth="1"/>
    <col min="14606" max="14606" width="14.28515625" style="2" customWidth="1"/>
    <col min="14607" max="14607" width="14" style="2" customWidth="1"/>
    <col min="14608" max="14608" width="9.5703125" style="2" customWidth="1"/>
    <col min="14609" max="14609" width="8.28515625" style="2" customWidth="1"/>
    <col min="14610" max="14610" width="9.7109375" style="2" customWidth="1"/>
    <col min="14611" max="14611" width="10.5703125" style="2" customWidth="1"/>
    <col min="14612" max="14612" width="2.28515625" style="2" customWidth="1"/>
    <col min="14613" max="14613" width="7.140625" style="2" customWidth="1"/>
    <col min="14614" max="14614" width="6.85546875" style="2" customWidth="1"/>
    <col min="14615" max="14615" width="10" style="2" customWidth="1"/>
    <col min="14616" max="14616" width="12.28515625" style="2" customWidth="1"/>
    <col min="14617" max="14617" width="12.85546875" style="2" customWidth="1"/>
    <col min="14618" max="14619" width="12.140625" style="2" customWidth="1"/>
    <col min="14620" max="14622" width="0" style="2" hidden="1" customWidth="1"/>
    <col min="14623" max="14623" width="12.5703125" style="2" customWidth="1"/>
    <col min="14624" max="14624" width="13.85546875" style="2" customWidth="1"/>
    <col min="14625" max="14625" width="12.140625" style="2" customWidth="1"/>
    <col min="14626" max="14626" width="11.28515625" style="2" customWidth="1"/>
    <col min="14627" max="14627" width="11.7109375" style="2" customWidth="1"/>
    <col min="14628" max="14847" width="9.140625" style="2"/>
    <col min="14848" max="14848" width="6" style="2" customWidth="1"/>
    <col min="14849" max="14857" width="12.7109375" style="2" customWidth="1"/>
    <col min="14858" max="14858" width="13.42578125" style="2" customWidth="1"/>
    <col min="14859" max="14860" width="14.28515625" style="2" customWidth="1"/>
    <col min="14861" max="14861" width="14.42578125" style="2" customWidth="1"/>
    <col min="14862" max="14862" width="14.28515625" style="2" customWidth="1"/>
    <col min="14863" max="14863" width="14" style="2" customWidth="1"/>
    <col min="14864" max="14864" width="9.5703125" style="2" customWidth="1"/>
    <col min="14865" max="14865" width="8.28515625" style="2" customWidth="1"/>
    <col min="14866" max="14866" width="9.7109375" style="2" customWidth="1"/>
    <col min="14867" max="14867" width="10.5703125" style="2" customWidth="1"/>
    <col min="14868" max="14868" width="2.28515625" style="2" customWidth="1"/>
    <col min="14869" max="14869" width="7.140625" style="2" customWidth="1"/>
    <col min="14870" max="14870" width="6.85546875" style="2" customWidth="1"/>
    <col min="14871" max="14871" width="10" style="2" customWidth="1"/>
    <col min="14872" max="14872" width="12.28515625" style="2" customWidth="1"/>
    <col min="14873" max="14873" width="12.85546875" style="2" customWidth="1"/>
    <col min="14874" max="14875" width="12.140625" style="2" customWidth="1"/>
    <col min="14876" max="14878" width="0" style="2" hidden="1" customWidth="1"/>
    <col min="14879" max="14879" width="12.5703125" style="2" customWidth="1"/>
    <col min="14880" max="14880" width="13.85546875" style="2" customWidth="1"/>
    <col min="14881" max="14881" width="12.140625" style="2" customWidth="1"/>
    <col min="14882" max="14882" width="11.28515625" style="2" customWidth="1"/>
    <col min="14883" max="14883" width="11.7109375" style="2" customWidth="1"/>
    <col min="14884" max="15103" width="9.140625" style="2"/>
    <col min="15104" max="15104" width="6" style="2" customWidth="1"/>
    <col min="15105" max="15113" width="12.7109375" style="2" customWidth="1"/>
    <col min="15114" max="15114" width="13.42578125" style="2" customWidth="1"/>
    <col min="15115" max="15116" width="14.28515625" style="2" customWidth="1"/>
    <col min="15117" max="15117" width="14.42578125" style="2" customWidth="1"/>
    <col min="15118" max="15118" width="14.28515625" style="2" customWidth="1"/>
    <col min="15119" max="15119" width="14" style="2" customWidth="1"/>
    <col min="15120" max="15120" width="9.5703125" style="2" customWidth="1"/>
    <col min="15121" max="15121" width="8.28515625" style="2" customWidth="1"/>
    <col min="15122" max="15122" width="9.7109375" style="2" customWidth="1"/>
    <col min="15123" max="15123" width="10.5703125" style="2" customWidth="1"/>
    <col min="15124" max="15124" width="2.28515625" style="2" customWidth="1"/>
    <col min="15125" max="15125" width="7.140625" style="2" customWidth="1"/>
    <col min="15126" max="15126" width="6.85546875" style="2" customWidth="1"/>
    <col min="15127" max="15127" width="10" style="2" customWidth="1"/>
    <col min="15128" max="15128" width="12.28515625" style="2" customWidth="1"/>
    <col min="15129" max="15129" width="12.85546875" style="2" customWidth="1"/>
    <col min="15130" max="15131" width="12.140625" style="2" customWidth="1"/>
    <col min="15132" max="15134" width="0" style="2" hidden="1" customWidth="1"/>
    <col min="15135" max="15135" width="12.5703125" style="2" customWidth="1"/>
    <col min="15136" max="15136" width="13.85546875" style="2" customWidth="1"/>
    <col min="15137" max="15137" width="12.140625" style="2" customWidth="1"/>
    <col min="15138" max="15138" width="11.28515625" style="2" customWidth="1"/>
    <col min="15139" max="15139" width="11.7109375" style="2" customWidth="1"/>
    <col min="15140" max="15359" width="9.140625" style="2"/>
    <col min="15360" max="15360" width="6" style="2" customWidth="1"/>
    <col min="15361" max="15369" width="12.7109375" style="2" customWidth="1"/>
    <col min="15370" max="15370" width="13.42578125" style="2" customWidth="1"/>
    <col min="15371" max="15372" width="14.28515625" style="2" customWidth="1"/>
    <col min="15373" max="15373" width="14.42578125" style="2" customWidth="1"/>
    <col min="15374" max="15374" width="14.28515625" style="2" customWidth="1"/>
    <col min="15375" max="15375" width="14" style="2" customWidth="1"/>
    <col min="15376" max="15376" width="9.5703125" style="2" customWidth="1"/>
    <col min="15377" max="15377" width="8.28515625" style="2" customWidth="1"/>
    <col min="15378" max="15378" width="9.7109375" style="2" customWidth="1"/>
    <col min="15379" max="15379" width="10.5703125" style="2" customWidth="1"/>
    <col min="15380" max="15380" width="2.28515625" style="2" customWidth="1"/>
    <col min="15381" max="15381" width="7.140625" style="2" customWidth="1"/>
    <col min="15382" max="15382" width="6.85546875" style="2" customWidth="1"/>
    <col min="15383" max="15383" width="10" style="2" customWidth="1"/>
    <col min="15384" max="15384" width="12.28515625" style="2" customWidth="1"/>
    <col min="15385" max="15385" width="12.85546875" style="2" customWidth="1"/>
    <col min="15386" max="15387" width="12.140625" style="2" customWidth="1"/>
    <col min="15388" max="15390" width="0" style="2" hidden="1" customWidth="1"/>
    <col min="15391" max="15391" width="12.5703125" style="2" customWidth="1"/>
    <col min="15392" max="15392" width="13.85546875" style="2" customWidth="1"/>
    <col min="15393" max="15393" width="12.140625" style="2" customWidth="1"/>
    <col min="15394" max="15394" width="11.28515625" style="2" customWidth="1"/>
    <col min="15395" max="15395" width="11.7109375" style="2" customWidth="1"/>
    <col min="15396" max="15615" width="9.140625" style="2"/>
    <col min="15616" max="15616" width="6" style="2" customWidth="1"/>
    <col min="15617" max="15625" width="12.7109375" style="2" customWidth="1"/>
    <col min="15626" max="15626" width="13.42578125" style="2" customWidth="1"/>
    <col min="15627" max="15628" width="14.28515625" style="2" customWidth="1"/>
    <col min="15629" max="15629" width="14.42578125" style="2" customWidth="1"/>
    <col min="15630" max="15630" width="14.28515625" style="2" customWidth="1"/>
    <col min="15631" max="15631" width="14" style="2" customWidth="1"/>
    <col min="15632" max="15632" width="9.5703125" style="2" customWidth="1"/>
    <col min="15633" max="15633" width="8.28515625" style="2" customWidth="1"/>
    <col min="15634" max="15634" width="9.7109375" style="2" customWidth="1"/>
    <col min="15635" max="15635" width="10.5703125" style="2" customWidth="1"/>
    <col min="15636" max="15636" width="2.28515625" style="2" customWidth="1"/>
    <col min="15637" max="15637" width="7.140625" style="2" customWidth="1"/>
    <col min="15638" max="15638" width="6.85546875" style="2" customWidth="1"/>
    <col min="15639" max="15639" width="10" style="2" customWidth="1"/>
    <col min="15640" max="15640" width="12.28515625" style="2" customWidth="1"/>
    <col min="15641" max="15641" width="12.85546875" style="2" customWidth="1"/>
    <col min="15642" max="15643" width="12.140625" style="2" customWidth="1"/>
    <col min="15644" max="15646" width="0" style="2" hidden="1" customWidth="1"/>
    <col min="15647" max="15647" width="12.5703125" style="2" customWidth="1"/>
    <col min="15648" max="15648" width="13.85546875" style="2" customWidth="1"/>
    <col min="15649" max="15649" width="12.140625" style="2" customWidth="1"/>
    <col min="15650" max="15650" width="11.28515625" style="2" customWidth="1"/>
    <col min="15651" max="15651" width="11.7109375" style="2" customWidth="1"/>
    <col min="15652" max="15871" width="9.140625" style="2"/>
    <col min="15872" max="15872" width="6" style="2" customWidth="1"/>
    <col min="15873" max="15881" width="12.7109375" style="2" customWidth="1"/>
    <col min="15882" max="15882" width="13.42578125" style="2" customWidth="1"/>
    <col min="15883" max="15884" width="14.28515625" style="2" customWidth="1"/>
    <col min="15885" max="15885" width="14.42578125" style="2" customWidth="1"/>
    <col min="15886" max="15886" width="14.28515625" style="2" customWidth="1"/>
    <col min="15887" max="15887" width="14" style="2" customWidth="1"/>
    <col min="15888" max="15888" width="9.5703125" style="2" customWidth="1"/>
    <col min="15889" max="15889" width="8.28515625" style="2" customWidth="1"/>
    <col min="15890" max="15890" width="9.7109375" style="2" customWidth="1"/>
    <col min="15891" max="15891" width="10.5703125" style="2" customWidth="1"/>
    <col min="15892" max="15892" width="2.28515625" style="2" customWidth="1"/>
    <col min="15893" max="15893" width="7.140625" style="2" customWidth="1"/>
    <col min="15894" max="15894" width="6.85546875" style="2" customWidth="1"/>
    <col min="15895" max="15895" width="10" style="2" customWidth="1"/>
    <col min="15896" max="15896" width="12.28515625" style="2" customWidth="1"/>
    <col min="15897" max="15897" width="12.85546875" style="2" customWidth="1"/>
    <col min="15898" max="15899" width="12.140625" style="2" customWidth="1"/>
    <col min="15900" max="15902" width="0" style="2" hidden="1" customWidth="1"/>
    <col min="15903" max="15903" width="12.5703125" style="2" customWidth="1"/>
    <col min="15904" max="15904" width="13.85546875" style="2" customWidth="1"/>
    <col min="15905" max="15905" width="12.140625" style="2" customWidth="1"/>
    <col min="15906" max="15906" width="11.28515625" style="2" customWidth="1"/>
    <col min="15907" max="15907" width="11.7109375" style="2" customWidth="1"/>
    <col min="15908" max="16127" width="9.140625" style="2"/>
    <col min="16128" max="16128" width="6" style="2" customWidth="1"/>
    <col min="16129" max="16137" width="12.7109375" style="2" customWidth="1"/>
    <col min="16138" max="16138" width="13.42578125" style="2" customWidth="1"/>
    <col min="16139" max="16140" width="14.28515625" style="2" customWidth="1"/>
    <col min="16141" max="16141" width="14.42578125" style="2" customWidth="1"/>
    <col min="16142" max="16142" width="14.28515625" style="2" customWidth="1"/>
    <col min="16143" max="16143" width="14" style="2" customWidth="1"/>
    <col min="16144" max="16144" width="9.5703125" style="2" customWidth="1"/>
    <col min="16145" max="16145" width="8.28515625" style="2" customWidth="1"/>
    <col min="16146" max="16146" width="9.7109375" style="2" customWidth="1"/>
    <col min="16147" max="16147" width="10.5703125" style="2" customWidth="1"/>
    <col min="16148" max="16148" width="2.28515625" style="2" customWidth="1"/>
    <col min="16149" max="16149" width="7.140625" style="2" customWidth="1"/>
    <col min="16150" max="16150" width="6.85546875" style="2" customWidth="1"/>
    <col min="16151" max="16151" width="10" style="2" customWidth="1"/>
    <col min="16152" max="16152" width="12.28515625" style="2" customWidth="1"/>
    <col min="16153" max="16153" width="12.85546875" style="2" customWidth="1"/>
    <col min="16154" max="16155" width="12.140625" style="2" customWidth="1"/>
    <col min="16156" max="16158" width="0" style="2" hidden="1" customWidth="1"/>
    <col min="16159" max="16159" width="12.5703125" style="2" customWidth="1"/>
    <col min="16160" max="16160" width="13.85546875" style="2" customWidth="1"/>
    <col min="16161" max="16161" width="12.140625" style="2" customWidth="1"/>
    <col min="16162" max="16162" width="11.28515625" style="2" customWidth="1"/>
    <col min="16163" max="16163" width="11.7109375" style="2" customWidth="1"/>
    <col min="16164" max="16384" width="9.140625" style="2"/>
  </cols>
  <sheetData>
    <row r="1" spans="1:49" ht="15.75">
      <c r="A1" s="702" t="s">
        <v>477</v>
      </c>
      <c r="B1" s="702"/>
      <c r="C1" s="702"/>
      <c r="D1" s="702"/>
      <c r="E1" s="702"/>
    </row>
    <row r="2" spans="1:49" ht="15.75">
      <c r="A2" s="3"/>
    </row>
    <row r="3" spans="1:49" s="8" customFormat="1" ht="105.75" customHeight="1">
      <c r="A3" s="293" t="s">
        <v>21</v>
      </c>
      <c r="B3" s="293" t="s">
        <v>435</v>
      </c>
      <c r="C3" s="294" t="s">
        <v>436</v>
      </c>
      <c r="D3" s="295" t="s">
        <v>437</v>
      </c>
      <c r="E3" s="296" t="s">
        <v>438</v>
      </c>
      <c r="F3" s="297" t="s">
        <v>430</v>
      </c>
      <c r="G3" s="293" t="s">
        <v>350</v>
      </c>
      <c r="H3" s="294" t="s">
        <v>439</v>
      </c>
      <c r="I3" s="295" t="s">
        <v>440</v>
      </c>
      <c r="J3" s="296" t="s">
        <v>441</v>
      </c>
      <c r="K3" s="294" t="s">
        <v>69</v>
      </c>
      <c r="L3" s="294" t="s">
        <v>70</v>
      </c>
      <c r="M3" s="296" t="s">
        <v>71</v>
      </c>
      <c r="N3" s="294" t="s">
        <v>351</v>
      </c>
      <c r="O3" s="294" t="s">
        <v>431</v>
      </c>
      <c r="P3" s="296" t="s">
        <v>432</v>
      </c>
      <c r="Q3" s="6"/>
      <c r="R3" s="7"/>
      <c r="S3" s="7"/>
      <c r="T3" s="483"/>
      <c r="U3" s="483"/>
      <c r="AJ3" s="9"/>
      <c r="AK3" s="9"/>
      <c r="AL3" s="9"/>
      <c r="AM3" s="9"/>
      <c r="AN3" s="9"/>
      <c r="AO3" s="9"/>
      <c r="AP3" s="9"/>
      <c r="AQ3" s="9"/>
      <c r="AR3" s="9"/>
      <c r="AS3" s="9"/>
      <c r="AT3" s="9"/>
      <c r="AU3" s="9"/>
      <c r="AV3" s="9"/>
      <c r="AW3" s="9"/>
    </row>
    <row r="4" spans="1:49" s="16" customFormat="1" ht="13.5" customHeight="1">
      <c r="A4" s="10"/>
      <c r="B4" s="10" t="s">
        <v>22</v>
      </c>
      <c r="C4" s="11" t="s">
        <v>23</v>
      </c>
      <c r="D4" s="12" t="s">
        <v>24</v>
      </c>
      <c r="E4" s="11" t="s">
        <v>25</v>
      </c>
      <c r="F4" s="13" t="s">
        <v>26</v>
      </c>
      <c r="G4" s="10" t="s">
        <v>27</v>
      </c>
      <c r="H4" s="11" t="s">
        <v>28</v>
      </c>
      <c r="I4" s="12" t="s">
        <v>29</v>
      </c>
      <c r="J4" s="14" t="s">
        <v>30</v>
      </c>
      <c r="K4" s="11" t="s">
        <v>31</v>
      </c>
      <c r="L4" s="11" t="s">
        <v>32</v>
      </c>
      <c r="M4" s="14" t="s">
        <v>33</v>
      </c>
      <c r="N4" s="11" t="s">
        <v>34</v>
      </c>
      <c r="O4" s="11" t="s">
        <v>35</v>
      </c>
      <c r="P4" s="14" t="s">
        <v>36</v>
      </c>
      <c r="Q4" s="15"/>
      <c r="R4" s="15"/>
      <c r="S4" s="15"/>
      <c r="T4" s="484"/>
      <c r="U4" s="484"/>
      <c r="AJ4" s="17"/>
      <c r="AK4" s="17"/>
      <c r="AL4" s="17"/>
      <c r="AM4" s="17"/>
      <c r="AN4" s="17"/>
      <c r="AO4" s="17"/>
      <c r="AP4" s="17"/>
      <c r="AQ4" s="17"/>
      <c r="AR4" s="17"/>
      <c r="AS4" s="17"/>
      <c r="AT4" s="17"/>
      <c r="AU4" s="17"/>
      <c r="AV4" s="17"/>
      <c r="AW4" s="17"/>
    </row>
    <row r="5" spans="1:49">
      <c r="A5" s="323">
        <v>1961</v>
      </c>
      <c r="B5" s="18">
        <v>18224.5</v>
      </c>
      <c r="C5" s="71">
        <v>42.005000000000003</v>
      </c>
      <c r="D5" s="71">
        <v>32</v>
      </c>
      <c r="E5" s="449">
        <f t="shared" ref="E5:E24" si="0">E6*(C84/C85)</f>
        <v>24.029645273937447</v>
      </c>
      <c r="F5" s="19">
        <v>14.08071749</v>
      </c>
      <c r="G5" s="362">
        <f>C5/H5*100</f>
        <v>12.901270603819093</v>
      </c>
      <c r="H5" s="70">
        <f t="shared" ref="H5:H24" si="1">H6*(F84/F85)</f>
        <v>325.58808577788835</v>
      </c>
      <c r="I5" s="363">
        <f>D5/F5*100</f>
        <v>227.26114647727371</v>
      </c>
      <c r="J5" s="324">
        <f t="shared" ref="J5:J51" si="2">E5/F5*100</f>
        <v>170.65639794991336</v>
      </c>
      <c r="K5" s="363">
        <f>C5/B5*1000000</f>
        <v>2304.8643309830177</v>
      </c>
      <c r="L5" s="363">
        <f t="shared" ref="L5:L50" si="3">D5/B5*1000000</f>
        <v>1755.8780762160827</v>
      </c>
      <c r="M5" s="324">
        <f t="shared" ref="M5:M50" si="4">E5/B5*1000000</f>
        <v>1318.5352286173802</v>
      </c>
      <c r="N5" s="363">
        <f>H5/B5*1000000</f>
        <v>17865.405677954859</v>
      </c>
      <c r="O5" s="363">
        <f>I5/B5*1000000</f>
        <v>12470.089521099273</v>
      </c>
      <c r="P5" s="324">
        <f>J5/B5*1000000</f>
        <v>9364.1196164456269</v>
      </c>
      <c r="Q5" s="22"/>
      <c r="R5" s="22"/>
      <c r="S5" s="23"/>
      <c r="T5" s="236"/>
      <c r="U5" s="236"/>
      <c r="AJ5" s="24"/>
      <c r="AK5" s="24"/>
      <c r="AL5" s="24"/>
      <c r="AM5" s="24"/>
      <c r="AN5" s="24"/>
      <c r="AO5" s="24"/>
      <c r="AP5" s="24"/>
      <c r="AQ5" s="24"/>
      <c r="AR5" s="24"/>
      <c r="AS5" s="24"/>
      <c r="AT5" s="24"/>
      <c r="AU5" s="24"/>
      <c r="AV5" s="24"/>
      <c r="AW5" s="24"/>
    </row>
    <row r="6" spans="1:49">
      <c r="A6" s="311">
        <v>1962</v>
      </c>
      <c r="B6" s="25">
        <v>18570.75</v>
      </c>
      <c r="C6" s="71">
        <v>45.707000000000001</v>
      </c>
      <c r="D6" s="71">
        <v>35</v>
      </c>
      <c r="E6" s="450">
        <f t="shared" si="0"/>
        <v>26.206816115650327</v>
      </c>
      <c r="F6" s="26">
        <v>14.260089689999999</v>
      </c>
      <c r="G6" s="20">
        <f>C6/H6*100</f>
        <v>13.120650711657463</v>
      </c>
      <c r="H6" s="70">
        <f t="shared" si="1"/>
        <v>348.35924684276631</v>
      </c>
      <c r="I6" s="32">
        <f>D6/F6*100</f>
        <v>245.44025150517831</v>
      </c>
      <c r="J6" s="21">
        <f t="shared" si="2"/>
        <v>183.77735824500502</v>
      </c>
      <c r="K6" s="32">
        <f>C6/B6*1000000</f>
        <v>2461.2360836261323</v>
      </c>
      <c r="L6" s="32">
        <f t="shared" si="3"/>
        <v>1884.684248078295</v>
      </c>
      <c r="M6" s="21">
        <f t="shared" si="4"/>
        <v>1411.1878150128737</v>
      </c>
      <c r="N6" s="32">
        <f>H6/B6*1000000</f>
        <v>18758.491005628006</v>
      </c>
      <c r="O6" s="32">
        <f t="shared" ref="O6:O50" si="5">I6/B6*1000000</f>
        <v>13216.496453033846</v>
      </c>
      <c r="P6" s="21">
        <f t="shared" ref="P6:P50" si="6">J6/B6*1000000</f>
        <v>9896.065492508651</v>
      </c>
      <c r="Q6" s="22"/>
      <c r="R6" s="22"/>
      <c r="S6" s="23"/>
      <c r="T6" s="23"/>
      <c r="U6" s="23"/>
      <c r="AJ6" s="24"/>
      <c r="AK6" s="24"/>
      <c r="AL6" s="24"/>
      <c r="AM6" s="24"/>
      <c r="AN6" s="24"/>
      <c r="AO6" s="24"/>
      <c r="AP6" s="24"/>
      <c r="AQ6" s="24"/>
      <c r="AR6" s="24"/>
      <c r="AS6" s="24"/>
      <c r="AT6" s="24"/>
      <c r="AU6" s="24"/>
      <c r="AV6" s="24"/>
      <c r="AW6" s="24"/>
    </row>
    <row r="7" spans="1:49">
      <c r="A7" s="311">
        <v>1963</v>
      </c>
      <c r="B7" s="25">
        <v>18919</v>
      </c>
      <c r="C7" s="71">
        <v>49.177</v>
      </c>
      <c r="D7" s="71">
        <v>37</v>
      </c>
      <c r="E7" s="450">
        <f t="shared" si="0"/>
        <v>27.897635083851537</v>
      </c>
      <c r="F7" s="26">
        <v>14.43946188</v>
      </c>
      <c r="G7" s="20">
        <f t="shared" ref="G7:G55" si="7">C7/H7*100</f>
        <v>13.405342673093228</v>
      </c>
      <c r="H7" s="70">
        <f t="shared" si="1"/>
        <v>366.84627315575074</v>
      </c>
      <c r="I7" s="32">
        <f t="shared" ref="I7:I51" si="8">D7/F7*100</f>
        <v>256.24223608532424</v>
      </c>
      <c r="J7" s="21">
        <f>E7/F7*100</f>
        <v>193.20411879401379</v>
      </c>
      <c r="K7" s="32">
        <f t="shared" ref="K7:K50" si="9">C7/B7*1000000</f>
        <v>2599.3445742375388</v>
      </c>
      <c r="L7" s="32">
        <f t="shared" si="3"/>
        <v>1955.7059041175537</v>
      </c>
      <c r="M7" s="21">
        <f t="shared" si="4"/>
        <v>1474.5829633623098</v>
      </c>
      <c r="N7" s="32">
        <f t="shared" ref="N7:N50" si="10">H7/B7*1000000</f>
        <v>19390.362765249258</v>
      </c>
      <c r="O7" s="32">
        <f t="shared" si="5"/>
        <v>13544.174432333857</v>
      </c>
      <c r="P7" s="21">
        <f t="shared" si="6"/>
        <v>10212.173941223838</v>
      </c>
      <c r="Q7" s="22"/>
      <c r="R7" s="22"/>
      <c r="S7" s="23"/>
      <c r="T7" s="23"/>
      <c r="U7" s="23"/>
      <c r="AJ7" s="24"/>
      <c r="AK7" s="24"/>
      <c r="AL7" s="24"/>
      <c r="AM7" s="24"/>
      <c r="AN7" s="24"/>
      <c r="AO7" s="24"/>
      <c r="AP7" s="24"/>
      <c r="AQ7" s="24"/>
      <c r="AR7" s="24"/>
      <c r="AS7" s="24"/>
      <c r="AT7" s="24"/>
      <c r="AU7" s="24"/>
      <c r="AV7" s="24"/>
      <c r="AW7" s="24"/>
    </row>
    <row r="8" spans="1:49">
      <c r="A8" s="311">
        <v>1964</v>
      </c>
      <c r="B8" s="25">
        <v>19277.25</v>
      </c>
      <c r="C8" s="71">
        <v>53.918999999999997</v>
      </c>
      <c r="D8" s="71">
        <v>40</v>
      </c>
      <c r="E8" s="450">
        <f t="shared" si="0"/>
        <v>29.792124872729111</v>
      </c>
      <c r="F8" s="26">
        <v>14.708520180000001</v>
      </c>
      <c r="G8" s="20">
        <f t="shared" si="7"/>
        <v>13.804196958231286</v>
      </c>
      <c r="H8" s="70">
        <f t="shared" si="1"/>
        <v>390.59859956466869</v>
      </c>
      <c r="I8" s="32">
        <f t="shared" si="8"/>
        <v>271.95121950058746</v>
      </c>
      <c r="J8" s="21">
        <f t="shared" si="2"/>
        <v>202.55011726631164</v>
      </c>
      <c r="K8" s="32">
        <f t="shared" si="9"/>
        <v>2797.0275843286777</v>
      </c>
      <c r="L8" s="32">
        <f t="shared" si="3"/>
        <v>2074.9847618306553</v>
      </c>
      <c r="M8" s="21">
        <f t="shared" si="4"/>
        <v>1545.4551283367239</v>
      </c>
      <c r="N8" s="32">
        <f t="shared" si="10"/>
        <v>20262.153552227039</v>
      </c>
      <c r="O8" s="32">
        <f t="shared" si="5"/>
        <v>14107.365910624569</v>
      </c>
      <c r="P8" s="21">
        <f t="shared" si="6"/>
        <v>10507.210170865224</v>
      </c>
      <c r="Q8" s="22"/>
      <c r="R8" s="22"/>
      <c r="S8" s="23"/>
      <c r="T8" s="23"/>
      <c r="U8" s="23"/>
      <c r="AJ8" s="24"/>
      <c r="AK8" s="24"/>
      <c r="AL8" s="24"/>
      <c r="AM8" s="24"/>
      <c r="AN8" s="24"/>
      <c r="AO8" s="24"/>
      <c r="AP8" s="24"/>
      <c r="AQ8" s="24"/>
      <c r="AR8" s="24"/>
      <c r="AS8" s="24"/>
      <c r="AT8" s="24"/>
      <c r="AU8" s="24"/>
      <c r="AV8" s="24"/>
      <c r="AW8" s="24"/>
    </row>
    <row r="9" spans="1:49">
      <c r="A9" s="311">
        <v>1965</v>
      </c>
      <c r="B9" s="25">
        <v>19633.5</v>
      </c>
      <c r="C9" s="71">
        <v>59.472999999999999</v>
      </c>
      <c r="D9" s="71">
        <v>44</v>
      </c>
      <c r="E9" s="450">
        <f t="shared" si="0"/>
        <v>32.760275927499769</v>
      </c>
      <c r="F9" s="26">
        <v>15.067264570000001</v>
      </c>
      <c r="G9" s="20">
        <f t="shared" si="7"/>
        <v>14.314590188029626</v>
      </c>
      <c r="H9" s="70">
        <f t="shared" si="1"/>
        <v>415.47120258974269</v>
      </c>
      <c r="I9" s="32">
        <f t="shared" si="8"/>
        <v>292.02380960116108</v>
      </c>
      <c r="J9" s="21">
        <f t="shared" si="2"/>
        <v>217.42683136212941</v>
      </c>
      <c r="K9" s="32">
        <f>C9/B9*1000000</f>
        <v>3029.1593449970715</v>
      </c>
      <c r="L9" s="32">
        <f t="shared" si="3"/>
        <v>2241.0675630936917</v>
      </c>
      <c r="M9" s="21">
        <f t="shared" si="4"/>
        <v>1668.5907213436101</v>
      </c>
      <c r="N9" s="32">
        <f t="shared" si="10"/>
        <v>21161.341716440915</v>
      </c>
      <c r="O9" s="32">
        <f t="shared" si="5"/>
        <v>14873.751985186598</v>
      </c>
      <c r="P9" s="21">
        <f t="shared" si="6"/>
        <v>11074.277707088873</v>
      </c>
      <c r="Q9" s="22"/>
      <c r="R9" s="22"/>
      <c r="S9" s="23"/>
      <c r="T9" s="23"/>
      <c r="U9" s="23"/>
      <c r="AJ9" s="24"/>
      <c r="AK9" s="24"/>
      <c r="AL9" s="24"/>
      <c r="AM9" s="24"/>
      <c r="AN9" s="24"/>
      <c r="AO9" s="24"/>
      <c r="AP9" s="24"/>
      <c r="AQ9" s="24"/>
      <c r="AR9" s="24"/>
      <c r="AS9" s="24"/>
      <c r="AT9" s="24"/>
      <c r="AU9" s="24"/>
      <c r="AV9" s="24"/>
      <c r="AW9" s="24"/>
    </row>
    <row r="10" spans="1:49">
      <c r="A10" s="311">
        <v>1966</v>
      </c>
      <c r="B10" s="25">
        <v>19997.5</v>
      </c>
      <c r="C10" s="71">
        <v>66.584999999999994</v>
      </c>
      <c r="D10" s="71">
        <v>49</v>
      </c>
      <c r="E10" s="450">
        <f t="shared" si="0"/>
        <v>36.091874050201532</v>
      </c>
      <c r="F10" s="26">
        <v>15.69506726</v>
      </c>
      <c r="G10" s="20">
        <f>C10/H10*100</f>
        <v>15.027785652029237</v>
      </c>
      <c r="H10" s="70">
        <f t="shared" si="1"/>
        <v>443.07925027536481</v>
      </c>
      <c r="I10" s="32">
        <f t="shared" si="8"/>
        <v>312.20000009098402</v>
      </c>
      <c r="J10" s="21">
        <f t="shared" si="2"/>
        <v>229.95679758687143</v>
      </c>
      <c r="K10" s="32">
        <f t="shared" si="9"/>
        <v>3329.666208276034</v>
      </c>
      <c r="L10" s="32">
        <f t="shared" si="3"/>
        <v>2450.3062882860359</v>
      </c>
      <c r="M10" s="21">
        <f t="shared" si="4"/>
        <v>1804.819304923192</v>
      </c>
      <c r="N10" s="32">
        <f t="shared" si="10"/>
        <v>22156.7321052814</v>
      </c>
      <c r="O10" s="32">
        <f t="shared" si="5"/>
        <v>15611.951498486511</v>
      </c>
      <c r="P10" s="21">
        <f t="shared" si="6"/>
        <v>11499.277289004698</v>
      </c>
      <c r="Q10" s="22"/>
      <c r="R10" s="22"/>
      <c r="S10" s="23"/>
      <c r="T10" s="23"/>
      <c r="U10" s="23"/>
      <c r="AJ10" s="24"/>
      <c r="AK10" s="24"/>
      <c r="AL10" s="24"/>
      <c r="AM10" s="24"/>
      <c r="AN10" s="24"/>
      <c r="AO10" s="24"/>
      <c r="AP10" s="24"/>
      <c r="AQ10" s="24"/>
      <c r="AR10" s="24"/>
      <c r="AS10" s="24"/>
      <c r="AT10" s="24"/>
      <c r="AU10" s="24"/>
      <c r="AV10" s="24"/>
      <c r="AW10" s="24"/>
    </row>
    <row r="11" spans="1:49">
      <c r="A11" s="311">
        <v>1967</v>
      </c>
      <c r="B11" s="25">
        <v>20363.75</v>
      </c>
      <c r="C11" s="71">
        <v>71.638999999999996</v>
      </c>
      <c r="D11" s="71">
        <v>53</v>
      </c>
      <c r="E11" s="450">
        <f t="shared" si="0"/>
        <v>39.006473725397804</v>
      </c>
      <c r="F11" s="26">
        <v>16.23318386</v>
      </c>
      <c r="G11" s="20">
        <f t="shared" si="7"/>
        <v>15.710413772186548</v>
      </c>
      <c r="H11" s="70">
        <f t="shared" si="1"/>
        <v>455.99690141088757</v>
      </c>
      <c r="I11" s="32">
        <f t="shared" si="8"/>
        <v>326.49171263683326</v>
      </c>
      <c r="J11" s="21">
        <f t="shared" si="2"/>
        <v>240.28849831186352</v>
      </c>
      <c r="K11" s="32">
        <f>C11/B11*1000000</f>
        <v>3517.9669756307158</v>
      </c>
      <c r="L11" s="32">
        <f t="shared" si="3"/>
        <v>2602.6640476336629</v>
      </c>
      <c r="M11" s="21">
        <f t="shared" si="4"/>
        <v>1915.4857884916976</v>
      </c>
      <c r="N11" s="32">
        <f>H11/B11*1000000</f>
        <v>22392.580021405076</v>
      </c>
      <c r="O11" s="32">
        <f t="shared" si="5"/>
        <v>16032.98570434391</v>
      </c>
      <c r="P11" s="21">
        <f t="shared" si="6"/>
        <v>11799.815766342816</v>
      </c>
      <c r="Q11" s="22"/>
      <c r="R11" s="22"/>
      <c r="S11" s="23"/>
      <c r="T11" s="23"/>
      <c r="U11" s="23"/>
      <c r="AJ11" s="24"/>
      <c r="AK11" s="24"/>
      <c r="AL11" s="24"/>
      <c r="AM11" s="24"/>
      <c r="AN11" s="24"/>
      <c r="AO11" s="24"/>
      <c r="AP11" s="24"/>
      <c r="AQ11" s="24"/>
      <c r="AR11" s="24"/>
      <c r="AS11" s="24"/>
      <c r="AT11" s="24"/>
      <c r="AU11" s="24"/>
      <c r="AV11" s="24"/>
      <c r="AW11" s="24"/>
    </row>
    <row r="12" spans="1:49">
      <c r="A12" s="311">
        <v>1968</v>
      </c>
      <c r="B12" s="25">
        <v>20692</v>
      </c>
      <c r="C12" s="71">
        <v>78.236000000000004</v>
      </c>
      <c r="D12" s="71">
        <v>58</v>
      </c>
      <c r="E12" s="450">
        <f t="shared" si="0"/>
        <v>42.265206856219656</v>
      </c>
      <c r="F12" s="26">
        <v>16.86098655</v>
      </c>
      <c r="G12" s="20">
        <f t="shared" si="7"/>
        <v>16.358857767189207</v>
      </c>
      <c r="H12" s="70">
        <f t="shared" si="1"/>
        <v>478.2485495834382</v>
      </c>
      <c r="I12" s="32">
        <f t="shared" si="8"/>
        <v>343.98936164266144</v>
      </c>
      <c r="J12" s="21">
        <f t="shared" si="2"/>
        <v>250.66864700286268</v>
      </c>
      <c r="K12" s="32">
        <f t="shared" si="9"/>
        <v>3780.9781558090085</v>
      </c>
      <c r="L12" s="32">
        <f t="shared" si="3"/>
        <v>2803.0156582254012</v>
      </c>
      <c r="M12" s="21">
        <f t="shared" si="4"/>
        <v>2042.5868382089532</v>
      </c>
      <c r="N12" s="32">
        <f t="shared" si="10"/>
        <v>23112.72712079249</v>
      </c>
      <c r="O12" s="32">
        <f t="shared" si="5"/>
        <v>16624.268395643798</v>
      </c>
      <c r="P12" s="21">
        <f t="shared" si="6"/>
        <v>12114.278320262067</v>
      </c>
      <c r="Q12" s="22"/>
      <c r="R12" s="22"/>
      <c r="S12" s="23"/>
      <c r="T12" s="23"/>
      <c r="U12" s="23"/>
      <c r="AJ12" s="24"/>
      <c r="AK12" s="24"/>
      <c r="AL12" s="24"/>
      <c r="AM12" s="24"/>
      <c r="AN12" s="24"/>
      <c r="AO12" s="24"/>
      <c r="AP12" s="24"/>
      <c r="AQ12" s="24"/>
      <c r="AR12" s="24"/>
      <c r="AS12" s="24"/>
      <c r="AT12" s="24"/>
      <c r="AU12" s="24"/>
      <c r="AV12" s="24"/>
      <c r="AW12" s="24"/>
    </row>
    <row r="13" spans="1:49">
      <c r="A13" s="311">
        <v>1969</v>
      </c>
      <c r="B13" s="25">
        <v>20994.25</v>
      </c>
      <c r="C13" s="71">
        <v>86.122</v>
      </c>
      <c r="D13" s="71">
        <v>65</v>
      </c>
      <c r="E13" s="450">
        <f t="shared" si="0"/>
        <v>45.918113256367754</v>
      </c>
      <c r="F13" s="26">
        <v>17.668161430000001</v>
      </c>
      <c r="G13" s="20">
        <f t="shared" si="7"/>
        <v>17.144899345906079</v>
      </c>
      <c r="H13" s="70">
        <f t="shared" si="1"/>
        <v>502.31849287913445</v>
      </c>
      <c r="I13" s="32">
        <f>D13/F13*100</f>
        <v>367.8934011188735</v>
      </c>
      <c r="J13" s="21">
        <f t="shared" si="2"/>
        <v>259.89185936687329</v>
      </c>
      <c r="K13" s="32">
        <f t="shared" si="9"/>
        <v>4102.1708324898482</v>
      </c>
      <c r="L13" s="32">
        <f t="shared" si="3"/>
        <v>3096.0858330257092</v>
      </c>
      <c r="M13" s="21">
        <f t="shared" si="4"/>
        <v>2187.1756912663109</v>
      </c>
      <c r="N13" s="32">
        <f t="shared" si="10"/>
        <v>23926.479530306369</v>
      </c>
      <c r="O13" s="32">
        <f t="shared" si="5"/>
        <v>17523.531496427524</v>
      </c>
      <c r="P13" s="21">
        <f t="shared" si="6"/>
        <v>12379.192367761329</v>
      </c>
      <c r="Q13" s="22"/>
      <c r="R13" s="22"/>
      <c r="S13" s="23"/>
      <c r="T13" s="23"/>
      <c r="U13" s="23"/>
      <c r="AJ13" s="24"/>
      <c r="AK13" s="24"/>
      <c r="AL13" s="24"/>
      <c r="AM13" s="24"/>
      <c r="AN13" s="24"/>
      <c r="AO13" s="24"/>
      <c r="AP13" s="24"/>
      <c r="AQ13" s="24"/>
      <c r="AR13" s="24"/>
      <c r="AS13" s="24"/>
      <c r="AT13" s="24"/>
      <c r="AU13" s="24"/>
      <c r="AV13" s="24"/>
      <c r="AW13" s="24"/>
    </row>
    <row r="14" spans="1:49">
      <c r="A14" s="311">
        <v>1970</v>
      </c>
      <c r="B14" s="25">
        <v>21287.5</v>
      </c>
      <c r="C14" s="71">
        <v>92.753</v>
      </c>
      <c r="D14" s="71">
        <v>71</v>
      </c>
      <c r="E14" s="450">
        <f t="shared" si="0"/>
        <v>48.824811908348131</v>
      </c>
      <c r="F14" s="26">
        <v>18.20627803</v>
      </c>
      <c r="G14" s="20">
        <f t="shared" si="7"/>
        <v>17.92187506423145</v>
      </c>
      <c r="H14" s="70">
        <f t="shared" si="1"/>
        <v>517.54071305360685</v>
      </c>
      <c r="I14" s="32">
        <f t="shared" si="8"/>
        <v>389.97536939185147</v>
      </c>
      <c r="J14" s="21">
        <f t="shared" si="2"/>
        <v>268.17569097810889</v>
      </c>
      <c r="K14" s="32">
        <f t="shared" si="9"/>
        <v>4357.1579565472694</v>
      </c>
      <c r="L14" s="32">
        <f t="shared" si="3"/>
        <v>3335.2906635349382</v>
      </c>
      <c r="M14" s="21">
        <f t="shared" si="4"/>
        <v>2293.5906944614508</v>
      </c>
      <c r="N14" s="32">
        <f t="shared" si="10"/>
        <v>24311.953637280418</v>
      </c>
      <c r="O14" s="32">
        <f t="shared" si="5"/>
        <v>18319.453641425785</v>
      </c>
      <c r="P14" s="21">
        <f t="shared" si="6"/>
        <v>12597.801102905878</v>
      </c>
      <c r="Q14" s="22"/>
      <c r="R14" s="22"/>
      <c r="S14" s="23"/>
      <c r="T14" s="23"/>
      <c r="U14" s="23"/>
    </row>
    <row r="15" spans="1:49">
      <c r="A15" s="311">
        <v>1971</v>
      </c>
      <c r="B15" s="25">
        <v>21747.319</v>
      </c>
      <c r="C15" s="71">
        <v>101.21599999999999</v>
      </c>
      <c r="D15" s="71">
        <v>78</v>
      </c>
      <c r="E15" s="450">
        <f t="shared" si="0"/>
        <v>53.680429620248908</v>
      </c>
      <c r="F15" s="26">
        <v>18.744394620000001</v>
      </c>
      <c r="G15" s="20">
        <f t="shared" si="7"/>
        <v>18.783642552457756</v>
      </c>
      <c r="H15" s="70">
        <f t="shared" si="1"/>
        <v>538.85182129786824</v>
      </c>
      <c r="I15" s="32">
        <f t="shared" si="8"/>
        <v>416.12440188799224</v>
      </c>
      <c r="J15" s="21">
        <f t="shared" si="2"/>
        <v>286.38123934380178</v>
      </c>
      <c r="K15" s="32">
        <f t="shared" si="9"/>
        <v>4654.1828903139731</v>
      </c>
      <c r="L15" s="32">
        <f t="shared" si="3"/>
        <v>3586.6490025736048</v>
      </c>
      <c r="M15" s="21">
        <f t="shared" si="4"/>
        <v>2468.3699917331837</v>
      </c>
      <c r="N15" s="32">
        <f t="shared" si="10"/>
        <v>24777.850607602169</v>
      </c>
      <c r="O15" s="32">
        <f t="shared" si="5"/>
        <v>19134.51501253981</v>
      </c>
      <c r="P15" s="21">
        <f t="shared" si="6"/>
        <v>13168.576749336404</v>
      </c>
      <c r="Q15" s="22"/>
      <c r="R15" s="22"/>
      <c r="S15" s="23"/>
      <c r="T15" s="23"/>
      <c r="U15" s="23"/>
    </row>
    <row r="16" spans="1:49">
      <c r="A16" s="311">
        <v>1972</v>
      </c>
      <c r="B16" s="25">
        <v>22187.095000000001</v>
      </c>
      <c r="C16" s="71">
        <v>113.006</v>
      </c>
      <c r="D16" s="71">
        <v>88</v>
      </c>
      <c r="E16" s="450">
        <f t="shared" si="0"/>
        <v>61.325986418828521</v>
      </c>
      <c r="F16" s="26">
        <v>19.641255610000002</v>
      </c>
      <c r="G16" s="20">
        <f t="shared" si="7"/>
        <v>19.888527614242733</v>
      </c>
      <c r="H16" s="70">
        <f t="shared" si="1"/>
        <v>568.19691327513465</v>
      </c>
      <c r="I16" s="32">
        <f t="shared" si="8"/>
        <v>448.03652957500509</v>
      </c>
      <c r="J16" s="21">
        <f>E16/F16*100</f>
        <v>312.23047872563433</v>
      </c>
      <c r="K16" s="32">
        <f t="shared" si="9"/>
        <v>5093.321140059119</v>
      </c>
      <c r="L16" s="32">
        <f t="shared" si="3"/>
        <v>3966.2695814841913</v>
      </c>
      <c r="M16" s="21">
        <f t="shared" si="4"/>
        <v>2764.0385737217298</v>
      </c>
      <c r="N16" s="32">
        <f t="shared" si="10"/>
        <v>25609.342425186107</v>
      </c>
      <c r="O16" s="32">
        <f t="shared" si="5"/>
        <v>20193.564302807783</v>
      </c>
      <c r="P16" s="21">
        <f t="shared" si="6"/>
        <v>14072.616479337845</v>
      </c>
      <c r="Q16" s="22"/>
      <c r="R16" s="22"/>
      <c r="S16" s="23"/>
      <c r="T16" s="23"/>
      <c r="U16" s="23"/>
    </row>
    <row r="17" spans="1:21">
      <c r="A17" s="311">
        <v>1973</v>
      </c>
      <c r="B17" s="25">
        <v>22453.741999999998</v>
      </c>
      <c r="C17" s="71">
        <v>132.398</v>
      </c>
      <c r="D17" s="71">
        <v>103</v>
      </c>
      <c r="E17" s="450">
        <f t="shared" si="0"/>
        <v>71.764993869960705</v>
      </c>
      <c r="F17" s="26">
        <v>21.165919280000001</v>
      </c>
      <c r="G17" s="20">
        <f t="shared" si="7"/>
        <v>21.784324387766482</v>
      </c>
      <c r="H17" s="70">
        <f t="shared" si="1"/>
        <v>607.76729928953557</v>
      </c>
      <c r="I17" s="32">
        <f t="shared" si="8"/>
        <v>486.63135598993932</v>
      </c>
      <c r="J17" s="21">
        <f t="shared" si="2"/>
        <v>339.05918718008405</v>
      </c>
      <c r="K17" s="32">
        <f t="shared" si="9"/>
        <v>5896.4781905840018</v>
      </c>
      <c r="L17" s="32">
        <f t="shared" si="3"/>
        <v>4587.2086710535823</v>
      </c>
      <c r="M17" s="21">
        <f t="shared" si="4"/>
        <v>3196.1262345474847</v>
      </c>
      <c r="N17" s="32">
        <f t="shared" si="10"/>
        <v>27067.528400813353</v>
      </c>
      <c r="O17" s="32">
        <f t="shared" si="5"/>
        <v>21672.617240811771</v>
      </c>
      <c r="P17" s="21">
        <f t="shared" si="6"/>
        <v>15100.34216925108</v>
      </c>
      <c r="Q17" s="22"/>
      <c r="R17" s="22"/>
      <c r="S17" s="23"/>
      <c r="T17" s="23"/>
      <c r="U17" s="23"/>
    </row>
    <row r="18" spans="1:21">
      <c r="A18" s="311">
        <v>1974</v>
      </c>
      <c r="B18" s="25">
        <v>22772.043000000001</v>
      </c>
      <c r="C18" s="71">
        <v>157.53700000000001</v>
      </c>
      <c r="D18" s="71">
        <v>124</v>
      </c>
      <c r="E18" s="450">
        <f t="shared" si="0"/>
        <v>84.632249122777495</v>
      </c>
      <c r="F18" s="26">
        <v>23.497757849999999</v>
      </c>
      <c r="G18" s="20">
        <f t="shared" si="7"/>
        <v>24.997940525621175</v>
      </c>
      <c r="H18" s="70">
        <f t="shared" si="1"/>
        <v>630.19991522315763</v>
      </c>
      <c r="I18" s="32">
        <f t="shared" si="8"/>
        <v>527.70992360873277</v>
      </c>
      <c r="J18" s="21">
        <f t="shared" si="2"/>
        <v>360.17159451142055</v>
      </c>
      <c r="K18" s="32">
        <f t="shared" si="9"/>
        <v>6918.0002865794686</v>
      </c>
      <c r="L18" s="32">
        <f t="shared" si="3"/>
        <v>5445.2733994925266</v>
      </c>
      <c r="M18" s="21">
        <f t="shared" si="4"/>
        <v>3716.4978619958465</v>
      </c>
      <c r="N18" s="32">
        <f t="shared" si="10"/>
        <v>27674.280925218591</v>
      </c>
      <c r="O18" s="32">
        <f t="shared" si="5"/>
        <v>23173.587174797303</v>
      </c>
      <c r="P18" s="21">
        <f t="shared" si="6"/>
        <v>15816.393571337476</v>
      </c>
      <c r="Q18" s="22"/>
      <c r="R18" s="22"/>
      <c r="S18" s="23"/>
      <c r="T18" s="23"/>
      <c r="U18" s="23"/>
    </row>
    <row r="19" spans="1:21">
      <c r="A19" s="311">
        <v>1975</v>
      </c>
      <c r="B19" s="25">
        <v>23103.01</v>
      </c>
      <c r="C19" s="71">
        <v>177.21899999999999</v>
      </c>
      <c r="D19" s="71">
        <v>144</v>
      </c>
      <c r="E19" s="450">
        <f t="shared" si="0"/>
        <v>99.483539094251981</v>
      </c>
      <c r="F19" s="26">
        <v>26.00896861</v>
      </c>
      <c r="G19" s="20">
        <f t="shared" si="7"/>
        <v>27.617614760948499</v>
      </c>
      <c r="H19" s="70">
        <f t="shared" si="1"/>
        <v>641.68829036817795</v>
      </c>
      <c r="I19" s="32">
        <f t="shared" si="8"/>
        <v>553.65517241092937</v>
      </c>
      <c r="J19" s="21">
        <f t="shared" si="2"/>
        <v>382.49705548109387</v>
      </c>
      <c r="K19" s="32">
        <f t="shared" si="9"/>
        <v>7670.8186509030647</v>
      </c>
      <c r="L19" s="32">
        <f t="shared" si="3"/>
        <v>6232.9540609643518</v>
      </c>
      <c r="M19" s="21">
        <f t="shared" si="4"/>
        <v>4306.0856180321089</v>
      </c>
      <c r="N19" s="32">
        <f t="shared" si="10"/>
        <v>27775.094689747268</v>
      </c>
      <c r="O19" s="32">
        <f t="shared" si="5"/>
        <v>23964.633717032084</v>
      </c>
      <c r="P19" s="21">
        <f t="shared" si="6"/>
        <v>16556.156772692993</v>
      </c>
      <c r="Q19" s="22"/>
      <c r="R19" s="22"/>
      <c r="S19" s="23"/>
      <c r="T19" s="23"/>
      <c r="U19" s="23"/>
    </row>
    <row r="20" spans="1:21">
      <c r="A20" s="311">
        <v>1976</v>
      </c>
      <c r="B20" s="25">
        <v>23414.353999999999</v>
      </c>
      <c r="C20" s="71">
        <v>205.12299999999999</v>
      </c>
      <c r="D20" s="71">
        <v>164</v>
      </c>
      <c r="E20" s="450">
        <f t="shared" si="0"/>
        <v>112.57992402032967</v>
      </c>
      <c r="F20" s="26">
        <v>27.892376680000002</v>
      </c>
      <c r="G20" s="20">
        <f t="shared" si="7"/>
        <v>30.386269493182393</v>
      </c>
      <c r="H20" s="70">
        <f t="shared" si="1"/>
        <v>675.05160528515137</v>
      </c>
      <c r="I20" s="32">
        <f t="shared" si="8"/>
        <v>587.97427656136176</v>
      </c>
      <c r="J20" s="21">
        <f t="shared" si="2"/>
        <v>403.62255720235618</v>
      </c>
      <c r="K20" s="32">
        <f t="shared" si="9"/>
        <v>8760.5662748585764</v>
      </c>
      <c r="L20" s="32">
        <f t="shared" si="3"/>
        <v>7004.2504696050983</v>
      </c>
      <c r="M20" s="21">
        <f t="shared" si="4"/>
        <v>4808.1584493140272</v>
      </c>
      <c r="N20" s="32">
        <f t="shared" si="10"/>
        <v>28830.673922720711</v>
      </c>
      <c r="O20" s="32">
        <f t="shared" si="5"/>
        <v>25111.701845857537</v>
      </c>
      <c r="P20" s="21">
        <f t="shared" si="6"/>
        <v>17238.252962364717</v>
      </c>
      <c r="Q20" s="22"/>
      <c r="R20" s="22"/>
      <c r="S20" s="23"/>
      <c r="T20" s="23"/>
      <c r="U20" s="23"/>
    </row>
    <row r="21" spans="1:21">
      <c r="A21" s="311">
        <v>1977</v>
      </c>
      <c r="B21" s="25">
        <v>23693.935000000001</v>
      </c>
      <c r="C21" s="71">
        <v>226.636</v>
      </c>
      <c r="D21" s="71">
        <v>183</v>
      </c>
      <c r="E21" s="450">
        <f t="shared" si="0"/>
        <v>124.11102845819202</v>
      </c>
      <c r="F21" s="26">
        <v>30.134529149999999</v>
      </c>
      <c r="G21" s="20">
        <f t="shared" si="7"/>
        <v>32.450909672818732</v>
      </c>
      <c r="H21" s="70">
        <f t="shared" si="1"/>
        <v>698.39644646335762</v>
      </c>
      <c r="I21" s="32">
        <f t="shared" si="8"/>
        <v>607.27678567361988</v>
      </c>
      <c r="J21" s="21">
        <f t="shared" si="2"/>
        <v>411.85653786195633</v>
      </c>
      <c r="K21" s="32">
        <f t="shared" si="9"/>
        <v>9565.1482119791417</v>
      </c>
      <c r="L21" s="32">
        <f t="shared" si="3"/>
        <v>7723.4954852370447</v>
      </c>
      <c r="M21" s="21">
        <f t="shared" si="4"/>
        <v>5238.0927211200678</v>
      </c>
      <c r="N21" s="32">
        <f t="shared" si="10"/>
        <v>29475.747547351573</v>
      </c>
      <c r="O21" s="32">
        <f t="shared" si="5"/>
        <v>25630.051980543536</v>
      </c>
      <c r="P21" s="21">
        <f t="shared" si="6"/>
        <v>17382.361260886228</v>
      </c>
      <c r="Q21" s="22"/>
      <c r="R21" s="22"/>
      <c r="S21" s="23"/>
      <c r="T21" s="23"/>
      <c r="U21" s="23"/>
    </row>
    <row r="22" spans="1:21">
      <c r="A22" s="311">
        <v>1978</v>
      </c>
      <c r="B22" s="25">
        <v>23935.46</v>
      </c>
      <c r="C22" s="71">
        <v>251.001</v>
      </c>
      <c r="D22" s="71">
        <v>204</v>
      </c>
      <c r="E22" s="450">
        <f t="shared" si="0"/>
        <v>139.99384090507482</v>
      </c>
      <c r="F22" s="26">
        <v>32.825112109999999</v>
      </c>
      <c r="G22" s="20">
        <f t="shared" si="7"/>
        <v>34.572750606263767</v>
      </c>
      <c r="H22" s="70">
        <f t="shared" si="1"/>
        <v>726.00818736859344</v>
      </c>
      <c r="I22" s="32">
        <f t="shared" si="8"/>
        <v>621.47540979106805</v>
      </c>
      <c r="J22" s="21">
        <f t="shared" si="2"/>
        <v>426.48396884660275</v>
      </c>
      <c r="K22" s="32">
        <f t="shared" si="9"/>
        <v>10486.575148336402</v>
      </c>
      <c r="L22" s="32">
        <f t="shared" si="3"/>
        <v>8522.919551159659</v>
      </c>
      <c r="M22" s="21">
        <f t="shared" si="4"/>
        <v>5848.8051161362609</v>
      </c>
      <c r="N22" s="32">
        <f t="shared" si="10"/>
        <v>30331.908698165546</v>
      </c>
      <c r="O22" s="32">
        <f t="shared" si="5"/>
        <v>25964.631964084587</v>
      </c>
      <c r="P22" s="21">
        <f t="shared" si="6"/>
        <v>17818.081158523913</v>
      </c>
      <c r="Q22" s="22"/>
      <c r="R22" s="22"/>
      <c r="S22" s="23"/>
      <c r="T22" s="23"/>
      <c r="U22" s="23"/>
    </row>
    <row r="23" spans="1:21">
      <c r="A23" s="311">
        <v>1979</v>
      </c>
      <c r="B23" s="25">
        <v>24170.164000000001</v>
      </c>
      <c r="C23" s="71">
        <v>286.46800000000002</v>
      </c>
      <c r="D23" s="71">
        <v>231</v>
      </c>
      <c r="E23" s="450">
        <f t="shared" si="0"/>
        <v>157.89053638054204</v>
      </c>
      <c r="F23" s="26">
        <v>35.874439459999998</v>
      </c>
      <c r="G23" s="20">
        <f t="shared" si="7"/>
        <v>38.011643501064029</v>
      </c>
      <c r="H23" s="70">
        <f t="shared" si="1"/>
        <v>753.63223900587502</v>
      </c>
      <c r="I23" s="32">
        <f t="shared" si="8"/>
        <v>643.91250003380549</v>
      </c>
      <c r="J23" s="21">
        <f t="shared" si="2"/>
        <v>440.11987018386725</v>
      </c>
      <c r="K23" s="32">
        <f t="shared" si="9"/>
        <v>11852.133067860028</v>
      </c>
      <c r="L23" s="32">
        <f t="shared" si="3"/>
        <v>9557.2375925955639</v>
      </c>
      <c r="M23" s="21">
        <f t="shared" si="4"/>
        <v>6532.456146368806</v>
      </c>
      <c r="N23" s="32">
        <f t="shared" si="10"/>
        <v>31180.26998103426</v>
      </c>
      <c r="O23" s="32">
        <f t="shared" si="5"/>
        <v>26640.799790758785</v>
      </c>
      <c r="P23" s="21">
        <f t="shared" si="6"/>
        <v>18209.221508959028</v>
      </c>
      <c r="Q23" s="22"/>
      <c r="R23" s="22"/>
      <c r="S23" s="23"/>
      <c r="T23" s="23"/>
      <c r="U23" s="23"/>
    </row>
    <row r="24" spans="1:21">
      <c r="A24" s="312">
        <v>1980</v>
      </c>
      <c r="B24" s="450">
        <v>24470.715</v>
      </c>
      <c r="C24" s="71">
        <v>321.57600000000002</v>
      </c>
      <c r="D24" s="71">
        <v>264</v>
      </c>
      <c r="E24" s="450">
        <f t="shared" si="0"/>
        <v>178.78523122070663</v>
      </c>
      <c r="F24" s="26">
        <v>39.461883409999999</v>
      </c>
      <c r="G24" s="20">
        <f t="shared" si="7"/>
        <v>41.766891245276938</v>
      </c>
      <c r="H24" s="70">
        <f t="shared" si="1"/>
        <v>769.93041716113908</v>
      </c>
      <c r="I24" s="32">
        <f t="shared" si="8"/>
        <v>668.99999996731026</v>
      </c>
      <c r="J24" s="21">
        <f t="shared" si="2"/>
        <v>453.05802909397084</v>
      </c>
      <c r="K24" s="32">
        <f t="shared" si="9"/>
        <v>13141.258847565345</v>
      </c>
      <c r="L24" s="32">
        <f t="shared" si="3"/>
        <v>10788.405651408224</v>
      </c>
      <c r="M24" s="21">
        <f t="shared" si="4"/>
        <v>7306.089389734082</v>
      </c>
      <c r="N24" s="32">
        <f t="shared" si="10"/>
        <v>31463.339635198201</v>
      </c>
      <c r="O24" s="32">
        <f t="shared" si="5"/>
        <v>27338.800683482699</v>
      </c>
      <c r="P24" s="21">
        <f t="shared" si="6"/>
        <v>18514.294702626012</v>
      </c>
      <c r="Q24" s="22"/>
      <c r="R24" s="22"/>
      <c r="S24" s="23"/>
      <c r="T24" s="23"/>
      <c r="U24" s="23"/>
    </row>
    <row r="25" spans="1:21">
      <c r="A25" s="312">
        <v>1981</v>
      </c>
      <c r="B25" s="450">
        <v>24784.554</v>
      </c>
      <c r="C25" s="71">
        <v>367.12099999999998</v>
      </c>
      <c r="D25" s="71">
        <v>310.464</v>
      </c>
      <c r="E25" s="450">
        <v>208.65899999999999</v>
      </c>
      <c r="F25" s="26">
        <v>44.394618829999999</v>
      </c>
      <c r="G25" s="20">
        <f t="shared" si="7"/>
        <v>46.068525364473921</v>
      </c>
      <c r="H25" s="532">
        <v>796.90200000000004</v>
      </c>
      <c r="I25" s="32">
        <f t="shared" si="8"/>
        <v>699.3280000642817</v>
      </c>
      <c r="J25" s="21">
        <f t="shared" si="2"/>
        <v>470.00966670986958</v>
      </c>
      <c r="K25" s="32">
        <f t="shared" si="9"/>
        <v>14812.491683328251</v>
      </c>
      <c r="L25" s="32">
        <f t="shared" si="3"/>
        <v>12526.51147162059</v>
      </c>
      <c r="M25" s="21">
        <f t="shared" si="4"/>
        <v>8418.9128438623502</v>
      </c>
      <c r="N25" s="32">
        <f t="shared" si="10"/>
        <v>32153.170882155075</v>
      </c>
      <c r="O25" s="32">
        <f t="shared" si="5"/>
        <v>28216.283418466264</v>
      </c>
      <c r="P25" s="21">
        <f t="shared" si="6"/>
        <v>18963.81378135227</v>
      </c>
      <c r="Q25" s="22"/>
      <c r="R25" s="640"/>
      <c r="S25" s="23"/>
      <c r="T25" s="23"/>
      <c r="U25" s="23"/>
    </row>
    <row r="26" spans="1:21">
      <c r="A26" s="312">
        <v>1982</v>
      </c>
      <c r="B26" s="450">
        <v>25082.944</v>
      </c>
      <c r="C26" s="71">
        <v>386.77300000000002</v>
      </c>
      <c r="D26" s="71">
        <v>341.798</v>
      </c>
      <c r="E26" s="450">
        <v>229.58</v>
      </c>
      <c r="F26" s="26">
        <v>49.237668159999998</v>
      </c>
      <c r="G26" s="20">
        <f t="shared" si="7"/>
        <v>50.140072726329919</v>
      </c>
      <c r="H26" s="532">
        <v>771.38499999999999</v>
      </c>
      <c r="I26" s="32">
        <f t="shared" si="8"/>
        <v>694.17990894554987</v>
      </c>
      <c r="J26" s="21">
        <f t="shared" si="2"/>
        <v>466.26903462196782</v>
      </c>
      <c r="K26" s="32">
        <f t="shared" si="9"/>
        <v>15419.760933963735</v>
      </c>
      <c r="L26" s="32">
        <f t="shared" si="3"/>
        <v>13626.709847137561</v>
      </c>
      <c r="M26" s="21">
        <f t="shared" si="4"/>
        <v>9152.8330964658708</v>
      </c>
      <c r="N26" s="32">
        <f t="shared" si="10"/>
        <v>30753.367706757228</v>
      </c>
      <c r="O26" s="32">
        <f t="shared" si="5"/>
        <v>27675.376102005805</v>
      </c>
      <c r="P26" s="21">
        <f t="shared" si="6"/>
        <v>18589.0872547484</v>
      </c>
      <c r="Q26" s="22"/>
      <c r="R26" s="640"/>
      <c r="S26" s="23"/>
      <c r="T26" s="23"/>
      <c r="U26" s="23"/>
    </row>
    <row r="27" spans="1:21">
      <c r="A27" s="312">
        <v>1983</v>
      </c>
      <c r="B27" s="450">
        <v>25335.951000000001</v>
      </c>
      <c r="C27" s="71">
        <v>419.69099999999997</v>
      </c>
      <c r="D27" s="71">
        <v>358.36</v>
      </c>
      <c r="E27" s="450">
        <v>242.33699999999999</v>
      </c>
      <c r="F27" s="26">
        <v>52.107623320000002</v>
      </c>
      <c r="G27" s="20">
        <f t="shared" si="7"/>
        <v>53.029453015427777</v>
      </c>
      <c r="H27" s="532">
        <v>791.43</v>
      </c>
      <c r="I27" s="32">
        <f t="shared" si="8"/>
        <v>687.73046469470023</v>
      </c>
      <c r="J27" s="21">
        <f t="shared" si="2"/>
        <v>465.07014628507523</v>
      </c>
      <c r="K27" s="32">
        <f t="shared" si="9"/>
        <v>16565.038352023967</v>
      </c>
      <c r="L27" s="32">
        <f t="shared" si="3"/>
        <v>14144.32795516537</v>
      </c>
      <c r="M27" s="21">
        <f t="shared" si="4"/>
        <v>9564.9458747374429</v>
      </c>
      <c r="N27" s="32">
        <f t="shared" si="10"/>
        <v>31237.430163959503</v>
      </c>
      <c r="O27" s="32">
        <f t="shared" si="5"/>
        <v>27144.45037783268</v>
      </c>
      <c r="P27" s="21">
        <f t="shared" si="6"/>
        <v>18356.135370054799</v>
      </c>
      <c r="Q27" s="22"/>
      <c r="R27" s="640"/>
      <c r="S27" s="23"/>
      <c r="T27" s="23"/>
      <c r="U27" s="23"/>
    </row>
    <row r="28" spans="1:21">
      <c r="A28" s="311">
        <v>1984</v>
      </c>
      <c r="B28" s="25">
        <v>25576.735000000001</v>
      </c>
      <c r="C28" s="532">
        <v>460.24299999999999</v>
      </c>
      <c r="D28" s="71">
        <v>387.64100000000002</v>
      </c>
      <c r="E28" s="450">
        <v>262.66199999999998</v>
      </c>
      <c r="F28" s="26">
        <v>54.349775780000002</v>
      </c>
      <c r="G28" s="20">
        <f t="shared" si="7"/>
        <v>54.900307160110927</v>
      </c>
      <c r="H28" s="532">
        <v>838.32500000000005</v>
      </c>
      <c r="I28" s="32">
        <f t="shared" si="8"/>
        <v>713.23385319769216</v>
      </c>
      <c r="J28" s="21">
        <f t="shared" si="2"/>
        <v>483.28074261652449</v>
      </c>
      <c r="K28" s="32">
        <f t="shared" si="9"/>
        <v>17994.595479055479</v>
      </c>
      <c r="L28" s="32">
        <f t="shared" si="3"/>
        <v>15156.00016968546</v>
      </c>
      <c r="M28" s="21">
        <f t="shared" si="4"/>
        <v>10269.567245389217</v>
      </c>
      <c r="N28" s="32">
        <f t="shared" si="10"/>
        <v>32776.857562155608</v>
      </c>
      <c r="O28" s="32">
        <f t="shared" si="5"/>
        <v>27886.03991860932</v>
      </c>
      <c r="P28" s="21">
        <f t="shared" si="6"/>
        <v>18895.325873944603</v>
      </c>
      <c r="Q28" s="22"/>
      <c r="R28" s="640"/>
      <c r="S28" s="23"/>
      <c r="T28" s="23"/>
      <c r="U28" s="23"/>
    </row>
    <row r="29" spans="1:21">
      <c r="A29" s="311">
        <v>1985</v>
      </c>
      <c r="B29" s="25">
        <v>25813.200000000001</v>
      </c>
      <c r="C29" s="532">
        <v>498.07499999999999</v>
      </c>
      <c r="D29" s="71">
        <v>420.459</v>
      </c>
      <c r="E29" s="450">
        <v>287.18200000000002</v>
      </c>
      <c r="F29" s="26">
        <v>56.502242150000001</v>
      </c>
      <c r="G29" s="20">
        <f t="shared" si="7"/>
        <v>56.727584588821109</v>
      </c>
      <c r="H29" s="532">
        <v>878.01199999999994</v>
      </c>
      <c r="I29" s="32">
        <f t="shared" si="8"/>
        <v>744.14569050867306</v>
      </c>
      <c r="J29" s="21">
        <f t="shared" si="2"/>
        <v>508.26655557774183</v>
      </c>
      <c r="K29" s="32">
        <f t="shared" si="9"/>
        <v>19295.360513225791</v>
      </c>
      <c r="L29" s="32">
        <f t="shared" si="3"/>
        <v>16288.526800241734</v>
      </c>
      <c r="M29" s="21">
        <f t="shared" si="4"/>
        <v>11125.393209675671</v>
      </c>
      <c r="N29" s="32">
        <f t="shared" si="10"/>
        <v>34014.070320611158</v>
      </c>
      <c r="O29" s="32">
        <f t="shared" si="5"/>
        <v>28828.106957241762</v>
      </c>
      <c r="P29" s="21">
        <f t="shared" si="6"/>
        <v>19690.180046555321</v>
      </c>
      <c r="Q29" s="22"/>
      <c r="R29" s="640"/>
      <c r="S29" s="23"/>
      <c r="T29" s="23"/>
      <c r="U29" s="23"/>
    </row>
    <row r="30" spans="1:21">
      <c r="A30" s="311">
        <v>1986</v>
      </c>
      <c r="B30" s="25">
        <v>26067.486000000001</v>
      </c>
      <c r="C30" s="532">
        <v>524.45000000000005</v>
      </c>
      <c r="D30" s="71">
        <v>450.12700000000001</v>
      </c>
      <c r="E30" s="450">
        <v>303.81799999999998</v>
      </c>
      <c r="F30" s="26">
        <v>58.834080720000003</v>
      </c>
      <c r="G30" s="20">
        <f t="shared" si="7"/>
        <v>58.467568866200736</v>
      </c>
      <c r="H30" s="532">
        <v>896.99300000000005</v>
      </c>
      <c r="I30" s="32">
        <f t="shared" si="8"/>
        <v>765.07866612588077</v>
      </c>
      <c r="J30" s="21">
        <f t="shared" si="2"/>
        <v>516.39797253893414</v>
      </c>
      <c r="K30" s="32">
        <f t="shared" si="9"/>
        <v>20118.932834566403</v>
      </c>
      <c r="L30" s="32">
        <f t="shared" si="3"/>
        <v>17267.756468728898</v>
      </c>
      <c r="M30" s="21">
        <f t="shared" si="4"/>
        <v>11655.055650552569</v>
      </c>
      <c r="N30" s="32">
        <f t="shared" si="10"/>
        <v>34410.414567787629</v>
      </c>
      <c r="O30" s="32">
        <f t="shared" si="5"/>
        <v>29349.921435687382</v>
      </c>
      <c r="P30" s="21">
        <f t="shared" si="6"/>
        <v>19810.041234468645</v>
      </c>
      <c r="Q30" s="22"/>
      <c r="R30" s="640"/>
      <c r="S30" s="23"/>
      <c r="T30" s="23"/>
      <c r="U30" s="23"/>
    </row>
    <row r="31" spans="1:21">
      <c r="A31" s="311">
        <v>1987</v>
      </c>
      <c r="B31" s="25">
        <v>26397.87</v>
      </c>
      <c r="C31" s="532">
        <v>571.92600000000004</v>
      </c>
      <c r="D31" s="71">
        <v>485.13799999999998</v>
      </c>
      <c r="E31" s="450">
        <v>324.005</v>
      </c>
      <c r="F31" s="26">
        <v>61.434977580000002</v>
      </c>
      <c r="G31" s="20">
        <f t="shared" si="7"/>
        <v>61.251228931456147</v>
      </c>
      <c r="H31" s="532">
        <v>933.73800000000006</v>
      </c>
      <c r="I31" s="32">
        <f t="shared" si="8"/>
        <v>789.67718246215395</v>
      </c>
      <c r="J31" s="21">
        <f t="shared" si="2"/>
        <v>527.39499998691133</v>
      </c>
      <c r="K31" s="32">
        <f t="shared" si="9"/>
        <v>21665.611657304169</v>
      </c>
      <c r="L31" s="32">
        <f t="shared" si="3"/>
        <v>18377.922158113513</v>
      </c>
      <c r="M31" s="21">
        <f t="shared" si="4"/>
        <v>12273.906947795409</v>
      </c>
      <c r="N31" s="32">
        <f t="shared" si="10"/>
        <v>35371.717490843017</v>
      </c>
      <c r="O31" s="32">
        <f t="shared" si="5"/>
        <v>29914.42803764675</v>
      </c>
      <c r="P31" s="21">
        <f t="shared" si="6"/>
        <v>19978.695250295244</v>
      </c>
      <c r="Q31" s="22"/>
      <c r="R31" s="640"/>
      <c r="S31" s="23"/>
      <c r="T31" s="23"/>
      <c r="U31" s="23"/>
    </row>
    <row r="32" spans="1:21">
      <c r="A32" s="311">
        <v>1988</v>
      </c>
      <c r="B32" s="25">
        <v>26751.473999999998</v>
      </c>
      <c r="C32" s="532">
        <v>624.40099999999995</v>
      </c>
      <c r="D32" s="71">
        <v>533.64</v>
      </c>
      <c r="E32" s="450">
        <v>352.60599999999999</v>
      </c>
      <c r="F32" s="26">
        <v>63.856502239999998</v>
      </c>
      <c r="G32" s="20">
        <f t="shared" si="7"/>
        <v>64.034757567708638</v>
      </c>
      <c r="H32" s="532">
        <v>975.09699999999998</v>
      </c>
      <c r="I32" s="32">
        <f t="shared" si="8"/>
        <v>835.6862359832254</v>
      </c>
      <c r="J32" s="21">
        <f t="shared" si="2"/>
        <v>552.18495788378152</v>
      </c>
      <c r="K32" s="32">
        <f t="shared" si="9"/>
        <v>23340.807314019406</v>
      </c>
      <c r="L32" s="32">
        <f t="shared" si="3"/>
        <v>19948.059684486918</v>
      </c>
      <c r="M32" s="21">
        <f t="shared" si="4"/>
        <v>13180.806410891602</v>
      </c>
      <c r="N32" s="32">
        <f t="shared" si="10"/>
        <v>36450.215789978531</v>
      </c>
      <c r="O32" s="32">
        <f t="shared" si="5"/>
        <v>31238.885602461585</v>
      </c>
      <c r="P32" s="21">
        <f t="shared" si="6"/>
        <v>20641.290939100461</v>
      </c>
      <c r="Q32" s="22"/>
      <c r="R32" s="640"/>
      <c r="S32" s="23"/>
      <c r="T32" s="23"/>
      <c r="U32" s="23"/>
    </row>
    <row r="33" spans="1:21">
      <c r="A33" s="311">
        <v>1989</v>
      </c>
      <c r="B33" s="25">
        <v>27214.901999999998</v>
      </c>
      <c r="C33" s="532">
        <v>669.02599999999995</v>
      </c>
      <c r="D33" s="71">
        <v>583.67100000000005</v>
      </c>
      <c r="E33" s="450">
        <v>384.916</v>
      </c>
      <c r="F33" s="26">
        <v>67.085201789999999</v>
      </c>
      <c r="G33" s="20">
        <f t="shared" si="7"/>
        <v>67.052932675057477</v>
      </c>
      <c r="H33" s="532">
        <v>997.75800000000004</v>
      </c>
      <c r="I33" s="32">
        <f t="shared" si="8"/>
        <v>870.04433828356525</v>
      </c>
      <c r="J33" s="21">
        <f t="shared" si="2"/>
        <v>573.77184495161964</v>
      </c>
      <c r="K33" s="32">
        <f t="shared" si="9"/>
        <v>24583.075845725991</v>
      </c>
      <c r="L33" s="32">
        <f t="shared" si="3"/>
        <v>21446.7426706148</v>
      </c>
      <c r="M33" s="21">
        <f t="shared" si="4"/>
        <v>14143.5747224076</v>
      </c>
      <c r="N33" s="32">
        <f t="shared" si="10"/>
        <v>36662.193382140416</v>
      </c>
      <c r="O33" s="32">
        <f t="shared" si="5"/>
        <v>31969.409196607263</v>
      </c>
      <c r="P33" s="21">
        <f t="shared" si="6"/>
        <v>21083.002428287989</v>
      </c>
      <c r="Q33" s="22"/>
      <c r="R33" s="640"/>
      <c r="S33" s="23"/>
      <c r="T33" s="23"/>
      <c r="U33" s="23"/>
    </row>
    <row r="34" spans="1:21">
      <c r="A34" s="311">
        <v>1990</v>
      </c>
      <c r="B34" s="25">
        <v>27632.36</v>
      </c>
      <c r="C34" s="532">
        <v>692.99699999999996</v>
      </c>
      <c r="D34" s="71">
        <v>625.71900000000005</v>
      </c>
      <c r="E34" s="450">
        <v>400.79700000000003</v>
      </c>
      <c r="F34" s="26">
        <v>70.313901349999995</v>
      </c>
      <c r="G34" s="20">
        <f t="shared" si="7"/>
        <v>69.348382564560325</v>
      </c>
      <c r="H34" s="532">
        <v>999.298</v>
      </c>
      <c r="I34" s="32">
        <f t="shared" si="8"/>
        <v>889.89373080775601</v>
      </c>
      <c r="J34" s="21">
        <f t="shared" si="2"/>
        <v>570.01103950264599</v>
      </c>
      <c r="K34" s="32">
        <f t="shared" si="9"/>
        <v>25079.182523678759</v>
      </c>
      <c r="L34" s="32">
        <f t="shared" si="3"/>
        <v>22644.428488916619</v>
      </c>
      <c r="M34" s="21">
        <f t="shared" si="4"/>
        <v>14504.624288334402</v>
      </c>
      <c r="N34" s="32">
        <f t="shared" si="10"/>
        <v>36164.048239093579</v>
      </c>
      <c r="O34" s="32">
        <f t="shared" si="5"/>
        <v>32204.767555422557</v>
      </c>
      <c r="P34" s="21">
        <f t="shared" si="6"/>
        <v>20628.38785766565</v>
      </c>
      <c r="Q34" s="22"/>
      <c r="R34" s="640"/>
      <c r="S34" s="23"/>
      <c r="T34" s="23"/>
      <c r="U34" s="23"/>
    </row>
    <row r="35" spans="1:21">
      <c r="A35" s="311">
        <v>1991</v>
      </c>
      <c r="B35" s="25">
        <v>27987.111000000001</v>
      </c>
      <c r="C35" s="532">
        <v>699.25300000000004</v>
      </c>
      <c r="D35" s="71">
        <v>646.52599999999995</v>
      </c>
      <c r="E35" s="450">
        <v>415.875</v>
      </c>
      <c r="F35" s="26">
        <v>74.260089690000001</v>
      </c>
      <c r="G35" s="20">
        <f t="shared" si="7"/>
        <v>71.494168023098879</v>
      </c>
      <c r="H35" s="532">
        <v>978.05600000000004</v>
      </c>
      <c r="I35" s="32">
        <f>D35/F35*100</f>
        <v>870.62378014749731</v>
      </c>
      <c r="J35" s="21">
        <f t="shared" si="2"/>
        <v>560.02490939086829</v>
      </c>
      <c r="K35" s="32">
        <f t="shared" si="9"/>
        <v>24984.822477746988</v>
      </c>
      <c r="L35" s="32">
        <f t="shared" si="3"/>
        <v>23100.848101113399</v>
      </c>
      <c r="M35" s="21">
        <f t="shared" si="4"/>
        <v>14859.518726316552</v>
      </c>
      <c r="N35" s="32">
        <f t="shared" si="10"/>
        <v>34946.658124162939</v>
      </c>
      <c r="O35" s="32">
        <f t="shared" si="5"/>
        <v>31108.026124865024</v>
      </c>
      <c r="P35" s="21">
        <f t="shared" si="6"/>
        <v>20010.100699242172</v>
      </c>
      <c r="Q35" s="22"/>
      <c r="R35" s="640"/>
      <c r="S35" s="23"/>
      <c r="T35" s="23"/>
      <c r="U35" s="23"/>
    </row>
    <row r="36" spans="1:21">
      <c r="A36" s="311">
        <v>1992</v>
      </c>
      <c r="B36" s="25">
        <v>28324.153999999999</v>
      </c>
      <c r="C36" s="532">
        <v>716.01900000000001</v>
      </c>
      <c r="D36" s="71">
        <v>662.56200000000001</v>
      </c>
      <c r="E36" s="450">
        <v>429.24</v>
      </c>
      <c r="F36" s="26">
        <v>75.336322870000004</v>
      </c>
      <c r="G36" s="20">
        <f t="shared" si="7"/>
        <v>72.56763002031029</v>
      </c>
      <c r="H36" s="532">
        <v>986.69200000000001</v>
      </c>
      <c r="I36" s="32">
        <f t="shared" si="8"/>
        <v>879.47217857090504</v>
      </c>
      <c r="J36" s="21">
        <f t="shared" si="2"/>
        <v>569.76499999966086</v>
      </c>
      <c r="K36" s="32">
        <f t="shared" si="9"/>
        <v>25279.448770120373</v>
      </c>
      <c r="L36" s="32">
        <f t="shared" si="3"/>
        <v>23392.119672841774</v>
      </c>
      <c r="M36" s="21">
        <f t="shared" si="4"/>
        <v>15154.556778642005</v>
      </c>
      <c r="N36" s="32">
        <f t="shared" si="10"/>
        <v>34835.709479619414</v>
      </c>
      <c r="O36" s="32">
        <f t="shared" si="5"/>
        <v>31050.254089527443</v>
      </c>
      <c r="P36" s="21">
        <f t="shared" si="6"/>
        <v>20115.870009733066</v>
      </c>
      <c r="Q36" s="22"/>
      <c r="R36" s="640"/>
      <c r="S36" s="23"/>
      <c r="T36" s="23"/>
      <c r="U36" s="23"/>
    </row>
    <row r="37" spans="1:21">
      <c r="A37" s="311">
        <v>1993</v>
      </c>
      <c r="B37" s="25">
        <v>28651.462</v>
      </c>
      <c r="C37" s="532">
        <v>744.60799999999995</v>
      </c>
      <c r="D37" s="71">
        <v>677.66399999999999</v>
      </c>
      <c r="E37" s="450">
        <v>443.74700000000001</v>
      </c>
      <c r="F37" s="26">
        <v>76.771300449999998</v>
      </c>
      <c r="G37" s="20">
        <f t="shared" si="7"/>
        <v>73.513142085377396</v>
      </c>
      <c r="H37" s="532">
        <v>1012.891</v>
      </c>
      <c r="I37" s="32">
        <f t="shared" si="8"/>
        <v>882.70485979503826</v>
      </c>
      <c r="J37" s="21">
        <f t="shared" si="2"/>
        <v>578.01157124986537</v>
      </c>
      <c r="K37" s="32">
        <f t="shared" si="9"/>
        <v>25988.481844312166</v>
      </c>
      <c r="L37" s="32">
        <f t="shared" si="3"/>
        <v>23651.986764235626</v>
      </c>
      <c r="M37" s="21">
        <f t="shared" si="4"/>
        <v>15487.761148104764</v>
      </c>
      <c r="N37" s="32">
        <f t="shared" si="10"/>
        <v>35352.157596704841</v>
      </c>
      <c r="O37" s="32">
        <f t="shared" si="5"/>
        <v>30808.370609326612</v>
      </c>
      <c r="P37" s="21">
        <f t="shared" si="6"/>
        <v>20173.894485728699</v>
      </c>
      <c r="Q37" s="22"/>
      <c r="R37" s="640"/>
      <c r="S37" s="23"/>
      <c r="T37" s="23"/>
      <c r="U37" s="23"/>
    </row>
    <row r="38" spans="1:21">
      <c r="A38" s="311">
        <v>1994</v>
      </c>
      <c r="B38" s="25">
        <v>28960.063999999998</v>
      </c>
      <c r="C38" s="532">
        <v>789.50699999999995</v>
      </c>
      <c r="D38" s="71">
        <v>694.51300000000003</v>
      </c>
      <c r="E38" s="450">
        <v>452.12400000000002</v>
      </c>
      <c r="F38" s="26">
        <v>76.860986550000007</v>
      </c>
      <c r="G38" s="20">
        <f t="shared" si="7"/>
        <v>74.594035364534378</v>
      </c>
      <c r="H38" s="532">
        <v>1058.405</v>
      </c>
      <c r="I38" s="32">
        <f t="shared" si="8"/>
        <v>903.59626017576795</v>
      </c>
      <c r="J38" s="21">
        <f t="shared" si="2"/>
        <v>588.23600931258147</v>
      </c>
      <c r="K38" s="32">
        <f t="shared" si="9"/>
        <v>27261.921796857907</v>
      </c>
      <c r="L38" s="32">
        <f t="shared" si="3"/>
        <v>23981.749487846439</v>
      </c>
      <c r="M38" s="21">
        <f t="shared" si="4"/>
        <v>15611.982072967796</v>
      </c>
      <c r="N38" s="32">
        <f t="shared" si="10"/>
        <v>36547.053210932128</v>
      </c>
      <c r="O38" s="32">
        <f t="shared" si="5"/>
        <v>31201.459367485098</v>
      </c>
      <c r="P38" s="21">
        <f t="shared" si="6"/>
        <v>20311.972007816748</v>
      </c>
      <c r="Q38" s="22"/>
      <c r="R38" s="640"/>
      <c r="S38" s="23"/>
      <c r="T38" s="23"/>
      <c r="U38" s="23"/>
    </row>
    <row r="39" spans="1:21">
      <c r="A39" s="311">
        <v>1995</v>
      </c>
      <c r="B39" s="25">
        <v>29263.007000000001</v>
      </c>
      <c r="C39" s="532">
        <v>828.97299999999996</v>
      </c>
      <c r="D39" s="71">
        <v>721.40599999999995</v>
      </c>
      <c r="E39" s="450">
        <v>463.05599999999998</v>
      </c>
      <c r="F39" s="26">
        <v>78.565022420000005</v>
      </c>
      <c r="G39" s="20">
        <f t="shared" si="7"/>
        <v>76.280289966560716</v>
      </c>
      <c r="H39" s="532">
        <v>1086.7460000000001</v>
      </c>
      <c r="I39" s="32">
        <f t="shared" si="8"/>
        <v>918.22795663882391</v>
      </c>
      <c r="J39" s="21">
        <f>E39/F39*100</f>
        <v>589.39205480595854</v>
      </c>
      <c r="K39" s="32">
        <f>C39/B39*1000000</f>
        <v>28328.360103252544</v>
      </c>
      <c r="L39" s="32">
        <f t="shared" si="3"/>
        <v>24652.490429298668</v>
      </c>
      <c r="M39" s="21">
        <f t="shared" si="4"/>
        <v>15823.937710844275</v>
      </c>
      <c r="N39" s="32">
        <f t="shared" si="10"/>
        <v>37137.195094133698</v>
      </c>
      <c r="O39" s="32">
        <f t="shared" si="5"/>
        <v>31378.455284476539</v>
      </c>
      <c r="P39" s="21">
        <f t="shared" si="6"/>
        <v>20141.199255632153</v>
      </c>
      <c r="Q39" s="22"/>
      <c r="R39" s="640"/>
      <c r="S39" s="23"/>
      <c r="T39" s="23"/>
      <c r="U39" s="23"/>
    </row>
    <row r="40" spans="1:21">
      <c r="A40" s="311">
        <v>1996</v>
      </c>
      <c r="B40" s="25">
        <v>29569.874</v>
      </c>
      <c r="C40" s="532">
        <v>857.02300000000002</v>
      </c>
      <c r="D40" s="71">
        <v>738.39300000000003</v>
      </c>
      <c r="E40" s="450">
        <v>472.745</v>
      </c>
      <c r="F40" s="26">
        <v>79.730941700000002</v>
      </c>
      <c r="G40" s="20">
        <f t="shared" si="7"/>
        <v>77.611038764632056</v>
      </c>
      <c r="H40" s="532">
        <v>1104.2539999999999</v>
      </c>
      <c r="I40" s="32">
        <f t="shared" si="8"/>
        <v>926.10595617736192</v>
      </c>
      <c r="J40" s="21">
        <f t="shared" si="2"/>
        <v>592.92539373080047</v>
      </c>
      <c r="K40" s="32">
        <f t="shared" si="9"/>
        <v>28982.977742820276</v>
      </c>
      <c r="L40" s="32">
        <f t="shared" si="3"/>
        <v>24971.124327415127</v>
      </c>
      <c r="M40" s="21">
        <f t="shared" si="4"/>
        <v>15987.386351392637</v>
      </c>
      <c r="N40" s="32">
        <f t="shared" si="10"/>
        <v>37343.885875198517</v>
      </c>
      <c r="O40" s="32">
        <f t="shared" si="5"/>
        <v>31319.239174890026</v>
      </c>
      <c r="P40" s="21">
        <f t="shared" si="6"/>
        <v>20051.671296631175</v>
      </c>
      <c r="Q40" s="22"/>
      <c r="R40" s="640"/>
      <c r="S40" s="23"/>
      <c r="T40" s="23"/>
      <c r="U40" s="23"/>
    </row>
    <row r="41" spans="1:21">
      <c r="A41" s="311">
        <v>1997</v>
      </c>
      <c r="B41" s="25">
        <v>29867.572</v>
      </c>
      <c r="C41" s="532">
        <v>903.90200000000004</v>
      </c>
      <c r="D41" s="71">
        <v>766.86599999999999</v>
      </c>
      <c r="E41" s="450">
        <v>491.935</v>
      </c>
      <c r="F41" s="26">
        <v>81.076233180000003</v>
      </c>
      <c r="G41" s="20">
        <f t="shared" si="7"/>
        <v>78.496831128410079</v>
      </c>
      <c r="H41" s="532">
        <v>1151.5139999999999</v>
      </c>
      <c r="I41" s="32">
        <f t="shared" si="8"/>
        <v>945.85795358481391</v>
      </c>
      <c r="J41" s="21">
        <f t="shared" si="2"/>
        <v>606.75611175452491</v>
      </c>
      <c r="K41" s="32">
        <f t="shared" si="9"/>
        <v>30263.658525708084</v>
      </c>
      <c r="L41" s="32">
        <f>D41/B41*1000000</f>
        <v>25675.538674519641</v>
      </c>
      <c r="M41" s="21">
        <f t="shared" si="4"/>
        <v>16470.538683224739</v>
      </c>
      <c r="N41" s="32">
        <f t="shared" si="10"/>
        <v>38553.987582251415</v>
      </c>
      <c r="O41" s="32">
        <f t="shared" si="5"/>
        <v>31668.391176384001</v>
      </c>
      <c r="P41" s="21">
        <f t="shared" si="6"/>
        <v>20314.879018439293</v>
      </c>
      <c r="Q41" s="22"/>
      <c r="R41" s="640"/>
      <c r="S41" s="23"/>
      <c r="T41" s="23"/>
      <c r="U41" s="23"/>
    </row>
    <row r="42" spans="1:21">
      <c r="A42" s="311">
        <v>1998</v>
      </c>
      <c r="B42" s="25">
        <v>30123.874</v>
      </c>
      <c r="C42" s="532">
        <v>937.29499999999996</v>
      </c>
      <c r="D42" s="71">
        <v>805.38699999999994</v>
      </c>
      <c r="E42" s="450">
        <v>515.34500000000003</v>
      </c>
      <c r="F42" s="26">
        <v>81.883408070000002</v>
      </c>
      <c r="G42" s="20">
        <f t="shared" si="7"/>
        <v>78.355192595298661</v>
      </c>
      <c r="H42" s="532">
        <v>1196.213</v>
      </c>
      <c r="I42" s="32">
        <f t="shared" si="8"/>
        <v>983.57777110534471</v>
      </c>
      <c r="J42" s="21">
        <f t="shared" si="2"/>
        <v>629.36437569799853</v>
      </c>
      <c r="K42" s="32">
        <f t="shared" si="9"/>
        <v>31114.689963183355</v>
      </c>
      <c r="L42" s="32">
        <f t="shared" si="3"/>
        <v>26735.837495535929</v>
      </c>
      <c r="M42" s="21">
        <f t="shared" si="4"/>
        <v>17107.527405007735</v>
      </c>
      <c r="N42" s="32">
        <f t="shared" si="10"/>
        <v>39709.799609439346</v>
      </c>
      <c r="O42" s="32">
        <f t="shared" si="5"/>
        <v>32651.10493774289</v>
      </c>
      <c r="P42" s="21">
        <f t="shared" si="6"/>
        <v>20892.544421676925</v>
      </c>
      <c r="Q42" s="22"/>
      <c r="R42" s="640"/>
      <c r="S42" s="23"/>
      <c r="T42" s="23"/>
      <c r="U42" s="23"/>
    </row>
    <row r="43" spans="1:21">
      <c r="A43" s="311">
        <v>1999</v>
      </c>
      <c r="B43" s="25">
        <v>30367.050999999999</v>
      </c>
      <c r="C43" s="532">
        <v>1004.456</v>
      </c>
      <c r="D43" s="71">
        <v>842.404</v>
      </c>
      <c r="E43" s="450">
        <v>542.80100000000004</v>
      </c>
      <c r="F43" s="26">
        <v>83.318385649999996</v>
      </c>
      <c r="G43" s="20">
        <f t="shared" si="7"/>
        <v>79.846992311459047</v>
      </c>
      <c r="H43" s="532">
        <v>1257.9760000000001</v>
      </c>
      <c r="I43" s="32">
        <f t="shared" si="8"/>
        <v>1011.0661571609555</v>
      </c>
      <c r="J43" s="21">
        <f t="shared" si="2"/>
        <v>651.47805705234521</v>
      </c>
      <c r="K43" s="32">
        <f t="shared" si="9"/>
        <v>33077.166432789272</v>
      </c>
      <c r="L43" s="32">
        <f t="shared" si="3"/>
        <v>27740.724642639816</v>
      </c>
      <c r="M43" s="21">
        <f>E43/B43*1000000</f>
        <v>17874.669489638625</v>
      </c>
      <c r="N43" s="32">
        <f t="shared" si="10"/>
        <v>41425.688651822005</v>
      </c>
      <c r="O43" s="32">
        <f>I43/B43*1000000</f>
        <v>33294.84174017937</v>
      </c>
      <c r="P43" s="21">
        <f t="shared" si="6"/>
        <v>21453.451540366736</v>
      </c>
      <c r="Q43" s="22"/>
      <c r="R43" s="640"/>
      <c r="S43" s="23"/>
      <c r="T43" s="23"/>
      <c r="U43" s="23"/>
    </row>
    <row r="44" spans="1:21">
      <c r="A44" s="311">
        <v>2000</v>
      </c>
      <c r="B44" s="25">
        <v>30647.4</v>
      </c>
      <c r="C44" s="532">
        <v>1102.3800000000001</v>
      </c>
      <c r="D44" s="71">
        <v>899.375</v>
      </c>
      <c r="E44" s="450">
        <v>575.99900000000002</v>
      </c>
      <c r="F44" s="26">
        <v>85.560538120000004</v>
      </c>
      <c r="G44" s="20">
        <f t="shared" si="7"/>
        <v>83.31336869781957</v>
      </c>
      <c r="H44" s="532">
        <v>1323.173</v>
      </c>
      <c r="I44" s="32">
        <f t="shared" si="8"/>
        <v>1051.1563154717567</v>
      </c>
      <c r="J44" s="21">
        <f t="shared" si="2"/>
        <v>673.20637837989329</v>
      </c>
      <c r="K44" s="32">
        <f t="shared" si="9"/>
        <v>35969.772313475209</v>
      </c>
      <c r="L44" s="32">
        <f t="shared" si="3"/>
        <v>29345.882521845244</v>
      </c>
      <c r="M44" s="21">
        <f t="shared" si="4"/>
        <v>18794.383862905172</v>
      </c>
      <c r="N44" s="32">
        <f t="shared" si="10"/>
        <v>43174.070231079953</v>
      </c>
      <c r="O44" s="32">
        <f t="shared" si="5"/>
        <v>34298.384707079771</v>
      </c>
      <c r="P44" s="21">
        <f>J44/B44*1000000</f>
        <v>21966.182396545653</v>
      </c>
      <c r="Q44" s="22"/>
      <c r="R44" s="640"/>
      <c r="S44" s="23"/>
      <c r="T44" s="23"/>
      <c r="U44" s="23"/>
    </row>
    <row r="45" spans="1:21">
      <c r="A45" s="311">
        <v>2001</v>
      </c>
      <c r="B45" s="25">
        <v>30971.516</v>
      </c>
      <c r="C45" s="532">
        <v>1140.5050000000001</v>
      </c>
      <c r="D45" s="71">
        <v>940.50099999999998</v>
      </c>
      <c r="E45" s="450">
        <v>611.255</v>
      </c>
      <c r="F45" s="26">
        <v>87.713004479999995</v>
      </c>
      <c r="G45" s="20">
        <f t="shared" si="7"/>
        <v>84.694906594663323</v>
      </c>
      <c r="H45" s="532">
        <v>1346.604</v>
      </c>
      <c r="I45" s="32">
        <f t="shared" si="8"/>
        <v>1072.2480726497627</v>
      </c>
      <c r="J45" s="21">
        <f t="shared" si="2"/>
        <v>696.88070044320079</v>
      </c>
      <c r="K45" s="32">
        <f t="shared" si="9"/>
        <v>36824.319481164566</v>
      </c>
      <c r="L45" s="32">
        <f t="shared" si="3"/>
        <v>30366.643983458864</v>
      </c>
      <c r="M45" s="21">
        <f t="shared" si="4"/>
        <v>19736.037461001262</v>
      </c>
      <c r="N45" s="32">
        <f t="shared" si="10"/>
        <v>43478.788703788341</v>
      </c>
      <c r="O45" s="32">
        <f t="shared" si="5"/>
        <v>34620.458121900221</v>
      </c>
      <c r="P45" s="21">
        <f t="shared" si="6"/>
        <v>22500.697106438085</v>
      </c>
      <c r="Q45" s="22"/>
      <c r="R45" s="640"/>
      <c r="S45" s="23"/>
      <c r="T45" s="23"/>
      <c r="U45" s="23"/>
    </row>
    <row r="46" spans="1:21">
      <c r="A46" s="311">
        <v>2002</v>
      </c>
      <c r="B46" s="25">
        <v>31308.560000000001</v>
      </c>
      <c r="C46" s="532">
        <v>1189.452</v>
      </c>
      <c r="D46" s="71">
        <v>961.21199999999999</v>
      </c>
      <c r="E46" s="450">
        <v>638.346</v>
      </c>
      <c r="F46" s="26">
        <v>89.686098650000005</v>
      </c>
      <c r="G46" s="20">
        <f t="shared" si="7"/>
        <v>85.748703985258842</v>
      </c>
      <c r="H46" s="532">
        <v>1387.1369999999999</v>
      </c>
      <c r="I46" s="32">
        <f t="shared" si="8"/>
        <v>1071.751380056267</v>
      </c>
      <c r="J46" s="21">
        <f t="shared" si="2"/>
        <v>711.75579003736709</v>
      </c>
      <c r="K46" s="32">
        <f t="shared" si="9"/>
        <v>37991.271396704287</v>
      </c>
      <c r="L46" s="32">
        <f t="shared" si="3"/>
        <v>30701.252309272604</v>
      </c>
      <c r="M46" s="21">
        <f t="shared" si="4"/>
        <v>20388.864898289798</v>
      </c>
      <c r="N46" s="32">
        <f>H46/B46*1000000</f>
        <v>44305.359301098484</v>
      </c>
      <c r="O46" s="32">
        <f t="shared" si="5"/>
        <v>34231.896326636132</v>
      </c>
      <c r="P46" s="21">
        <f t="shared" si="6"/>
        <v>22733.584362786631</v>
      </c>
      <c r="Q46" s="22"/>
      <c r="R46" s="640"/>
      <c r="S46" s="23"/>
      <c r="T46" s="23"/>
      <c r="U46" s="23"/>
    </row>
    <row r="47" spans="1:21">
      <c r="A47" s="311">
        <v>2003</v>
      </c>
      <c r="B47" s="25">
        <v>31601.594000000001</v>
      </c>
      <c r="C47" s="532">
        <v>1250.3150000000001</v>
      </c>
      <c r="D47" s="71">
        <v>994.572</v>
      </c>
      <c r="E47" s="450">
        <v>658.81399999999996</v>
      </c>
      <c r="F47" s="26">
        <v>92.197309419999996</v>
      </c>
      <c r="G47" s="20">
        <f t="shared" si="7"/>
        <v>88.54063026462731</v>
      </c>
      <c r="H47" s="532">
        <v>1412.1369999999999</v>
      </c>
      <c r="I47" s="32">
        <f t="shared" si="8"/>
        <v>1078.7429766190676</v>
      </c>
      <c r="J47" s="21">
        <f t="shared" si="2"/>
        <v>714.56965951013535</v>
      </c>
      <c r="K47" s="32">
        <f t="shared" si="9"/>
        <v>39564.934604248127</v>
      </c>
      <c r="L47" s="32">
        <f t="shared" si="3"/>
        <v>31472.209914474566</v>
      </c>
      <c r="M47" s="21">
        <f t="shared" si="4"/>
        <v>20847.492692931879</v>
      </c>
      <c r="N47" s="32">
        <f t="shared" si="10"/>
        <v>44685.625668122935</v>
      </c>
      <c r="O47" s="32">
        <f t="shared" si="5"/>
        <v>34135.714059837221</v>
      </c>
      <c r="P47" s="21">
        <f t="shared" si="6"/>
        <v>22611.823299487212</v>
      </c>
      <c r="Q47" s="22"/>
      <c r="R47" s="640"/>
      <c r="S47" s="23"/>
      <c r="T47" s="23"/>
      <c r="U47" s="23"/>
    </row>
    <row r="48" spans="1:21" ht="13.5" customHeight="1">
      <c r="A48" s="311">
        <v>2004</v>
      </c>
      <c r="B48" s="25">
        <v>31898.941999999999</v>
      </c>
      <c r="C48" s="532">
        <v>1331.1780000000001</v>
      </c>
      <c r="D48" s="71">
        <v>1048.0840000000001</v>
      </c>
      <c r="E48" s="450">
        <v>690.69200000000001</v>
      </c>
      <c r="F48" s="26">
        <v>93.901345289999995</v>
      </c>
      <c r="G48" s="20">
        <f t="shared" si="7"/>
        <v>91.444960036820405</v>
      </c>
      <c r="H48" s="532">
        <v>1455.7149999999999</v>
      </c>
      <c r="I48" s="32">
        <f t="shared" si="8"/>
        <v>1116.1544030739415</v>
      </c>
      <c r="J48" s="21">
        <f t="shared" si="2"/>
        <v>735.55069724177326</v>
      </c>
      <c r="K48" s="32">
        <f t="shared" si="9"/>
        <v>41731.10192808276</v>
      </c>
      <c r="L48" s="32">
        <f t="shared" si="3"/>
        <v>32856.387525329214</v>
      </c>
      <c r="M48" s="21">
        <f t="shared" si="4"/>
        <v>21652.504963957741</v>
      </c>
      <c r="N48" s="32">
        <f t="shared" si="10"/>
        <v>45635.212603602966</v>
      </c>
      <c r="O48" s="32">
        <f t="shared" si="5"/>
        <v>34990.326734784539</v>
      </c>
      <c r="P48" s="21">
        <f t="shared" si="6"/>
        <v>23058.780358350861</v>
      </c>
      <c r="Q48" s="22"/>
      <c r="R48" s="640"/>
      <c r="S48" s="23"/>
      <c r="T48" s="23"/>
      <c r="U48" s="23"/>
    </row>
    <row r="49" spans="1:36">
      <c r="A49" s="311">
        <v>2005</v>
      </c>
      <c r="B49" s="25">
        <v>32202.766</v>
      </c>
      <c r="C49" s="532">
        <v>1417.028</v>
      </c>
      <c r="D49" s="71">
        <v>1102.347</v>
      </c>
      <c r="E49" s="450">
        <v>716.96600000000001</v>
      </c>
      <c r="F49" s="26">
        <v>95.964125559999999</v>
      </c>
      <c r="G49" s="20">
        <f t="shared" si="7"/>
        <v>94.322773207802882</v>
      </c>
      <c r="H49" s="532">
        <v>1502.318</v>
      </c>
      <c r="I49" s="32">
        <f t="shared" si="8"/>
        <v>1148.7073878569086</v>
      </c>
      <c r="J49" s="21">
        <f t="shared" si="2"/>
        <v>747.11877570512411</v>
      </c>
      <c r="K49" s="32">
        <f t="shared" si="9"/>
        <v>44003.30083446869</v>
      </c>
      <c r="L49" s="32">
        <f t="shared" si="3"/>
        <v>34231.438380168955</v>
      </c>
      <c r="M49" s="21">
        <f t="shared" si="4"/>
        <v>22264.112343641536</v>
      </c>
      <c r="N49" s="32">
        <f t="shared" si="10"/>
        <v>46651.831088050014</v>
      </c>
      <c r="O49" s="32">
        <f t="shared" si="5"/>
        <v>35671.078312245249</v>
      </c>
      <c r="P49" s="21">
        <f t="shared" si="6"/>
        <v>23200.453517102353</v>
      </c>
      <c r="Q49" s="22"/>
      <c r="R49" s="640"/>
      <c r="S49" s="23"/>
      <c r="T49" s="23"/>
      <c r="U49" s="23"/>
    </row>
    <row r="50" spans="1:36">
      <c r="A50" s="311">
        <v>2006</v>
      </c>
      <c r="B50" s="25">
        <v>32528.626</v>
      </c>
      <c r="C50" s="532">
        <v>1492.2070000000001</v>
      </c>
      <c r="D50" s="71">
        <v>1183.8399999999999</v>
      </c>
      <c r="E50" s="450">
        <v>770.00800000000004</v>
      </c>
      <c r="F50" s="26">
        <v>97.847533630000001</v>
      </c>
      <c r="G50" s="20">
        <f t="shared" si="7"/>
        <v>96.787829256744047</v>
      </c>
      <c r="H50" s="532">
        <v>1541.73</v>
      </c>
      <c r="I50" s="32">
        <f t="shared" si="8"/>
        <v>1209.8823098357946</v>
      </c>
      <c r="J50" s="21">
        <f t="shared" si="2"/>
        <v>786.94676445469031</v>
      </c>
      <c r="K50" s="32">
        <f t="shared" si="9"/>
        <v>45873.656022237155</v>
      </c>
      <c r="L50" s="32">
        <f t="shared" si="3"/>
        <v>36393.79050317096</v>
      </c>
      <c r="M50" s="21">
        <f t="shared" si="4"/>
        <v>23671.703809438495</v>
      </c>
      <c r="N50" s="32">
        <f t="shared" si="10"/>
        <v>47396.09966925747</v>
      </c>
      <c r="O50" s="32">
        <f t="shared" si="5"/>
        <v>37194.387178720506</v>
      </c>
      <c r="P50" s="21">
        <f t="shared" si="6"/>
        <v>24192.43789930415</v>
      </c>
      <c r="Q50" s="22"/>
      <c r="R50" s="640"/>
      <c r="S50" s="23"/>
      <c r="T50" s="23"/>
      <c r="U50" s="23"/>
    </row>
    <row r="51" spans="1:36">
      <c r="A51" s="300">
        <v>2007</v>
      </c>
      <c r="B51" s="25">
        <v>32847.675000000003</v>
      </c>
      <c r="C51" s="532">
        <v>1573.5319999999999</v>
      </c>
      <c r="D51" s="71">
        <v>1265.489</v>
      </c>
      <c r="E51" s="450">
        <v>812.19299999999998</v>
      </c>
      <c r="F51" s="26">
        <v>100</v>
      </c>
      <c r="G51" s="20">
        <f t="shared" si="7"/>
        <v>100</v>
      </c>
      <c r="H51" s="532">
        <v>1573.5319999999999</v>
      </c>
      <c r="I51" s="32">
        <f t="shared" si="8"/>
        <v>1265.489</v>
      </c>
      <c r="J51" s="21">
        <f t="shared" si="2"/>
        <v>812.19299999999987</v>
      </c>
      <c r="K51" s="32">
        <f t="shared" ref="K51:K58" si="11">C51/B51*1000000</f>
        <v>47903.907963044563</v>
      </c>
      <c r="L51" s="32">
        <f>D51/B51*1000000</f>
        <v>38525.983954724339</v>
      </c>
      <c r="M51" s="21">
        <f>E51/B51*1000000</f>
        <v>24726.042254132139</v>
      </c>
      <c r="N51" s="32">
        <f t="shared" ref="N51:N61" si="12">H51/B51*1000000</f>
        <v>47903.907963044563</v>
      </c>
      <c r="O51" s="32">
        <f t="shared" ref="O51:O61" si="13">I51/B51*1000000</f>
        <v>38525.983954724339</v>
      </c>
      <c r="P51" s="21">
        <f t="shared" ref="P51:P61" si="14">J51/B51*1000000</f>
        <v>24726.042254132135</v>
      </c>
      <c r="Q51" s="27"/>
      <c r="R51" s="640"/>
      <c r="S51" s="27"/>
      <c r="T51" s="27"/>
      <c r="U51" s="28"/>
      <c r="V51" s="28"/>
      <c r="W51" s="29"/>
      <c r="X51" s="28"/>
      <c r="Y51" s="30"/>
      <c r="Z51" s="30"/>
      <c r="AA51" s="30"/>
      <c r="AB51" s="30"/>
      <c r="AC51" s="30"/>
      <c r="AD51" s="30"/>
      <c r="AE51" s="30"/>
      <c r="AF51" s="30"/>
      <c r="AG51" s="30"/>
      <c r="AH51" s="30"/>
      <c r="AI51" s="30"/>
      <c r="AJ51" s="30"/>
    </row>
    <row r="52" spans="1:36">
      <c r="A52" s="300">
        <v>2008</v>
      </c>
      <c r="B52" s="25">
        <v>33198.550000000003</v>
      </c>
      <c r="C52" s="532">
        <v>1652.923</v>
      </c>
      <c r="D52" s="71">
        <v>1322.1079999999999</v>
      </c>
      <c r="E52" s="450">
        <v>858.28499999999997</v>
      </c>
      <c r="F52" s="26">
        <v>102.3318386</v>
      </c>
      <c r="G52" s="20">
        <f t="shared" si="7"/>
        <v>104.00497586003161</v>
      </c>
      <c r="H52" s="532">
        <v>1589.2729999999999</v>
      </c>
      <c r="I52" s="32">
        <f t="shared" ref="I52:I56" si="15">D52/F52*100</f>
        <v>1291.9810863243886</v>
      </c>
      <c r="J52" s="21">
        <f t="shared" ref="J52:J56" si="16">E52/F52*100</f>
        <v>838.72723459500116</v>
      </c>
      <c r="K52" s="32">
        <f t="shared" si="11"/>
        <v>49789.011869494294</v>
      </c>
      <c r="L52" s="32">
        <f>D52/B52*1000000</f>
        <v>39824.269433454167</v>
      </c>
      <c r="M52" s="21">
        <f>E52/B52*1000000</f>
        <v>25853.086957111074</v>
      </c>
      <c r="N52" s="32">
        <f t="shared" si="12"/>
        <v>47871.75945937397</v>
      </c>
      <c r="O52" s="32">
        <f t="shared" si="13"/>
        <v>38916.792640774627</v>
      </c>
      <c r="P52" s="21">
        <f t="shared" si="14"/>
        <v>25263.971908261086</v>
      </c>
      <c r="Q52" s="27"/>
      <c r="R52" s="640"/>
      <c r="S52" s="27"/>
      <c r="T52" s="27"/>
      <c r="U52" s="28"/>
      <c r="V52" s="28"/>
      <c r="W52" s="29"/>
      <c r="X52" s="28"/>
      <c r="Y52" s="30"/>
      <c r="Z52" s="30"/>
      <c r="AA52" s="30"/>
      <c r="AB52" s="30"/>
      <c r="AC52" s="30"/>
      <c r="AD52" s="30"/>
      <c r="AE52" s="30"/>
      <c r="AF52" s="30"/>
      <c r="AG52" s="30"/>
      <c r="AH52" s="30"/>
      <c r="AI52" s="30"/>
      <c r="AJ52" s="30"/>
    </row>
    <row r="53" spans="1:36">
      <c r="A53" s="300">
        <v>2009</v>
      </c>
      <c r="B53" s="25">
        <v>33581.08</v>
      </c>
      <c r="C53" s="532">
        <v>1567.365</v>
      </c>
      <c r="D53" s="71">
        <v>1321.6389999999999</v>
      </c>
      <c r="E53" s="450">
        <v>880.81399999999996</v>
      </c>
      <c r="F53" s="26">
        <v>102.6008969</v>
      </c>
      <c r="G53" s="20">
        <f t="shared" si="7"/>
        <v>101.61884496588425</v>
      </c>
      <c r="H53" s="532">
        <v>1542.396</v>
      </c>
      <c r="I53" s="32">
        <f t="shared" si="15"/>
        <v>1288.1359129717316</v>
      </c>
      <c r="J53" s="21">
        <f t="shared" si="16"/>
        <v>858.48567275048833</v>
      </c>
      <c r="K53" s="32">
        <f t="shared" si="11"/>
        <v>46674.049792323538</v>
      </c>
      <c r="L53" s="32">
        <f t="shared" ref="L53:L61" si="17">D53/B53*1000000</f>
        <v>39356.655592970805</v>
      </c>
      <c r="M53" s="21">
        <f t="shared" ref="M53:M61" si="18">E53/B53*1000000</f>
        <v>26229.472071773747</v>
      </c>
      <c r="N53" s="32">
        <f t="shared" si="12"/>
        <v>45930.506106414679</v>
      </c>
      <c r="O53" s="32">
        <f t="shared" si="13"/>
        <v>38358.978120171581</v>
      </c>
      <c r="P53" s="21">
        <f t="shared" si="14"/>
        <v>25564.564116177567</v>
      </c>
      <c r="Q53" s="27"/>
      <c r="R53" s="640"/>
      <c r="S53" s="27"/>
      <c r="T53" s="27"/>
      <c r="U53" s="28"/>
      <c r="V53" s="28"/>
      <c r="W53" s="29"/>
      <c r="X53" s="28"/>
      <c r="Y53" s="30"/>
      <c r="Z53" s="30"/>
      <c r="AA53" s="30"/>
      <c r="AB53" s="30"/>
      <c r="AC53" s="30"/>
      <c r="AD53" s="30"/>
      <c r="AE53" s="30"/>
      <c r="AF53" s="30"/>
      <c r="AG53" s="30"/>
      <c r="AH53" s="30"/>
      <c r="AI53" s="30"/>
      <c r="AJ53" s="30"/>
    </row>
    <row r="54" spans="1:36">
      <c r="A54" s="300">
        <v>2010</v>
      </c>
      <c r="B54" s="25">
        <v>33958.588000000003</v>
      </c>
      <c r="C54" s="532">
        <v>1662.13</v>
      </c>
      <c r="D54" s="71">
        <v>1368.0719999999999</v>
      </c>
      <c r="E54" s="450">
        <v>924.17399999999998</v>
      </c>
      <c r="F54" s="26">
        <v>104.4843049</v>
      </c>
      <c r="G54" s="20">
        <f>C54/H54*100</f>
        <v>104.53937090082997</v>
      </c>
      <c r="H54" s="532">
        <v>1589.9559999999999</v>
      </c>
      <c r="I54" s="32">
        <f t="shared" si="15"/>
        <v>1309.356463929541</v>
      </c>
      <c r="J54" s="21">
        <f t="shared" si="16"/>
        <v>884.50988010544722</v>
      </c>
      <c r="K54" s="32">
        <f t="shared" si="11"/>
        <v>48945.7924457872</v>
      </c>
      <c r="L54" s="32">
        <f t="shared" si="17"/>
        <v>40286.480698196276</v>
      </c>
      <c r="M54" s="21">
        <f t="shared" si="18"/>
        <v>27214.735783478391</v>
      </c>
      <c r="N54" s="32">
        <f t="shared" si="12"/>
        <v>46820.439059480319</v>
      </c>
      <c r="O54" s="32">
        <f t="shared" si="13"/>
        <v>38557.447203916156</v>
      </c>
      <c r="P54" s="21">
        <f t="shared" si="14"/>
        <v>26046.721380330866</v>
      </c>
      <c r="Q54" s="27"/>
      <c r="R54" s="640"/>
      <c r="S54" s="27"/>
      <c r="T54" s="27"/>
      <c r="U54" s="28"/>
      <c r="V54" s="28"/>
      <c r="W54" s="29"/>
      <c r="X54" s="28"/>
      <c r="Y54" s="30"/>
      <c r="Z54" s="30"/>
      <c r="AA54" s="30"/>
      <c r="AB54" s="30"/>
      <c r="AC54" s="30"/>
      <c r="AD54" s="30"/>
      <c r="AE54" s="30"/>
      <c r="AF54" s="30"/>
      <c r="AG54" s="30"/>
      <c r="AH54" s="30"/>
      <c r="AI54" s="30"/>
      <c r="AJ54" s="30"/>
    </row>
    <row r="55" spans="1:36">
      <c r="A55" s="300">
        <v>2011</v>
      </c>
      <c r="B55" s="25">
        <v>34302.167999999998</v>
      </c>
      <c r="C55" s="533">
        <v>1769.921</v>
      </c>
      <c r="D55" s="71">
        <v>1433.722</v>
      </c>
      <c r="E55" s="450">
        <v>957.95699999999999</v>
      </c>
      <c r="F55" s="26">
        <v>107.53363229999999</v>
      </c>
      <c r="G55" s="20">
        <f t="shared" si="7"/>
        <v>107.92859320690286</v>
      </c>
      <c r="H55" s="557">
        <v>1639.9</v>
      </c>
      <c r="I55" s="32">
        <f t="shared" si="15"/>
        <v>1333.2777563024811</v>
      </c>
      <c r="J55" s="21">
        <f t="shared" si="16"/>
        <v>890.84408246107398</v>
      </c>
      <c r="K55" s="32">
        <f t="shared" si="11"/>
        <v>51597.93398481403</v>
      </c>
      <c r="L55" s="32">
        <f t="shared" si="17"/>
        <v>41796.833366334162</v>
      </c>
      <c r="M55" s="21">
        <f t="shared" si="18"/>
        <v>27927.010327743716</v>
      </c>
      <c r="N55" s="32">
        <f t="shared" si="12"/>
        <v>47807.473859961276</v>
      </c>
      <c r="O55" s="32">
        <f t="shared" si="13"/>
        <v>38868.614843892115</v>
      </c>
      <c r="P55" s="21">
        <f t="shared" si="14"/>
        <v>25970.489167363241</v>
      </c>
      <c r="Q55" s="27"/>
      <c r="R55" s="640"/>
      <c r="S55" s="27"/>
      <c r="T55" s="27"/>
      <c r="U55" s="28"/>
      <c r="V55" s="28"/>
      <c r="W55" s="29"/>
      <c r="X55" s="28"/>
      <c r="Y55" s="30"/>
      <c r="Z55" s="30"/>
      <c r="AA55" s="30"/>
      <c r="AB55" s="30"/>
      <c r="AC55" s="30"/>
      <c r="AD55" s="30"/>
      <c r="AE55" s="30"/>
      <c r="AF55" s="30"/>
      <c r="AG55" s="30"/>
      <c r="AH55" s="30"/>
      <c r="AI55" s="30"/>
      <c r="AJ55" s="30"/>
    </row>
    <row r="56" spans="1:36" s="36" customFormat="1">
      <c r="A56" s="485">
        <v>2012</v>
      </c>
      <c r="B56" s="25">
        <v>34697.339</v>
      </c>
      <c r="C56" s="532">
        <v>1822.808</v>
      </c>
      <c r="D56" s="71">
        <v>1496.424</v>
      </c>
      <c r="E56" s="450">
        <v>996.85699999999997</v>
      </c>
      <c r="F56" s="486">
        <v>109.14798209999999</v>
      </c>
      <c r="G56" s="20">
        <f>C56/H56*100</f>
        <v>109.24673543802787</v>
      </c>
      <c r="H56" s="557">
        <v>1668.5239999999999</v>
      </c>
      <c r="I56" s="32">
        <f t="shared" si="15"/>
        <v>1371.0047324823609</v>
      </c>
      <c r="J56" s="21">
        <f t="shared" si="16"/>
        <v>913.30776879291489</v>
      </c>
      <c r="K56" s="32">
        <f>C56/B56*1000000</f>
        <v>52534.518569277032</v>
      </c>
      <c r="L56" s="32">
        <f>D56/B56*1000000</f>
        <v>43127.918253327727</v>
      </c>
      <c r="M56" s="21">
        <f>E56/B56*1000000</f>
        <v>28730.070625877099</v>
      </c>
      <c r="N56" s="32">
        <f>H56/B56*1000000</f>
        <v>48087.952796610713</v>
      </c>
      <c r="O56" s="32">
        <f>I56/B56*1000000</f>
        <v>39513.252946641267</v>
      </c>
      <c r="P56" s="21">
        <f>J56/B56*1000000</f>
        <v>26322.127146203195</v>
      </c>
      <c r="Q56" s="27"/>
      <c r="R56" s="640"/>
      <c r="S56" s="27"/>
      <c r="T56" s="27"/>
      <c r="U56" s="28"/>
      <c r="V56" s="28"/>
      <c r="W56" s="29"/>
      <c r="X56" s="28"/>
      <c r="Y56" s="30"/>
      <c r="Z56" s="30"/>
      <c r="AA56" s="30"/>
      <c r="AB56" s="30"/>
      <c r="AC56" s="30"/>
      <c r="AD56" s="30"/>
      <c r="AE56" s="30"/>
      <c r="AF56" s="30"/>
      <c r="AG56" s="30"/>
      <c r="AH56" s="30"/>
      <c r="AI56" s="30"/>
      <c r="AJ56" s="30"/>
    </row>
    <row r="57" spans="1:36">
      <c r="A57" s="485">
        <v>2013</v>
      </c>
      <c r="B57" s="69">
        <v>35099.368000000002</v>
      </c>
      <c r="C57" s="532">
        <v>1897.5309999999999</v>
      </c>
      <c r="D57" s="71">
        <v>1556.048</v>
      </c>
      <c r="E57" s="450">
        <v>1042.078</v>
      </c>
      <c r="F57" s="26">
        <v>110.13452909999999</v>
      </c>
      <c r="G57" s="20">
        <f>C57/H57*100</f>
        <v>110.97840708378659</v>
      </c>
      <c r="H57" s="557">
        <v>1709.82</v>
      </c>
      <c r="I57" s="32">
        <f>D57/F57*100</f>
        <v>1412.8611732539746</v>
      </c>
      <c r="J57" s="21">
        <f>E57/F57*100</f>
        <v>946.1864580669461</v>
      </c>
      <c r="K57" s="32">
        <f t="shared" si="11"/>
        <v>54061.685669098079</v>
      </c>
      <c r="L57" s="32">
        <f t="shared" si="17"/>
        <v>44332.650092161202</v>
      </c>
      <c r="M57" s="21">
        <f t="shared" si="18"/>
        <v>29689.366486598843</v>
      </c>
      <c r="N57" s="32">
        <f t="shared" si="12"/>
        <v>48713.697636948898</v>
      </c>
      <c r="O57" s="32">
        <f t="shared" si="13"/>
        <v>40253.179865061233</v>
      </c>
      <c r="P57" s="21">
        <f t="shared" si="14"/>
        <v>26957.364533371259</v>
      </c>
      <c r="Q57" s="27"/>
      <c r="R57" s="640"/>
      <c r="S57" s="27"/>
      <c r="T57" s="27"/>
      <c r="U57" s="28"/>
      <c r="V57" s="28"/>
      <c r="W57" s="29"/>
      <c r="X57" s="28"/>
      <c r="Y57" s="30"/>
      <c r="Z57" s="30"/>
      <c r="AA57" s="30"/>
      <c r="AB57" s="30"/>
      <c r="AC57" s="30"/>
      <c r="AD57" s="30"/>
      <c r="AE57" s="30"/>
      <c r="AF57" s="30"/>
      <c r="AG57" s="30"/>
      <c r="AH57" s="30"/>
      <c r="AI57" s="30"/>
      <c r="AJ57" s="30"/>
    </row>
    <row r="58" spans="1:36">
      <c r="A58" s="485">
        <v>2014</v>
      </c>
      <c r="B58" s="531">
        <v>35487.114000000001</v>
      </c>
      <c r="C58" s="532">
        <v>1990.183</v>
      </c>
      <c r="D58" s="71">
        <v>1611.6469999999999</v>
      </c>
      <c r="E58" s="450">
        <v>1076.9469999999999</v>
      </c>
      <c r="F58" s="26">
        <v>112.2869955</v>
      </c>
      <c r="G58" s="20">
        <f>C58/H58*100</f>
        <v>113.16551123362947</v>
      </c>
      <c r="H58" s="557">
        <v>1758.6479999999999</v>
      </c>
      <c r="I58" s="32">
        <f>D58/F58*100</f>
        <v>1435.2926559514185</v>
      </c>
      <c r="J58" s="21">
        <f>E58/F58*100</f>
        <v>959.10216067719068</v>
      </c>
      <c r="K58" s="32">
        <f t="shared" si="11"/>
        <v>56081.849879367481</v>
      </c>
      <c r="L58" s="32">
        <f t="shared" si="17"/>
        <v>45414.992044717976</v>
      </c>
      <c r="M58" s="21">
        <f t="shared" si="18"/>
        <v>30347.55094483028</v>
      </c>
      <c r="N58" s="32">
        <f t="shared" si="12"/>
        <v>49557.368908612851</v>
      </c>
      <c r="O58" s="32">
        <f t="shared" si="13"/>
        <v>40445.460173273561</v>
      </c>
      <c r="P58" s="21">
        <f t="shared" si="14"/>
        <v>27026.772610395725</v>
      </c>
      <c r="Q58" s="27"/>
      <c r="R58" s="640"/>
      <c r="S58" s="27"/>
      <c r="T58" s="27"/>
      <c r="U58" s="28"/>
      <c r="V58" s="28"/>
      <c r="W58" s="29"/>
      <c r="X58" s="28"/>
      <c r="Y58" s="30"/>
      <c r="Z58" s="30"/>
      <c r="AA58" s="30"/>
      <c r="AB58" s="30"/>
      <c r="AC58" s="30"/>
      <c r="AD58" s="30"/>
      <c r="AE58" s="30"/>
      <c r="AF58" s="30"/>
      <c r="AG58" s="30"/>
      <c r="AH58" s="30"/>
      <c r="AI58" s="30"/>
      <c r="AJ58" s="30"/>
    </row>
    <row r="59" spans="1:36">
      <c r="A59" s="485">
        <v>2015</v>
      </c>
      <c r="B59" s="660">
        <v>35804.248</v>
      </c>
      <c r="C59" s="652">
        <v>1994.9110000000001</v>
      </c>
      <c r="D59" s="653">
        <v>1686.8679999999999</v>
      </c>
      <c r="E59" s="657">
        <v>1127.2550000000001</v>
      </c>
      <c r="F59" s="656">
        <v>113.5426009</v>
      </c>
      <c r="G59" s="20">
        <f>C59/H59*100</f>
        <v>112.31019715119091</v>
      </c>
      <c r="H59" s="654">
        <v>1776.251</v>
      </c>
      <c r="I59" s="32">
        <f>D59/F59*100</f>
        <v>1485.6696840031609</v>
      </c>
      <c r="J59" s="21">
        <f>E59/F59*100</f>
        <v>992.80357422215798</v>
      </c>
      <c r="K59" s="32">
        <f>C59/B59*1000000</f>
        <v>55717.15959514078</v>
      </c>
      <c r="L59" s="32">
        <f t="shared" si="17"/>
        <v>47113.62741091504</v>
      </c>
      <c r="M59" s="21">
        <f t="shared" si="18"/>
        <v>31483.833985285772</v>
      </c>
      <c r="N59" s="32">
        <f t="shared" si="12"/>
        <v>49610.063029392491</v>
      </c>
      <c r="O59" s="32">
        <f t="shared" si="13"/>
        <v>41494.229511625577</v>
      </c>
      <c r="P59" s="21">
        <f t="shared" si="14"/>
        <v>27728.653153730753</v>
      </c>
      <c r="Q59" s="27"/>
      <c r="R59" s="640"/>
      <c r="S59" s="27"/>
      <c r="T59" s="27"/>
      <c r="U59" s="28"/>
      <c r="V59" s="28"/>
      <c r="W59" s="29"/>
      <c r="X59" s="28"/>
      <c r="Y59" s="30"/>
      <c r="Z59" s="30"/>
      <c r="AA59" s="30"/>
      <c r="AB59" s="30"/>
      <c r="AC59" s="30"/>
      <c r="AD59" s="30"/>
      <c r="AE59" s="30"/>
      <c r="AF59" s="30"/>
      <c r="AG59" s="30"/>
      <c r="AH59" s="30"/>
      <c r="AI59" s="30"/>
      <c r="AJ59" s="30"/>
    </row>
    <row r="60" spans="1:36">
      <c r="A60" s="485">
        <v>2016</v>
      </c>
      <c r="B60" s="660">
        <v>36205.142999999996</v>
      </c>
      <c r="C60" s="652">
        <v>2035.5060000000001</v>
      </c>
      <c r="D60" s="653">
        <v>1723.5129999999999</v>
      </c>
      <c r="E60" s="657">
        <v>1152.5419999999999</v>
      </c>
      <c r="F60" s="656">
        <v>115.1569507</v>
      </c>
      <c r="G60" s="658">
        <f t="shared" ref="G60:G61" si="19">C60/H60*100</f>
        <v>112.99778834752257</v>
      </c>
      <c r="H60" s="654">
        <v>1801.3679999999999</v>
      </c>
      <c r="I60" s="32">
        <f t="shared" ref="I60:I61" si="20">D60/F60*100</f>
        <v>1496.6643259684713</v>
      </c>
      <c r="J60" s="21">
        <f t="shared" ref="J60:J61" si="21">E60/F60*100</f>
        <v>1000.8444935317309</v>
      </c>
      <c r="K60" s="32">
        <f t="shared" ref="K60:K61" si="22">C60/B60*1000000</f>
        <v>56221.460028482703</v>
      </c>
      <c r="L60" s="32">
        <f t="shared" si="17"/>
        <v>47604.093153284884</v>
      </c>
      <c r="M60" s="21">
        <f t="shared" si="18"/>
        <v>31833.654130298561</v>
      </c>
      <c r="N60" s="32">
        <f t="shared" si="12"/>
        <v>49754.47825188814</v>
      </c>
      <c r="O60" s="32">
        <f t="shared" si="13"/>
        <v>41338.445368617147</v>
      </c>
      <c r="P60" s="21">
        <f t="shared" si="14"/>
        <v>27643.710550507451</v>
      </c>
      <c r="Q60" s="27"/>
      <c r="R60" s="640"/>
      <c r="S60" s="27"/>
      <c r="T60" s="27"/>
      <c r="U60" s="28"/>
      <c r="V60" s="28"/>
      <c r="W60" s="29"/>
      <c r="X60" s="28"/>
      <c r="Y60" s="30"/>
      <c r="Z60" s="30"/>
      <c r="AA60" s="30"/>
      <c r="AB60" s="30"/>
      <c r="AC60" s="30"/>
      <c r="AD60" s="30"/>
      <c r="AE60" s="30"/>
      <c r="AF60" s="30"/>
      <c r="AG60" s="30"/>
      <c r="AH60" s="30"/>
      <c r="AI60" s="30"/>
      <c r="AJ60" s="30"/>
    </row>
    <row r="61" spans="1:36">
      <c r="A61" s="581">
        <v>2017</v>
      </c>
      <c r="B61" s="603">
        <v>36657.218999999997</v>
      </c>
      <c r="C61" s="605">
        <v>2144.395</v>
      </c>
      <c r="D61" s="605">
        <v>1796.799</v>
      </c>
      <c r="E61" s="604">
        <v>1207.779</v>
      </c>
      <c r="F61" s="697">
        <v>116.9506726</v>
      </c>
      <c r="G61" s="519">
        <f t="shared" si="19"/>
        <v>115.57451620170505</v>
      </c>
      <c r="H61" s="605">
        <v>1855.422</v>
      </c>
      <c r="I61" s="364">
        <f t="shared" si="20"/>
        <v>1536.3733786683667</v>
      </c>
      <c r="J61" s="520">
        <f t="shared" si="21"/>
        <v>1032.7251422750687</v>
      </c>
      <c r="K61" s="364">
        <f t="shared" si="22"/>
        <v>58498.572955029682</v>
      </c>
      <c r="L61" s="364">
        <f t="shared" si="17"/>
        <v>49016.238793237433</v>
      </c>
      <c r="M61" s="520">
        <f t="shared" si="18"/>
        <v>32947.916752768397</v>
      </c>
      <c r="N61" s="364">
        <f t="shared" si="12"/>
        <v>50615.45994528391</v>
      </c>
      <c r="O61" s="364">
        <f t="shared" si="13"/>
        <v>41911.891315824229</v>
      </c>
      <c r="P61" s="520">
        <f t="shared" si="14"/>
        <v>28172.490179221419</v>
      </c>
      <c r="Q61" s="27"/>
      <c r="R61" s="27"/>
      <c r="S61" s="27"/>
      <c r="T61" s="27"/>
      <c r="U61" s="28"/>
      <c r="V61" s="28"/>
      <c r="W61" s="29"/>
      <c r="X61" s="28"/>
      <c r="Y61" s="30"/>
      <c r="Z61" s="30"/>
      <c r="AA61" s="30"/>
      <c r="AB61" s="30"/>
      <c r="AC61" s="30"/>
      <c r="AD61" s="30"/>
      <c r="AE61" s="30"/>
      <c r="AF61" s="30"/>
      <c r="AG61" s="30"/>
      <c r="AH61" s="30"/>
      <c r="AI61" s="30"/>
      <c r="AJ61" s="30"/>
    </row>
    <row r="62" spans="1:36">
      <c r="Q62" s="27"/>
      <c r="R62" s="27"/>
      <c r="S62" s="27"/>
      <c r="T62" s="27"/>
      <c r="U62" s="28"/>
      <c r="V62" s="28"/>
      <c r="W62" s="29"/>
      <c r="X62" s="28"/>
      <c r="Y62" s="30"/>
      <c r="Z62" s="30"/>
      <c r="AA62" s="30"/>
      <c r="AB62" s="30"/>
      <c r="AC62" s="30"/>
      <c r="AD62" s="30"/>
      <c r="AE62" s="30"/>
      <c r="AF62" s="30"/>
      <c r="AG62" s="30"/>
      <c r="AH62" s="30"/>
      <c r="AI62" s="30"/>
      <c r="AJ62" s="30"/>
    </row>
    <row r="63" spans="1:36" s="36" customFormat="1">
      <c r="A63" s="404" t="s">
        <v>329</v>
      </c>
      <c r="B63" s="364"/>
      <c r="C63" s="398"/>
      <c r="D63" s="399"/>
      <c r="E63" s="398"/>
      <c r="F63" s="398"/>
      <c r="G63" s="400"/>
      <c r="H63" s="401"/>
      <c r="I63" s="401"/>
      <c r="J63" s="399"/>
      <c r="K63" s="399"/>
      <c r="L63" s="399"/>
      <c r="M63" s="398"/>
      <c r="N63" s="402"/>
      <c r="O63" s="403"/>
      <c r="P63" s="400"/>
      <c r="Q63" s="35"/>
      <c r="R63" s="35"/>
      <c r="S63" s="35"/>
      <c r="T63" s="35"/>
      <c r="U63" s="35"/>
      <c r="V63" s="30"/>
      <c r="W63" s="33"/>
      <c r="X63" s="30"/>
      <c r="Y63" s="30"/>
      <c r="Z63" s="30"/>
      <c r="AA63" s="30"/>
      <c r="AB63" s="30"/>
      <c r="AC63" s="30"/>
      <c r="AD63" s="30"/>
      <c r="AE63" s="30"/>
      <c r="AF63" s="30"/>
      <c r="AG63" s="30"/>
      <c r="AH63" s="30"/>
      <c r="AI63" s="30"/>
    </row>
    <row r="64" spans="1:36" s="36" customFormat="1">
      <c r="A64" s="328" t="s">
        <v>37</v>
      </c>
      <c r="B64" s="429">
        <f>(POWER(B17/B5,1/12)-1)*100</f>
        <v>1.754297155371054</v>
      </c>
      <c r="C64" s="360">
        <f t="shared" ref="C64:P64" si="23">(POWER(C17/C5,1/12)-1)*100</f>
        <v>10.03943951280144</v>
      </c>
      <c r="D64" s="360">
        <f t="shared" si="23"/>
        <v>10.231894259892481</v>
      </c>
      <c r="E64" s="360">
        <f t="shared" si="23"/>
        <v>9.5461471771393747</v>
      </c>
      <c r="F64" s="429">
        <f t="shared" si="23"/>
        <v>3.4548914129423514</v>
      </c>
      <c r="G64" s="429">
        <f t="shared" si="23"/>
        <v>4.4622319787469111</v>
      </c>
      <c r="H64" s="395">
        <f t="shared" si="23"/>
        <v>5.3389702942487682</v>
      </c>
      <c r="I64" s="360">
        <f t="shared" si="23"/>
        <v>6.550683833690929</v>
      </c>
      <c r="J64" s="359">
        <f t="shared" si="23"/>
        <v>5.8878373762760505</v>
      </c>
      <c r="K64" s="395">
        <f t="shared" si="23"/>
        <v>8.1423021818721075</v>
      </c>
      <c r="L64" s="360">
        <f t="shared" si="23"/>
        <v>8.3314389087438592</v>
      </c>
      <c r="M64" s="359">
        <f t="shared" si="23"/>
        <v>7.657514463365378</v>
      </c>
      <c r="N64" s="395">
        <f t="shared" si="23"/>
        <v>3.5228715042905812</v>
      </c>
      <c r="O64" s="360">
        <f t="shared" si="23"/>
        <v>4.7136944703142891</v>
      </c>
      <c r="P64" s="359">
        <f t="shared" si="23"/>
        <v>4.0622758315488117</v>
      </c>
      <c r="Q64" s="35"/>
      <c r="R64" s="35"/>
      <c r="S64" s="35"/>
      <c r="T64" s="35"/>
      <c r="U64" s="35"/>
      <c r="V64" s="30"/>
      <c r="W64" s="33"/>
      <c r="X64" s="30"/>
      <c r="Y64" s="30"/>
      <c r="Z64" s="30"/>
      <c r="AA64" s="30"/>
      <c r="AB64" s="30"/>
      <c r="AC64" s="30"/>
      <c r="AD64" s="30"/>
      <c r="AE64" s="30"/>
      <c r="AF64" s="30"/>
      <c r="AG64" s="30"/>
      <c r="AH64" s="30"/>
      <c r="AI64" s="30"/>
    </row>
    <row r="65" spans="1:35" s="36" customFormat="1">
      <c r="A65" s="329" t="s">
        <v>38</v>
      </c>
      <c r="B65" s="397">
        <f>(POWER(B25/B17,1/8)-1)*100</f>
        <v>1.2421938595430282</v>
      </c>
      <c r="C65" s="34">
        <f t="shared" ref="C65:P65" si="24">(POWER(C25/C17,1/8)-1)*100</f>
        <v>13.596768040031249</v>
      </c>
      <c r="D65" s="34">
        <f t="shared" si="24"/>
        <v>14.788069760372412</v>
      </c>
      <c r="E65" s="34">
        <f t="shared" si="24"/>
        <v>14.272192127764495</v>
      </c>
      <c r="F65" s="397">
        <f t="shared" si="24"/>
        <v>9.70126851265778</v>
      </c>
      <c r="G65" s="397">
        <f t="shared" si="24"/>
        <v>9.8139534304063183</v>
      </c>
      <c r="H65" s="388">
        <f t="shared" si="24"/>
        <v>3.4447485874572914</v>
      </c>
      <c r="I65" s="34">
        <f t="shared" si="24"/>
        <v>4.6369575454159095</v>
      </c>
      <c r="J65" s="174">
        <f t="shared" si="24"/>
        <v>4.1667007839378822</v>
      </c>
      <c r="K65" s="388">
        <f t="shared" si="24"/>
        <v>12.202989395536189</v>
      </c>
      <c r="L65" s="34">
        <f t="shared" si="24"/>
        <v>13.379674406919783</v>
      </c>
      <c r="M65" s="174">
        <f t="shared" si="24"/>
        <v>12.870126348998777</v>
      </c>
      <c r="N65" s="388">
        <f t="shared" si="24"/>
        <v>2.1755304225923311</v>
      </c>
      <c r="O65" s="34">
        <f t="shared" si="24"/>
        <v>3.3531115402166911</v>
      </c>
      <c r="P65" s="174">
        <f t="shared" si="24"/>
        <v>2.8886246069026678</v>
      </c>
      <c r="Q65" s="35"/>
      <c r="R65" s="35"/>
      <c r="S65" s="35"/>
      <c r="T65" s="35"/>
      <c r="U65" s="35"/>
      <c r="V65" s="30"/>
      <c r="W65" s="33"/>
      <c r="X65" s="30"/>
      <c r="Y65" s="30"/>
      <c r="Z65" s="30"/>
      <c r="AA65" s="30"/>
      <c r="AB65" s="30"/>
      <c r="AC65" s="30"/>
      <c r="AD65" s="30"/>
      <c r="AE65" s="30"/>
      <c r="AF65" s="30"/>
      <c r="AG65" s="30"/>
      <c r="AH65" s="30"/>
      <c r="AI65" s="30"/>
    </row>
    <row r="66" spans="1:35" s="36" customFormat="1">
      <c r="A66" s="329" t="s">
        <v>39</v>
      </c>
      <c r="B66" s="397">
        <f>(POWER(B33/B25,1/8)-1)*100</f>
        <v>1.176163723792234</v>
      </c>
      <c r="C66" s="34">
        <f t="shared" ref="C66:P66" si="25">(POWER(C33/C25,1/8)-1)*100</f>
        <v>7.7901859233277637</v>
      </c>
      <c r="D66" s="34">
        <f t="shared" si="25"/>
        <v>8.2105509868751305</v>
      </c>
      <c r="E66" s="34">
        <f t="shared" si="25"/>
        <v>7.9545882469646223</v>
      </c>
      <c r="F66" s="397">
        <f t="shared" si="25"/>
        <v>5.2960427717289038</v>
      </c>
      <c r="G66" s="397">
        <f t="shared" si="25"/>
        <v>4.8037164095957152</v>
      </c>
      <c r="H66" s="388">
        <f t="shared" si="25"/>
        <v>2.8495835987917273</v>
      </c>
      <c r="I66" s="34">
        <f t="shared" si="25"/>
        <v>2.7679180892529631</v>
      </c>
      <c r="J66" s="174">
        <f t="shared" si="25"/>
        <v>2.5248294287746331</v>
      </c>
      <c r="K66" s="388">
        <f t="shared" si="25"/>
        <v>6.5371347915419875</v>
      </c>
      <c r="L66" s="34">
        <f t="shared" si="25"/>
        <v>6.9526131493644394</v>
      </c>
      <c r="M66" s="174">
        <f t="shared" si="25"/>
        <v>6.6996259530824664</v>
      </c>
      <c r="N66" s="388">
        <f t="shared" si="25"/>
        <v>1.6539665207784049</v>
      </c>
      <c r="O66" s="34">
        <f t="shared" si="25"/>
        <v>1.5732503653786978</v>
      </c>
      <c r="P66" s="174">
        <f t="shared" si="25"/>
        <v>1.3329875885235154</v>
      </c>
      <c r="Q66" s="35"/>
      <c r="R66" s="35"/>
      <c r="S66" s="35"/>
      <c r="T66" s="35"/>
      <c r="U66" s="35"/>
      <c r="V66" s="30"/>
      <c r="W66" s="33"/>
      <c r="X66" s="30"/>
      <c r="Y66" s="30"/>
      <c r="Z66" s="30"/>
      <c r="AA66" s="30"/>
      <c r="AB66" s="30"/>
      <c r="AC66" s="30"/>
      <c r="AD66" s="30"/>
      <c r="AE66" s="30"/>
      <c r="AF66" s="30"/>
      <c r="AG66" s="30"/>
      <c r="AH66" s="30"/>
      <c r="AI66" s="30"/>
    </row>
    <row r="67" spans="1:35" s="38" customFormat="1">
      <c r="A67" s="329" t="s">
        <v>40</v>
      </c>
      <c r="B67" s="397">
        <f>(POWER(B44/B33,1/11)-1)*100</f>
        <v>1.0856981072594696</v>
      </c>
      <c r="C67" s="34">
        <f t="shared" ref="C67:P67" si="26">(POWER(C44/C33,1/11)-1)*100</f>
        <v>4.6446719528823399</v>
      </c>
      <c r="D67" s="34">
        <f t="shared" si="26"/>
        <v>4.0088381540478002</v>
      </c>
      <c r="E67" s="34">
        <f t="shared" si="26"/>
        <v>3.7323365719759138</v>
      </c>
      <c r="F67" s="397">
        <f t="shared" si="26"/>
        <v>2.2360949017532938</v>
      </c>
      <c r="G67" s="397">
        <f t="shared" si="26"/>
        <v>1.9934886873962832</v>
      </c>
      <c r="H67" s="388">
        <f t="shared" si="26"/>
        <v>2.5993652140008372</v>
      </c>
      <c r="I67" s="34">
        <f t="shared" si="26"/>
        <v>1.7339700367057898</v>
      </c>
      <c r="J67" s="174">
        <f t="shared" si="26"/>
        <v>1.4635160621701004</v>
      </c>
      <c r="K67" s="388">
        <f t="shared" si="26"/>
        <v>3.5207491388609125</v>
      </c>
      <c r="L67" s="34">
        <f t="shared" si="26"/>
        <v>2.8917444322209551</v>
      </c>
      <c r="M67" s="174">
        <f t="shared" si="26"/>
        <v>2.6182125802882483</v>
      </c>
      <c r="N67" s="388">
        <f t="shared" si="26"/>
        <v>1.4974097573479339</v>
      </c>
      <c r="O67" s="34">
        <f t="shared" si="26"/>
        <v>0.64130924708900583</v>
      </c>
      <c r="P67" s="174">
        <f t="shared" si="26"/>
        <v>0.37376004913152183</v>
      </c>
      <c r="Q67" s="39"/>
      <c r="R67" s="39"/>
      <c r="S67" s="39"/>
      <c r="T67" s="39"/>
      <c r="U67" s="39"/>
      <c r="V67" s="40"/>
      <c r="W67" s="31"/>
      <c r="X67" s="40"/>
      <c r="Y67" s="40"/>
      <c r="Z67" s="40"/>
      <c r="AA67" s="40"/>
      <c r="AB67" s="40"/>
      <c r="AC67" s="40"/>
      <c r="AD67" s="40"/>
      <c r="AE67" s="40"/>
      <c r="AF67" s="40"/>
      <c r="AG67" s="40"/>
      <c r="AH67" s="40"/>
      <c r="AI67" s="40"/>
    </row>
    <row r="68" spans="1:35" s="38" customFormat="1">
      <c r="A68" s="331" t="s">
        <v>41</v>
      </c>
      <c r="B68" s="397">
        <f>(((B52/B44)^(1/8))-1)*100</f>
        <v>1.0044911074168494</v>
      </c>
      <c r="C68" s="34">
        <f t="shared" ref="C68:P68" si="27">(((C52/C44)^(1/8))-1)*100</f>
        <v>5.1938044597415134</v>
      </c>
      <c r="D68" s="34">
        <f t="shared" si="27"/>
        <v>4.9338881532630774</v>
      </c>
      <c r="E68" s="34">
        <f t="shared" si="27"/>
        <v>5.1117397005700171</v>
      </c>
      <c r="F68" s="397">
        <f t="shared" si="27"/>
        <v>2.2626773220755236</v>
      </c>
      <c r="G68" s="397">
        <f t="shared" si="27"/>
        <v>2.811673367264933</v>
      </c>
      <c r="H68" s="388">
        <f t="shared" si="27"/>
        <v>2.3169850411510096</v>
      </c>
      <c r="I68" s="34">
        <f t="shared" si="27"/>
        <v>2.6121072723087613</v>
      </c>
      <c r="J68" s="174">
        <f t="shared" si="27"/>
        <v>2.7860236531079607</v>
      </c>
      <c r="K68" s="388">
        <f t="shared" si="27"/>
        <v>4.1476505711705247</v>
      </c>
      <c r="L68" s="34">
        <f t="shared" si="27"/>
        <v>3.8903191360742495</v>
      </c>
      <c r="M68" s="174">
        <f t="shared" si="27"/>
        <v>4.0664019472016921</v>
      </c>
      <c r="N68" s="388">
        <f t="shared" si="27"/>
        <v>1.2994411628076463</v>
      </c>
      <c r="O68" s="34">
        <f t="shared" si="27"/>
        <v>1.5916283991592506</v>
      </c>
      <c r="P68" s="174">
        <f t="shared" si="27"/>
        <v>1.7638151790661194</v>
      </c>
      <c r="Q68" s="39"/>
      <c r="R68" s="39"/>
      <c r="S68" s="39"/>
      <c r="T68" s="39"/>
      <c r="U68" s="39"/>
      <c r="V68" s="40"/>
      <c r="W68" s="31"/>
      <c r="X68" s="40"/>
      <c r="Y68" s="40"/>
      <c r="Z68" s="40"/>
      <c r="AA68" s="40"/>
      <c r="AB68" s="40"/>
      <c r="AC68" s="40"/>
      <c r="AD68" s="40"/>
      <c r="AE68" s="40"/>
      <c r="AF68" s="40"/>
      <c r="AG68" s="40"/>
      <c r="AH68" s="40"/>
      <c r="AI68" s="40"/>
    </row>
    <row r="69" spans="1:35" s="38" customFormat="1">
      <c r="A69" s="405"/>
      <c r="B69" s="383"/>
      <c r="C69" s="383"/>
      <c r="D69" s="383"/>
      <c r="E69" s="383"/>
      <c r="F69" s="383"/>
      <c r="G69" s="383"/>
      <c r="H69" s="383"/>
      <c r="I69" s="383"/>
      <c r="J69" s="383"/>
      <c r="K69" s="383"/>
      <c r="L69" s="383"/>
      <c r="M69" s="383"/>
      <c r="N69" s="383"/>
      <c r="O69" s="383"/>
      <c r="P69" s="383"/>
      <c r="Q69" s="39"/>
      <c r="R69" s="39"/>
      <c r="S69" s="39"/>
      <c r="T69" s="39"/>
      <c r="U69" s="39"/>
      <c r="V69" s="40"/>
      <c r="W69" s="31"/>
      <c r="X69" s="40"/>
      <c r="Y69" s="40"/>
      <c r="Z69" s="40"/>
      <c r="AA69" s="40"/>
      <c r="AB69" s="40"/>
      <c r="AC69" s="40"/>
      <c r="AD69" s="40"/>
      <c r="AE69" s="40"/>
      <c r="AF69" s="40"/>
      <c r="AG69" s="40"/>
      <c r="AH69" s="40"/>
      <c r="AI69" s="40"/>
    </row>
    <row r="70" spans="1:35" s="38" customFormat="1">
      <c r="A70" s="542" t="s">
        <v>328</v>
      </c>
      <c r="B70" s="537"/>
      <c r="C70" s="537"/>
      <c r="D70" s="537"/>
      <c r="E70" s="537"/>
      <c r="F70" s="537"/>
      <c r="G70" s="537"/>
      <c r="H70" s="537"/>
      <c r="I70" s="537"/>
      <c r="J70" s="537"/>
      <c r="K70" s="537"/>
      <c r="L70" s="537"/>
      <c r="M70" s="537"/>
      <c r="N70" s="537"/>
      <c r="O70" s="537"/>
      <c r="P70" s="537"/>
      <c r="Q70" s="39"/>
      <c r="R70" s="39"/>
      <c r="S70" s="39"/>
      <c r="T70" s="39"/>
      <c r="U70" s="39"/>
      <c r="V70" s="40"/>
      <c r="W70" s="31"/>
      <c r="X70" s="40"/>
      <c r="Y70" s="40"/>
      <c r="Z70" s="40"/>
      <c r="AA70" s="40"/>
      <c r="AB70" s="40"/>
      <c r="AC70" s="40"/>
      <c r="AD70" s="40"/>
      <c r="AE70" s="40"/>
      <c r="AF70" s="40"/>
      <c r="AG70" s="40"/>
      <c r="AH70" s="40"/>
      <c r="AI70" s="40"/>
    </row>
    <row r="71" spans="1:35" s="38" customFormat="1">
      <c r="A71" s="536" t="s">
        <v>455</v>
      </c>
      <c r="B71" s="429">
        <f>(POWER(B61/B5,1/56)-1)*100</f>
        <v>1.2557540883419094</v>
      </c>
      <c r="C71" s="429">
        <f t="shared" ref="C71:P71" si="28">(POWER(C61/C5,1/56)-1)*100</f>
        <v>7.275381531241476</v>
      </c>
      <c r="D71" s="429">
        <f t="shared" si="28"/>
        <v>7.4579087012506706</v>
      </c>
      <c r="E71" s="429">
        <f t="shared" si="28"/>
        <v>7.2455517165147088</v>
      </c>
      <c r="F71" s="429">
        <f t="shared" si="28"/>
        <v>3.852621381321053</v>
      </c>
      <c r="G71" s="429">
        <f t="shared" si="28"/>
        <v>3.9929983323179652</v>
      </c>
      <c r="H71" s="429">
        <f t="shared" si="28"/>
        <v>3.1563501885332634</v>
      </c>
      <c r="I71" s="429">
        <f t="shared" si="28"/>
        <v>3.4715419524095514</v>
      </c>
      <c r="J71" s="429">
        <f t="shared" si="28"/>
        <v>3.2670627761389515</v>
      </c>
      <c r="K71" s="429">
        <f t="shared" si="28"/>
        <v>5.9449731989035026</v>
      </c>
      <c r="L71" s="429">
        <f t="shared" si="28"/>
        <v>6.1252367025952825</v>
      </c>
      <c r="M71" s="429">
        <f t="shared" si="28"/>
        <v>5.9155133277136285</v>
      </c>
      <c r="N71" s="429">
        <f t="shared" si="28"/>
        <v>1.8770252785171637</v>
      </c>
      <c r="O71" s="429">
        <f t="shared" si="28"/>
        <v>2.1883080956904832</v>
      </c>
      <c r="P71" s="429">
        <f t="shared" si="28"/>
        <v>1.9863648302320014</v>
      </c>
      <c r="Q71" s="39"/>
      <c r="R71" s="39"/>
      <c r="S71" s="39"/>
      <c r="T71" s="39"/>
      <c r="U71" s="39"/>
      <c r="V71" s="40"/>
      <c r="W71" s="31"/>
      <c r="X71" s="40"/>
      <c r="Y71" s="40"/>
      <c r="Z71" s="40"/>
      <c r="AA71" s="40"/>
      <c r="AB71" s="40"/>
      <c r="AC71" s="40"/>
      <c r="AD71" s="40"/>
      <c r="AE71" s="40"/>
      <c r="AF71" s="40"/>
      <c r="AG71" s="40"/>
      <c r="AH71" s="40"/>
      <c r="AI71" s="40"/>
    </row>
    <row r="72" spans="1:35" s="38" customFormat="1">
      <c r="A72" s="536" t="s">
        <v>456</v>
      </c>
      <c r="B72" s="397">
        <f>(POWER(B61/B17,1/61)-1)*100</f>
        <v>0.80676663345911059</v>
      </c>
      <c r="C72" s="397">
        <f t="shared" ref="C72:P72" si="29">(POWER(C61/C17,1/61)-1)*100</f>
        <v>4.6710576391488567</v>
      </c>
      <c r="D72" s="397">
        <f t="shared" si="29"/>
        <v>4.7985127085041324</v>
      </c>
      <c r="E72" s="397">
        <f t="shared" si="29"/>
        <v>4.7368690650939183</v>
      </c>
      <c r="F72" s="397">
        <f t="shared" si="29"/>
        <v>2.8418611784139625</v>
      </c>
      <c r="G72" s="397">
        <f t="shared" si="29"/>
        <v>2.7733759706119132</v>
      </c>
      <c r="H72" s="397">
        <f t="shared" si="29"/>
        <v>1.8464720562255232</v>
      </c>
      <c r="I72" s="397">
        <f t="shared" si="29"/>
        <v>1.9025827689910235</v>
      </c>
      <c r="J72" s="397">
        <f t="shared" si="29"/>
        <v>1.8426425435770888</v>
      </c>
      <c r="K72" s="397">
        <f t="shared" si="29"/>
        <v>3.8333646983645275</v>
      </c>
      <c r="L72" s="397">
        <f t="shared" si="29"/>
        <v>3.9597997320550027</v>
      </c>
      <c r="M72" s="397">
        <f t="shared" si="29"/>
        <v>3.8986494288870022</v>
      </c>
      <c r="N72" s="397">
        <f t="shared" si="29"/>
        <v>1.031384556303494</v>
      </c>
      <c r="O72" s="397">
        <f t="shared" si="29"/>
        <v>1.0870462094239919</v>
      </c>
      <c r="P72" s="397">
        <f t="shared" si="29"/>
        <v>1.0275856916277304</v>
      </c>
      <c r="Q72" s="39"/>
      <c r="R72" s="39"/>
      <c r="S72" s="39"/>
      <c r="T72" s="39"/>
      <c r="U72" s="39"/>
      <c r="V72" s="40"/>
      <c r="W72" s="31"/>
      <c r="X72" s="40"/>
      <c r="Y72" s="40"/>
      <c r="Z72" s="40"/>
      <c r="AA72" s="40"/>
      <c r="AB72" s="40"/>
      <c r="AC72" s="40"/>
      <c r="AD72" s="40"/>
      <c r="AE72" s="40"/>
      <c r="AF72" s="40"/>
      <c r="AG72" s="40"/>
      <c r="AH72" s="40"/>
      <c r="AI72" s="40"/>
    </row>
    <row r="73" spans="1:35" s="38" customFormat="1">
      <c r="A73" s="536" t="s">
        <v>93</v>
      </c>
      <c r="B73" s="397">
        <f>(POWER(B44/B5,1/39)-1)*100</f>
        <v>1.341692753504109</v>
      </c>
      <c r="C73" s="540">
        <f t="shared" ref="C73:P73" si="30">(POWER(C44/C5,1/39)-1)*100</f>
        <v>8.7390146404629387</v>
      </c>
      <c r="D73" s="540">
        <f t="shared" si="30"/>
        <v>8.9302456198239852</v>
      </c>
      <c r="E73" s="540">
        <f t="shared" si="30"/>
        <v>8.4866418128464858</v>
      </c>
      <c r="F73" s="540">
        <f t="shared" si="30"/>
        <v>4.7354147829437032</v>
      </c>
      <c r="G73" s="540">
        <f t="shared" si="30"/>
        <v>4.8989977384794603</v>
      </c>
      <c r="H73" s="540">
        <f t="shared" si="30"/>
        <v>3.6606802588875942</v>
      </c>
      <c r="I73" s="540">
        <f t="shared" si="30"/>
        <v>4.0051694506330504</v>
      </c>
      <c r="J73" s="540">
        <f t="shared" si="30"/>
        <v>3.5816223554152149</v>
      </c>
      <c r="K73" s="540">
        <f t="shared" si="30"/>
        <v>7.299386546612685</v>
      </c>
      <c r="L73" s="540">
        <f t="shared" si="30"/>
        <v>7.4880857622713348</v>
      </c>
      <c r="M73" s="540">
        <f t="shared" si="30"/>
        <v>7.0503549577775493</v>
      </c>
      <c r="N73" s="540">
        <f t="shared" si="30"/>
        <v>2.288285741411511</v>
      </c>
      <c r="O73" s="540">
        <f t="shared" si="30"/>
        <v>2.6282141384863289</v>
      </c>
      <c r="P73" s="540">
        <f t="shared" si="30"/>
        <v>2.2102745089914277</v>
      </c>
      <c r="Q73" s="462"/>
      <c r="R73" s="39"/>
      <c r="S73" s="39"/>
      <c r="T73" s="39"/>
      <c r="U73" s="39"/>
      <c r="V73" s="40"/>
      <c r="W73" s="31"/>
      <c r="X73" s="40"/>
      <c r="Y73" s="40"/>
      <c r="Z73" s="40"/>
      <c r="AA73" s="40"/>
      <c r="AB73" s="40"/>
      <c r="AC73" s="40"/>
      <c r="AD73" s="40"/>
      <c r="AE73" s="40"/>
      <c r="AF73" s="40"/>
      <c r="AG73" s="40"/>
      <c r="AH73" s="40"/>
      <c r="AI73" s="40"/>
    </row>
    <row r="74" spans="1:35" s="38" customFormat="1">
      <c r="A74" s="536" t="s">
        <v>457</v>
      </c>
      <c r="B74" s="538">
        <f>((B61/B44)^(1/17)-1)*100</f>
        <v>1.0588759475431475</v>
      </c>
      <c r="C74" s="538">
        <f t="shared" ref="C74:P74" si="31">((C61/C44)^(1/17)-1)*100</f>
        <v>3.991642766296688</v>
      </c>
      <c r="D74" s="538">
        <f t="shared" si="31"/>
        <v>4.1549519023658554</v>
      </c>
      <c r="E74" s="538">
        <f t="shared" si="31"/>
        <v>4.4517286981080817</v>
      </c>
      <c r="F74" s="538">
        <f t="shared" si="31"/>
        <v>1.8554030279893663</v>
      </c>
      <c r="G74" s="538">
        <f t="shared" si="31"/>
        <v>1.9439861555060389</v>
      </c>
      <c r="H74" s="538">
        <f t="shared" si="31"/>
        <v>2.0086095198074139</v>
      </c>
      <c r="I74" s="538">
        <f t="shared" si="31"/>
        <v>2.257660179052623</v>
      </c>
      <c r="J74" s="538">
        <f t="shared" si="31"/>
        <v>2.5490308740963474</v>
      </c>
      <c r="K74" s="538">
        <f t="shared" si="31"/>
        <v>2.9020378380973266</v>
      </c>
      <c r="L74" s="538">
        <f t="shared" si="31"/>
        <v>3.0636358516690665</v>
      </c>
      <c r="M74" s="538">
        <f t="shared" si="31"/>
        <v>3.3573030758090594</v>
      </c>
      <c r="N74" s="538">
        <f t="shared" si="31"/>
        <v>0.93978244202641559</v>
      </c>
      <c r="O74" s="538">
        <f t="shared" si="31"/>
        <v>1.1862235951760614</v>
      </c>
      <c r="P74" s="538">
        <f t="shared" si="31"/>
        <v>1.4745413627267112</v>
      </c>
      <c r="Q74" s="462"/>
      <c r="R74" s="39"/>
      <c r="S74" s="39"/>
      <c r="T74" s="39"/>
      <c r="U74" s="39"/>
      <c r="V74" s="40"/>
      <c r="W74" s="31"/>
      <c r="X74" s="40"/>
      <c r="Y74" s="40"/>
      <c r="Z74" s="40"/>
      <c r="AA74" s="40"/>
      <c r="AB74" s="40"/>
      <c r="AC74" s="40"/>
      <c r="AD74" s="40"/>
      <c r="AE74" s="40"/>
      <c r="AF74" s="40"/>
      <c r="AG74" s="40"/>
      <c r="AH74" s="40"/>
      <c r="AI74" s="40"/>
    </row>
    <row r="75" spans="1:35" s="38" customFormat="1">
      <c r="A75" s="541" t="s">
        <v>458</v>
      </c>
      <c r="B75" s="539">
        <f>((B60/B52)^(1/9)-1)*100</f>
        <v>0.96793201018725572</v>
      </c>
      <c r="C75" s="539">
        <f t="shared" ref="C75:P75" si="32">((C60/C52)^(1/9)-1)*100</f>
        <v>2.3402893309834694</v>
      </c>
      <c r="D75" s="539">
        <f t="shared" si="32"/>
        <v>2.9897920278740164</v>
      </c>
      <c r="E75" s="539">
        <f t="shared" si="32"/>
        <v>3.3296662034782321</v>
      </c>
      <c r="F75" s="539">
        <f t="shared" si="32"/>
        <v>1.3205897063515382</v>
      </c>
      <c r="G75" s="539">
        <f t="shared" si="32"/>
        <v>0.92569724626885286</v>
      </c>
      <c r="H75" s="539">
        <f t="shared" si="32"/>
        <v>1.4016173514886487</v>
      </c>
      <c r="I75" s="539">
        <f t="shared" si="32"/>
        <v>1.6474463150680352</v>
      </c>
      <c r="J75" s="539">
        <f t="shared" si="32"/>
        <v>1.9828906473496</v>
      </c>
      <c r="K75" s="539">
        <f t="shared" si="32"/>
        <v>1.3592011775162005</v>
      </c>
      <c r="L75" s="539">
        <f t="shared" si="32"/>
        <v>2.0024773979552046</v>
      </c>
      <c r="M75" s="539">
        <f t="shared" si="32"/>
        <v>2.3390933599122254</v>
      </c>
      <c r="N75" s="539">
        <f t="shared" si="32"/>
        <v>0.42952780419198699</v>
      </c>
      <c r="O75" s="539">
        <f t="shared" si="32"/>
        <v>0.6730001212783332</v>
      </c>
      <c r="P75" s="661">
        <f t="shared" si="32"/>
        <v>1.0052287067342736</v>
      </c>
      <c r="Q75" s="39"/>
      <c r="R75" s="39"/>
      <c r="S75" s="39"/>
      <c r="T75" s="39"/>
      <c r="U75" s="39"/>
      <c r="V75" s="40"/>
      <c r="W75" s="31"/>
      <c r="X75" s="40"/>
      <c r="Y75" s="40"/>
      <c r="Z75" s="40"/>
      <c r="AA75" s="40"/>
      <c r="AB75" s="40"/>
      <c r="AC75" s="40"/>
      <c r="AD75" s="40"/>
      <c r="AE75" s="40"/>
      <c r="AF75" s="40"/>
      <c r="AG75" s="40"/>
      <c r="AH75" s="40"/>
      <c r="AI75" s="40"/>
    </row>
    <row r="76" spans="1:35" s="42" customFormat="1">
      <c r="A76" s="482"/>
      <c r="B76" s="383"/>
      <c r="C76" s="563"/>
      <c r="D76" s="383"/>
      <c r="E76" s="383"/>
      <c r="F76" s="383"/>
      <c r="G76" s="383"/>
      <c r="H76" s="383"/>
      <c r="I76" s="383"/>
      <c r="J76" s="383"/>
      <c r="K76" s="383"/>
      <c r="L76" s="383"/>
      <c r="M76" s="383"/>
      <c r="N76" s="383"/>
      <c r="O76" s="383"/>
      <c r="P76" s="383"/>
      <c r="Q76" s="41"/>
      <c r="R76" s="41"/>
      <c r="S76" s="41"/>
      <c r="W76" s="43"/>
    </row>
    <row r="77" spans="1:35" s="42" customFormat="1" ht="15.6" customHeight="1">
      <c r="A77" s="703" t="s">
        <v>442</v>
      </c>
      <c r="B77" s="703"/>
      <c r="C77" s="703"/>
      <c r="D77" s="703"/>
      <c r="E77" s="703"/>
      <c r="F77" s="703"/>
      <c r="G77" s="703"/>
      <c r="H77" s="703"/>
      <c r="I77" s="703"/>
      <c r="J77" s="703"/>
      <c r="K77" s="703"/>
      <c r="L77" s="703"/>
      <c r="M77" s="515"/>
      <c r="N77" s="515"/>
      <c r="O77" s="515"/>
      <c r="P77" s="515"/>
      <c r="Q77" s="44"/>
      <c r="R77" s="44"/>
      <c r="S77" s="45"/>
      <c r="W77" s="43"/>
    </row>
    <row r="78" spans="1:35" s="42" customFormat="1" ht="30" customHeight="1">
      <c r="A78" s="703"/>
      <c r="B78" s="703"/>
      <c r="C78" s="703"/>
      <c r="D78" s="703"/>
      <c r="E78" s="703"/>
      <c r="F78" s="703"/>
      <c r="G78" s="703"/>
      <c r="H78" s="703"/>
      <c r="I78" s="703"/>
      <c r="J78" s="703"/>
      <c r="K78" s="703"/>
      <c r="L78" s="703"/>
      <c r="M78" s="516"/>
      <c r="N78" s="516"/>
      <c r="O78" s="516"/>
      <c r="P78" s="516"/>
      <c r="Q78" s="44"/>
      <c r="R78" s="44"/>
      <c r="S78" s="45"/>
      <c r="W78" s="43"/>
    </row>
    <row r="79" spans="1:35" s="42" customFormat="1" ht="15.6" customHeight="1">
      <c r="A79" s="638" t="s">
        <v>433</v>
      </c>
      <c r="B79" s="637"/>
      <c r="C79" s="637"/>
      <c r="D79" s="637"/>
      <c r="E79" s="637"/>
      <c r="F79" s="637"/>
      <c r="G79" s="637"/>
      <c r="H79" s="637"/>
      <c r="I79" s="637"/>
      <c r="J79" s="516"/>
      <c r="K79" s="516"/>
      <c r="L79" s="516"/>
      <c r="M79" s="516"/>
      <c r="N79" s="516"/>
      <c r="O79" s="516"/>
      <c r="P79" s="516"/>
      <c r="Q79" s="44"/>
      <c r="R79" s="44"/>
      <c r="S79" s="45"/>
      <c r="W79" s="43"/>
    </row>
    <row r="80" spans="1:35" s="42" customFormat="1" ht="15.6" customHeight="1">
      <c r="A80" s="701" t="s">
        <v>459</v>
      </c>
      <c r="B80" s="701"/>
      <c r="C80" s="701"/>
      <c r="D80" s="701"/>
      <c r="E80" s="701"/>
      <c r="F80" s="701"/>
      <c r="G80" s="701"/>
      <c r="H80" s="701"/>
      <c r="I80" s="461"/>
      <c r="J80" s="461"/>
      <c r="K80" s="461"/>
      <c r="L80" s="461"/>
      <c r="M80" s="461"/>
      <c r="N80" s="461"/>
      <c r="O80" s="461"/>
      <c r="P80" s="461"/>
      <c r="Q80" s="44"/>
      <c r="R80" s="44"/>
      <c r="S80" s="45"/>
      <c r="W80" s="43"/>
    </row>
    <row r="81" spans="1:23" s="42" customFormat="1" ht="15.6" customHeight="1">
      <c r="A81" s="701"/>
      <c r="B81" s="701"/>
      <c r="C81" s="701"/>
      <c r="D81" s="701"/>
      <c r="E81" s="701"/>
      <c r="F81" s="701"/>
      <c r="G81" s="701"/>
      <c r="H81" s="701"/>
      <c r="I81" s="461"/>
      <c r="J81" s="461"/>
      <c r="K81" s="461"/>
      <c r="L81" s="461"/>
      <c r="M81" s="461"/>
      <c r="N81" s="461"/>
      <c r="O81" s="461"/>
      <c r="P81" s="461"/>
      <c r="Q81" s="44"/>
      <c r="R81" s="44"/>
      <c r="S81" s="45"/>
      <c r="W81" s="43"/>
    </row>
    <row r="82" spans="1:23" s="42" customFormat="1" ht="15.6" customHeight="1">
      <c r="A82" s="461"/>
      <c r="B82" s="461"/>
      <c r="C82" s="461"/>
      <c r="D82" s="461"/>
      <c r="E82" s="461"/>
      <c r="F82" s="461"/>
      <c r="G82" s="461"/>
      <c r="H82" s="461"/>
      <c r="I82" s="461"/>
      <c r="J82" s="461"/>
      <c r="K82" s="461"/>
      <c r="L82" s="461"/>
      <c r="M82" s="461"/>
      <c r="N82" s="461"/>
      <c r="O82" s="461"/>
      <c r="P82" s="461"/>
      <c r="Q82" s="44"/>
      <c r="R82" s="44"/>
      <c r="S82" s="45"/>
      <c r="W82" s="43"/>
    </row>
    <row r="83" spans="1:23">
      <c r="A83" s="561" t="s">
        <v>414</v>
      </c>
      <c r="B83" s="561"/>
      <c r="C83" s="561"/>
      <c r="D83" s="558"/>
      <c r="E83" s="562" t="s">
        <v>413</v>
      </c>
      <c r="F83" s="441"/>
      <c r="H83" s="2" t="s">
        <v>413</v>
      </c>
    </row>
    <row r="84" spans="1:23">
      <c r="A84" s="225">
        <v>1961</v>
      </c>
      <c r="B84" s="532">
        <v>30563</v>
      </c>
      <c r="C84" s="532">
        <v>27372</v>
      </c>
      <c r="D84" s="42"/>
      <c r="E84" s="561">
        <v>1961</v>
      </c>
      <c r="F84" s="561">
        <v>264475</v>
      </c>
      <c r="H84" s="561">
        <v>1961</v>
      </c>
      <c r="I84" s="561">
        <v>41173</v>
      </c>
    </row>
    <row r="85" spans="1:23">
      <c r="A85" s="225">
        <v>1962</v>
      </c>
      <c r="B85" s="532">
        <v>33288</v>
      </c>
      <c r="C85" s="532">
        <v>29852</v>
      </c>
      <c r="D85" s="42"/>
      <c r="E85" s="561">
        <v>1962</v>
      </c>
      <c r="F85" s="561">
        <v>282972</v>
      </c>
      <c r="H85" s="561">
        <v>1962</v>
      </c>
      <c r="I85" s="561">
        <v>44665</v>
      </c>
    </row>
    <row r="86" spans="1:23">
      <c r="A86" s="225">
        <v>1963</v>
      </c>
      <c r="B86" s="532">
        <v>35433</v>
      </c>
      <c r="C86" s="532">
        <v>31778</v>
      </c>
      <c r="D86" s="42"/>
      <c r="E86" s="561">
        <v>1963</v>
      </c>
      <c r="F86" s="561">
        <v>297989</v>
      </c>
      <c r="H86" s="561">
        <v>1963</v>
      </c>
      <c r="I86" s="561">
        <v>47961</v>
      </c>
    </row>
    <row r="87" spans="1:23">
      <c r="A87" s="225">
        <v>1964</v>
      </c>
      <c r="B87" s="532">
        <v>38162</v>
      </c>
      <c r="C87" s="532">
        <v>33936</v>
      </c>
      <c r="D87" s="42"/>
      <c r="E87" s="561">
        <v>1964</v>
      </c>
      <c r="F87" s="561">
        <v>317283</v>
      </c>
      <c r="H87" s="561">
        <v>1964</v>
      </c>
      <c r="I87" s="561">
        <v>52549</v>
      </c>
    </row>
    <row r="88" spans="1:23">
      <c r="A88" s="225">
        <v>1965</v>
      </c>
      <c r="B88" s="532">
        <v>42118</v>
      </c>
      <c r="C88" s="532">
        <v>37317</v>
      </c>
      <c r="D88" s="42"/>
      <c r="E88" s="561">
        <v>1965</v>
      </c>
      <c r="F88" s="561">
        <v>337487</v>
      </c>
      <c r="H88" s="561">
        <v>1965</v>
      </c>
      <c r="I88" s="561">
        <v>57930</v>
      </c>
    </row>
    <row r="89" spans="1:23">
      <c r="A89" s="225">
        <v>1966</v>
      </c>
      <c r="B89" s="532">
        <v>47297</v>
      </c>
      <c r="C89" s="532">
        <v>41112</v>
      </c>
      <c r="D89" s="42"/>
      <c r="E89" s="561">
        <v>1966</v>
      </c>
      <c r="F89" s="561">
        <v>359913</v>
      </c>
      <c r="H89" s="561">
        <v>1966</v>
      </c>
      <c r="I89" s="561">
        <v>64818</v>
      </c>
    </row>
    <row r="90" spans="1:23">
      <c r="A90" s="225">
        <v>1967</v>
      </c>
      <c r="B90" s="532">
        <v>51877</v>
      </c>
      <c r="C90" s="532">
        <v>44432</v>
      </c>
      <c r="D90" s="42"/>
      <c r="E90" s="561">
        <v>1967</v>
      </c>
      <c r="F90" s="561">
        <v>370406</v>
      </c>
      <c r="H90" s="561">
        <v>1967</v>
      </c>
      <c r="I90" s="561">
        <v>69698</v>
      </c>
    </row>
    <row r="91" spans="1:23">
      <c r="A91" s="225">
        <v>1968</v>
      </c>
      <c r="B91" s="532">
        <v>56988</v>
      </c>
      <c r="C91" s="532">
        <v>48144</v>
      </c>
      <c r="D91" s="42"/>
      <c r="E91" s="561">
        <v>1968</v>
      </c>
      <c r="F91" s="561">
        <v>388481</v>
      </c>
      <c r="H91" s="561">
        <v>1968</v>
      </c>
      <c r="I91" s="561">
        <v>76131</v>
      </c>
    </row>
    <row r="92" spans="1:23">
      <c r="A92" s="225">
        <v>1969</v>
      </c>
      <c r="B92" s="532">
        <v>63186</v>
      </c>
      <c r="C92" s="532">
        <v>52305</v>
      </c>
      <c r="D92" s="42"/>
      <c r="E92" s="561">
        <v>1969</v>
      </c>
      <c r="F92" s="561">
        <v>408033</v>
      </c>
      <c r="H92" s="561">
        <v>1969</v>
      </c>
      <c r="I92" s="561">
        <v>83825</v>
      </c>
    </row>
    <row r="93" spans="1:23">
      <c r="A93" s="225">
        <v>1970</v>
      </c>
      <c r="B93" s="532">
        <v>68222</v>
      </c>
      <c r="C93" s="532">
        <v>55616</v>
      </c>
      <c r="D93" s="42"/>
      <c r="E93" s="561">
        <v>1970</v>
      </c>
      <c r="F93" s="561">
        <v>420398</v>
      </c>
      <c r="H93" s="561">
        <v>1970</v>
      </c>
      <c r="I93" s="561">
        <v>90179</v>
      </c>
    </row>
    <row r="94" spans="1:23">
      <c r="A94" s="225">
        <v>1971</v>
      </c>
      <c r="B94" s="532">
        <v>75277</v>
      </c>
      <c r="C94" s="532">
        <v>61147</v>
      </c>
      <c r="D94" s="42"/>
      <c r="E94" s="561">
        <v>1971</v>
      </c>
      <c r="F94" s="561">
        <v>437709</v>
      </c>
      <c r="H94" s="561">
        <v>1971</v>
      </c>
      <c r="I94" s="561">
        <v>98429</v>
      </c>
    </row>
    <row r="95" spans="1:23">
      <c r="A95" s="225">
        <v>1972</v>
      </c>
      <c r="B95" s="532">
        <v>85503</v>
      </c>
      <c r="C95" s="532">
        <v>69856</v>
      </c>
      <c r="D95" s="42"/>
      <c r="E95" s="561">
        <v>1972</v>
      </c>
      <c r="F95" s="561">
        <v>461546</v>
      </c>
      <c r="H95" s="561">
        <v>1972</v>
      </c>
      <c r="I95" s="561">
        <v>109913</v>
      </c>
    </row>
    <row r="96" spans="1:23">
      <c r="A96" s="225">
        <v>1973</v>
      </c>
      <c r="B96" s="532">
        <v>99838</v>
      </c>
      <c r="C96" s="532">
        <v>81747</v>
      </c>
      <c r="D96" s="42"/>
      <c r="E96" s="561">
        <v>1973</v>
      </c>
      <c r="F96" s="561">
        <v>493689</v>
      </c>
      <c r="H96" s="561">
        <v>1973</v>
      </c>
      <c r="I96" s="561">
        <v>128956</v>
      </c>
    </row>
    <row r="97" spans="1:9">
      <c r="A97" s="225">
        <v>1974</v>
      </c>
      <c r="B97" s="532">
        <v>118768</v>
      </c>
      <c r="C97" s="532">
        <v>96404</v>
      </c>
      <c r="D97" s="42"/>
      <c r="E97" s="561">
        <v>1974</v>
      </c>
      <c r="F97" s="561">
        <v>511911</v>
      </c>
      <c r="H97" s="561">
        <v>1974</v>
      </c>
      <c r="I97" s="561">
        <v>154038</v>
      </c>
    </row>
    <row r="98" spans="1:9">
      <c r="A98" s="225">
        <v>1975</v>
      </c>
      <c r="B98" s="532">
        <v>138578</v>
      </c>
      <c r="C98" s="532">
        <v>113321</v>
      </c>
      <c r="D98" s="42"/>
      <c r="E98" s="561">
        <v>1975</v>
      </c>
      <c r="F98" s="561">
        <v>521243</v>
      </c>
      <c r="H98" s="561">
        <v>1975</v>
      </c>
      <c r="I98" s="561">
        <v>173621</v>
      </c>
    </row>
    <row r="99" spans="1:9">
      <c r="A99" s="225">
        <v>1976</v>
      </c>
      <c r="B99" s="532">
        <v>158127</v>
      </c>
      <c r="C99" s="532">
        <v>128239</v>
      </c>
      <c r="D99" s="42"/>
      <c r="E99" s="561">
        <v>1976</v>
      </c>
      <c r="F99" s="561">
        <v>548344</v>
      </c>
      <c r="H99" s="561">
        <v>1976</v>
      </c>
      <c r="I99" s="561">
        <v>199994</v>
      </c>
    </row>
    <row r="100" spans="1:9">
      <c r="A100" s="225">
        <v>1977</v>
      </c>
      <c r="B100" s="532">
        <v>174838</v>
      </c>
      <c r="C100" s="532">
        <v>141374</v>
      </c>
      <c r="D100" s="42"/>
      <c r="E100" s="561">
        <v>1977</v>
      </c>
      <c r="F100" s="561">
        <v>567307</v>
      </c>
      <c r="H100" s="561">
        <v>1977</v>
      </c>
      <c r="I100" s="561">
        <v>220973</v>
      </c>
    </row>
    <row r="101" spans="1:9">
      <c r="A101" s="225">
        <v>1978</v>
      </c>
      <c r="B101" s="532">
        <v>195163</v>
      </c>
      <c r="C101" s="532">
        <v>159466</v>
      </c>
      <c r="D101" s="4"/>
      <c r="E101" s="561">
        <v>1978</v>
      </c>
      <c r="F101" s="561">
        <v>589736</v>
      </c>
      <c r="H101" s="561">
        <v>1978</v>
      </c>
      <c r="I101" s="561">
        <v>244877</v>
      </c>
    </row>
    <row r="102" spans="1:9">
      <c r="A102" s="225">
        <v>1979</v>
      </c>
      <c r="B102" s="532">
        <v>219467</v>
      </c>
      <c r="C102" s="532">
        <v>179852</v>
      </c>
      <c r="D102" s="4"/>
      <c r="E102" s="561">
        <v>1979</v>
      </c>
      <c r="F102" s="561">
        <v>612175</v>
      </c>
      <c r="H102" s="561">
        <v>1979</v>
      </c>
      <c r="I102" s="561">
        <v>279577</v>
      </c>
    </row>
    <row r="103" spans="1:9">
      <c r="A103" s="225">
        <v>1980</v>
      </c>
      <c r="B103" s="532">
        <v>248890</v>
      </c>
      <c r="C103" s="532">
        <v>203653</v>
      </c>
      <c r="D103" s="4"/>
      <c r="E103" s="561">
        <v>1980</v>
      </c>
      <c r="F103" s="561">
        <v>625414</v>
      </c>
      <c r="H103" s="561">
        <v>1980</v>
      </c>
      <c r="I103" s="561">
        <v>314390</v>
      </c>
    </row>
    <row r="104" spans="1:9">
      <c r="A104" s="225">
        <v>1981</v>
      </c>
      <c r="B104" s="532">
        <v>293215</v>
      </c>
      <c r="C104" s="532">
        <v>237682</v>
      </c>
      <c r="D104" s="4"/>
      <c r="E104" s="561">
        <v>1981</v>
      </c>
      <c r="F104" s="561">
        <v>647323</v>
      </c>
      <c r="H104" s="561">
        <v>1981</v>
      </c>
      <c r="I104" s="561">
        <v>360471</v>
      </c>
    </row>
    <row r="105" spans="1:9">
      <c r="A105" s="225"/>
      <c r="B105" s="532"/>
      <c r="C105" s="532"/>
      <c r="D105" s="4"/>
      <c r="E105" s="561"/>
      <c r="F105" s="2"/>
    </row>
    <row r="106" spans="1:9">
      <c r="A106" s="225"/>
      <c r="B106" s="532"/>
      <c r="C106" s="532"/>
      <c r="D106" s="4"/>
      <c r="E106" s="561"/>
      <c r="F106" s="2"/>
    </row>
    <row r="107" spans="1:9">
      <c r="A107" s="225"/>
      <c r="B107" s="532"/>
      <c r="C107" s="532"/>
      <c r="D107" s="4"/>
      <c r="E107" s="5"/>
      <c r="F107" s="394"/>
    </row>
    <row r="108" spans="1:9">
      <c r="A108" s="225"/>
      <c r="B108" s="532"/>
      <c r="C108" s="532"/>
      <c r="D108" s="4"/>
      <c r="E108" s="5"/>
      <c r="F108" s="394"/>
    </row>
    <row r="109" spans="1:9">
      <c r="A109" s="225"/>
      <c r="B109" s="532"/>
      <c r="C109" s="532"/>
      <c r="D109" s="4"/>
      <c r="E109" s="5"/>
      <c r="F109" s="394"/>
    </row>
    <row r="110" spans="1:9">
      <c r="A110" s="225"/>
      <c r="B110" s="532"/>
      <c r="C110" s="532"/>
      <c r="D110" s="4"/>
      <c r="E110" s="5"/>
      <c r="F110" s="394"/>
    </row>
    <row r="111" spans="1:9">
      <c r="A111" s="225"/>
      <c r="B111" s="532"/>
      <c r="C111" s="532"/>
      <c r="D111" s="4"/>
      <c r="E111" s="5"/>
      <c r="F111" s="394"/>
    </row>
    <row r="112" spans="1:9">
      <c r="A112" s="225"/>
      <c r="B112" s="532"/>
      <c r="C112" s="532"/>
      <c r="D112" s="4"/>
      <c r="E112" s="5"/>
      <c r="F112" s="394"/>
    </row>
    <row r="113" spans="1:6">
      <c r="A113" s="225"/>
      <c r="B113" s="532"/>
      <c r="C113" s="532"/>
      <c r="D113" s="4"/>
      <c r="E113" s="5"/>
      <c r="F113" s="394"/>
    </row>
    <row r="114" spans="1:6">
      <c r="E114" s="2"/>
      <c r="F114" s="2"/>
    </row>
  </sheetData>
  <mergeCells count="3">
    <mergeCell ref="A80:H81"/>
    <mergeCell ref="A1:E1"/>
    <mergeCell ref="A77:L78"/>
  </mergeCells>
  <pageMargins left="0.35433070866141736" right="0.39370078740157483" top="0.35433070866141736" bottom="0.59055118110236227" header="0.27559055118110237" footer="0.51181102362204722"/>
  <pageSetup scale="55" orientation="landscape" r:id="rId1"/>
  <headerFooter alignWithMargins="0"/>
  <colBreaks count="1" manualBreakCount="1">
    <brk id="16" max="5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66"/>
  <sheetViews>
    <sheetView zoomScaleSheetLayoutView="100" workbookViewId="0">
      <pane ySplit="4" topLeftCell="A29" activePane="bottomLeft" state="frozen"/>
      <selection activeCell="A3" sqref="A3"/>
      <selection pane="bottomLeft" activeCell="A60" sqref="A60"/>
    </sheetView>
  </sheetViews>
  <sheetFormatPr defaultRowHeight="15.75"/>
  <cols>
    <col min="1" max="1" width="8.140625" style="1" customWidth="1"/>
    <col min="2" max="6" width="11.7109375" style="1" customWidth="1"/>
    <col min="7" max="7" width="12.28515625" style="1" customWidth="1"/>
    <col min="8" max="10" width="11.7109375" style="1" customWidth="1"/>
    <col min="11" max="11" width="12.7109375" style="1" customWidth="1"/>
    <col min="12" max="12" width="9.140625" style="36" customWidth="1"/>
    <col min="13" max="250" width="9.140625" style="36"/>
    <col min="251" max="251" width="8.140625" style="36" customWidth="1"/>
    <col min="252" max="256" width="11.7109375" style="36" customWidth="1"/>
    <col min="257" max="257" width="12.28515625" style="36" customWidth="1"/>
    <col min="258" max="260" width="11.7109375" style="36" customWidth="1"/>
    <col min="261" max="261" width="12.7109375" style="36" customWidth="1"/>
    <col min="262" max="506" width="9.140625" style="36"/>
    <col min="507" max="507" width="8.140625" style="36" customWidth="1"/>
    <col min="508" max="512" width="11.7109375" style="36" customWidth="1"/>
    <col min="513" max="513" width="12.28515625" style="36" customWidth="1"/>
    <col min="514" max="516" width="11.7109375" style="36" customWidth="1"/>
    <col min="517" max="517" width="12.7109375" style="36" customWidth="1"/>
    <col min="518" max="762" width="9.140625" style="36"/>
    <col min="763" max="763" width="8.140625" style="36" customWidth="1"/>
    <col min="764" max="768" width="11.7109375" style="36" customWidth="1"/>
    <col min="769" max="769" width="12.28515625" style="36" customWidth="1"/>
    <col min="770" max="772" width="11.7109375" style="36" customWidth="1"/>
    <col min="773" max="773" width="12.7109375" style="36" customWidth="1"/>
    <col min="774" max="1018" width="9.140625" style="36"/>
    <col min="1019" max="1019" width="8.140625" style="36" customWidth="1"/>
    <col min="1020" max="1024" width="11.7109375" style="36" customWidth="1"/>
    <col min="1025" max="1025" width="12.28515625" style="36" customWidth="1"/>
    <col min="1026" max="1028" width="11.7109375" style="36" customWidth="1"/>
    <col min="1029" max="1029" width="12.7109375" style="36" customWidth="1"/>
    <col min="1030" max="1274" width="9.140625" style="36"/>
    <col min="1275" max="1275" width="8.140625" style="36" customWidth="1"/>
    <col min="1276" max="1280" width="11.7109375" style="36" customWidth="1"/>
    <col min="1281" max="1281" width="12.28515625" style="36" customWidth="1"/>
    <col min="1282" max="1284" width="11.7109375" style="36" customWidth="1"/>
    <col min="1285" max="1285" width="12.7109375" style="36" customWidth="1"/>
    <col min="1286" max="1530" width="9.140625" style="36"/>
    <col min="1531" max="1531" width="8.140625" style="36" customWidth="1"/>
    <col min="1532" max="1536" width="11.7109375" style="36" customWidth="1"/>
    <col min="1537" max="1537" width="12.28515625" style="36" customWidth="1"/>
    <col min="1538" max="1540" width="11.7109375" style="36" customWidth="1"/>
    <col min="1541" max="1541" width="12.7109375" style="36" customWidth="1"/>
    <col min="1542" max="1786" width="9.140625" style="36"/>
    <col min="1787" max="1787" width="8.140625" style="36" customWidth="1"/>
    <col min="1788" max="1792" width="11.7109375" style="36" customWidth="1"/>
    <col min="1793" max="1793" width="12.28515625" style="36" customWidth="1"/>
    <col min="1794" max="1796" width="11.7109375" style="36" customWidth="1"/>
    <col min="1797" max="1797" width="12.7109375" style="36" customWidth="1"/>
    <col min="1798" max="2042" width="9.140625" style="36"/>
    <col min="2043" max="2043" width="8.140625" style="36" customWidth="1"/>
    <col min="2044" max="2048" width="11.7109375" style="36" customWidth="1"/>
    <col min="2049" max="2049" width="12.28515625" style="36" customWidth="1"/>
    <col min="2050" max="2052" width="11.7109375" style="36" customWidth="1"/>
    <col min="2053" max="2053" width="12.7109375" style="36" customWidth="1"/>
    <col min="2054" max="2298" width="9.140625" style="36"/>
    <col min="2299" max="2299" width="8.140625" style="36" customWidth="1"/>
    <col min="2300" max="2304" width="11.7109375" style="36" customWidth="1"/>
    <col min="2305" max="2305" width="12.28515625" style="36" customWidth="1"/>
    <col min="2306" max="2308" width="11.7109375" style="36" customWidth="1"/>
    <col min="2309" max="2309" width="12.7109375" style="36" customWidth="1"/>
    <col min="2310" max="2554" width="9.140625" style="36"/>
    <col min="2555" max="2555" width="8.140625" style="36" customWidth="1"/>
    <col min="2556" max="2560" width="11.7109375" style="36" customWidth="1"/>
    <col min="2561" max="2561" width="12.28515625" style="36" customWidth="1"/>
    <col min="2562" max="2564" width="11.7109375" style="36" customWidth="1"/>
    <col min="2565" max="2565" width="12.7109375" style="36" customWidth="1"/>
    <col min="2566" max="2810" width="9.140625" style="36"/>
    <col min="2811" max="2811" width="8.140625" style="36" customWidth="1"/>
    <col min="2812" max="2816" width="11.7109375" style="36" customWidth="1"/>
    <col min="2817" max="2817" width="12.28515625" style="36" customWidth="1"/>
    <col min="2818" max="2820" width="11.7109375" style="36" customWidth="1"/>
    <col min="2821" max="2821" width="12.7109375" style="36" customWidth="1"/>
    <col min="2822" max="3066" width="9.140625" style="36"/>
    <col min="3067" max="3067" width="8.140625" style="36" customWidth="1"/>
    <col min="3068" max="3072" width="11.7109375" style="36" customWidth="1"/>
    <col min="3073" max="3073" width="12.28515625" style="36" customWidth="1"/>
    <col min="3074" max="3076" width="11.7109375" style="36" customWidth="1"/>
    <col min="3077" max="3077" width="12.7109375" style="36" customWidth="1"/>
    <col min="3078" max="3322" width="9.140625" style="36"/>
    <col min="3323" max="3323" width="8.140625" style="36" customWidth="1"/>
    <col min="3324" max="3328" width="11.7109375" style="36" customWidth="1"/>
    <col min="3329" max="3329" width="12.28515625" style="36" customWidth="1"/>
    <col min="3330" max="3332" width="11.7109375" style="36" customWidth="1"/>
    <col min="3333" max="3333" width="12.7109375" style="36" customWidth="1"/>
    <col min="3334" max="3578" width="9.140625" style="36"/>
    <col min="3579" max="3579" width="8.140625" style="36" customWidth="1"/>
    <col min="3580" max="3584" width="11.7109375" style="36" customWidth="1"/>
    <col min="3585" max="3585" width="12.28515625" style="36" customWidth="1"/>
    <col min="3586" max="3588" width="11.7109375" style="36" customWidth="1"/>
    <col min="3589" max="3589" width="12.7109375" style="36" customWidth="1"/>
    <col min="3590" max="3834" width="9.140625" style="36"/>
    <col min="3835" max="3835" width="8.140625" style="36" customWidth="1"/>
    <col min="3836" max="3840" width="11.7109375" style="36" customWidth="1"/>
    <col min="3841" max="3841" width="12.28515625" style="36" customWidth="1"/>
    <col min="3842" max="3844" width="11.7109375" style="36" customWidth="1"/>
    <col min="3845" max="3845" width="12.7109375" style="36" customWidth="1"/>
    <col min="3846" max="4090" width="9.140625" style="36"/>
    <col min="4091" max="4091" width="8.140625" style="36" customWidth="1"/>
    <col min="4092" max="4096" width="11.7109375" style="36" customWidth="1"/>
    <col min="4097" max="4097" width="12.28515625" style="36" customWidth="1"/>
    <col min="4098" max="4100" width="11.7109375" style="36" customWidth="1"/>
    <col min="4101" max="4101" width="12.7109375" style="36" customWidth="1"/>
    <col min="4102" max="4346" width="9.140625" style="36"/>
    <col min="4347" max="4347" width="8.140625" style="36" customWidth="1"/>
    <col min="4348" max="4352" width="11.7109375" style="36" customWidth="1"/>
    <col min="4353" max="4353" width="12.28515625" style="36" customWidth="1"/>
    <col min="4354" max="4356" width="11.7109375" style="36" customWidth="1"/>
    <col min="4357" max="4357" width="12.7109375" style="36" customWidth="1"/>
    <col min="4358" max="4602" width="9.140625" style="36"/>
    <col min="4603" max="4603" width="8.140625" style="36" customWidth="1"/>
    <col min="4604" max="4608" width="11.7109375" style="36" customWidth="1"/>
    <col min="4609" max="4609" width="12.28515625" style="36" customWidth="1"/>
    <col min="4610" max="4612" width="11.7109375" style="36" customWidth="1"/>
    <col min="4613" max="4613" width="12.7109375" style="36" customWidth="1"/>
    <col min="4614" max="4858" width="9.140625" style="36"/>
    <col min="4859" max="4859" width="8.140625" style="36" customWidth="1"/>
    <col min="4860" max="4864" width="11.7109375" style="36" customWidth="1"/>
    <col min="4865" max="4865" width="12.28515625" style="36" customWidth="1"/>
    <col min="4866" max="4868" width="11.7109375" style="36" customWidth="1"/>
    <col min="4869" max="4869" width="12.7109375" style="36" customWidth="1"/>
    <col min="4870" max="5114" width="9.140625" style="36"/>
    <col min="5115" max="5115" width="8.140625" style="36" customWidth="1"/>
    <col min="5116" max="5120" width="11.7109375" style="36" customWidth="1"/>
    <col min="5121" max="5121" width="12.28515625" style="36" customWidth="1"/>
    <col min="5122" max="5124" width="11.7109375" style="36" customWidth="1"/>
    <col min="5125" max="5125" width="12.7109375" style="36" customWidth="1"/>
    <col min="5126" max="5370" width="9.140625" style="36"/>
    <col min="5371" max="5371" width="8.140625" style="36" customWidth="1"/>
    <col min="5372" max="5376" width="11.7109375" style="36" customWidth="1"/>
    <col min="5377" max="5377" width="12.28515625" style="36" customWidth="1"/>
    <col min="5378" max="5380" width="11.7109375" style="36" customWidth="1"/>
    <col min="5381" max="5381" width="12.7109375" style="36" customWidth="1"/>
    <col min="5382" max="5626" width="9.140625" style="36"/>
    <col min="5627" max="5627" width="8.140625" style="36" customWidth="1"/>
    <col min="5628" max="5632" width="11.7109375" style="36" customWidth="1"/>
    <col min="5633" max="5633" width="12.28515625" style="36" customWidth="1"/>
    <col min="5634" max="5636" width="11.7109375" style="36" customWidth="1"/>
    <col min="5637" max="5637" width="12.7109375" style="36" customWidth="1"/>
    <col min="5638" max="5882" width="9.140625" style="36"/>
    <col min="5883" max="5883" width="8.140625" style="36" customWidth="1"/>
    <col min="5884" max="5888" width="11.7109375" style="36" customWidth="1"/>
    <col min="5889" max="5889" width="12.28515625" style="36" customWidth="1"/>
    <col min="5890" max="5892" width="11.7109375" style="36" customWidth="1"/>
    <col min="5893" max="5893" width="12.7109375" style="36" customWidth="1"/>
    <col min="5894" max="6138" width="9.140625" style="36"/>
    <col min="6139" max="6139" width="8.140625" style="36" customWidth="1"/>
    <col min="6140" max="6144" width="11.7109375" style="36" customWidth="1"/>
    <col min="6145" max="6145" width="12.28515625" style="36" customWidth="1"/>
    <col min="6146" max="6148" width="11.7109375" style="36" customWidth="1"/>
    <col min="6149" max="6149" width="12.7109375" style="36" customWidth="1"/>
    <col min="6150" max="6394" width="9.140625" style="36"/>
    <col min="6395" max="6395" width="8.140625" style="36" customWidth="1"/>
    <col min="6396" max="6400" width="11.7109375" style="36" customWidth="1"/>
    <col min="6401" max="6401" width="12.28515625" style="36" customWidth="1"/>
    <col min="6402" max="6404" width="11.7109375" style="36" customWidth="1"/>
    <col min="6405" max="6405" width="12.7109375" style="36" customWidth="1"/>
    <col min="6406" max="6650" width="9.140625" style="36"/>
    <col min="6651" max="6651" width="8.140625" style="36" customWidth="1"/>
    <col min="6652" max="6656" width="11.7109375" style="36" customWidth="1"/>
    <col min="6657" max="6657" width="12.28515625" style="36" customWidth="1"/>
    <col min="6658" max="6660" width="11.7109375" style="36" customWidth="1"/>
    <col min="6661" max="6661" width="12.7109375" style="36" customWidth="1"/>
    <col min="6662" max="6906" width="9.140625" style="36"/>
    <col min="6907" max="6907" width="8.140625" style="36" customWidth="1"/>
    <col min="6908" max="6912" width="11.7109375" style="36" customWidth="1"/>
    <col min="6913" max="6913" width="12.28515625" style="36" customWidth="1"/>
    <col min="6914" max="6916" width="11.7109375" style="36" customWidth="1"/>
    <col min="6917" max="6917" width="12.7109375" style="36" customWidth="1"/>
    <col min="6918" max="7162" width="9.140625" style="36"/>
    <col min="7163" max="7163" width="8.140625" style="36" customWidth="1"/>
    <col min="7164" max="7168" width="11.7109375" style="36" customWidth="1"/>
    <col min="7169" max="7169" width="12.28515625" style="36" customWidth="1"/>
    <col min="7170" max="7172" width="11.7109375" style="36" customWidth="1"/>
    <col min="7173" max="7173" width="12.7109375" style="36" customWidth="1"/>
    <col min="7174" max="7418" width="9.140625" style="36"/>
    <col min="7419" max="7419" width="8.140625" style="36" customWidth="1"/>
    <col min="7420" max="7424" width="11.7109375" style="36" customWidth="1"/>
    <col min="7425" max="7425" width="12.28515625" style="36" customWidth="1"/>
    <col min="7426" max="7428" width="11.7109375" style="36" customWidth="1"/>
    <col min="7429" max="7429" width="12.7109375" style="36" customWidth="1"/>
    <col min="7430" max="7674" width="9.140625" style="36"/>
    <col min="7675" max="7675" width="8.140625" style="36" customWidth="1"/>
    <col min="7676" max="7680" width="11.7109375" style="36" customWidth="1"/>
    <col min="7681" max="7681" width="12.28515625" style="36" customWidth="1"/>
    <col min="7682" max="7684" width="11.7109375" style="36" customWidth="1"/>
    <col min="7685" max="7685" width="12.7109375" style="36" customWidth="1"/>
    <col min="7686" max="7930" width="9.140625" style="36"/>
    <col min="7931" max="7931" width="8.140625" style="36" customWidth="1"/>
    <col min="7932" max="7936" width="11.7109375" style="36" customWidth="1"/>
    <col min="7937" max="7937" width="12.28515625" style="36" customWidth="1"/>
    <col min="7938" max="7940" width="11.7109375" style="36" customWidth="1"/>
    <col min="7941" max="7941" width="12.7109375" style="36" customWidth="1"/>
    <col min="7942" max="8186" width="9.140625" style="36"/>
    <col min="8187" max="8187" width="8.140625" style="36" customWidth="1"/>
    <col min="8188" max="8192" width="11.7109375" style="36" customWidth="1"/>
    <col min="8193" max="8193" width="12.28515625" style="36" customWidth="1"/>
    <col min="8194" max="8196" width="11.7109375" style="36" customWidth="1"/>
    <col min="8197" max="8197" width="12.7109375" style="36" customWidth="1"/>
    <col min="8198" max="8442" width="9.140625" style="36"/>
    <col min="8443" max="8443" width="8.140625" style="36" customWidth="1"/>
    <col min="8444" max="8448" width="11.7109375" style="36" customWidth="1"/>
    <col min="8449" max="8449" width="12.28515625" style="36" customWidth="1"/>
    <col min="8450" max="8452" width="11.7109375" style="36" customWidth="1"/>
    <col min="8453" max="8453" width="12.7109375" style="36" customWidth="1"/>
    <col min="8454" max="8698" width="9.140625" style="36"/>
    <col min="8699" max="8699" width="8.140625" style="36" customWidth="1"/>
    <col min="8700" max="8704" width="11.7109375" style="36" customWidth="1"/>
    <col min="8705" max="8705" width="12.28515625" style="36" customWidth="1"/>
    <col min="8706" max="8708" width="11.7109375" style="36" customWidth="1"/>
    <col min="8709" max="8709" width="12.7109375" style="36" customWidth="1"/>
    <col min="8710" max="8954" width="9.140625" style="36"/>
    <col min="8955" max="8955" width="8.140625" style="36" customWidth="1"/>
    <col min="8956" max="8960" width="11.7109375" style="36" customWidth="1"/>
    <col min="8961" max="8961" width="12.28515625" style="36" customWidth="1"/>
    <col min="8962" max="8964" width="11.7109375" style="36" customWidth="1"/>
    <col min="8965" max="8965" width="12.7109375" style="36" customWidth="1"/>
    <col min="8966" max="9210" width="9.140625" style="36"/>
    <col min="9211" max="9211" width="8.140625" style="36" customWidth="1"/>
    <col min="9212" max="9216" width="11.7109375" style="36" customWidth="1"/>
    <col min="9217" max="9217" width="12.28515625" style="36" customWidth="1"/>
    <col min="9218" max="9220" width="11.7109375" style="36" customWidth="1"/>
    <col min="9221" max="9221" width="12.7109375" style="36" customWidth="1"/>
    <col min="9222" max="9466" width="9.140625" style="36"/>
    <col min="9467" max="9467" width="8.140625" style="36" customWidth="1"/>
    <col min="9468" max="9472" width="11.7109375" style="36" customWidth="1"/>
    <col min="9473" max="9473" width="12.28515625" style="36" customWidth="1"/>
    <col min="9474" max="9476" width="11.7109375" style="36" customWidth="1"/>
    <col min="9477" max="9477" width="12.7109375" style="36" customWidth="1"/>
    <col min="9478" max="9722" width="9.140625" style="36"/>
    <col min="9723" max="9723" width="8.140625" style="36" customWidth="1"/>
    <col min="9724" max="9728" width="11.7109375" style="36" customWidth="1"/>
    <col min="9729" max="9729" width="12.28515625" style="36" customWidth="1"/>
    <col min="9730" max="9732" width="11.7109375" style="36" customWidth="1"/>
    <col min="9733" max="9733" width="12.7109375" style="36" customWidth="1"/>
    <col min="9734" max="9978" width="9.140625" style="36"/>
    <col min="9979" max="9979" width="8.140625" style="36" customWidth="1"/>
    <col min="9980" max="9984" width="11.7109375" style="36" customWidth="1"/>
    <col min="9985" max="9985" width="12.28515625" style="36" customWidth="1"/>
    <col min="9986" max="9988" width="11.7109375" style="36" customWidth="1"/>
    <col min="9989" max="9989" width="12.7109375" style="36" customWidth="1"/>
    <col min="9990" max="10234" width="9.140625" style="36"/>
    <col min="10235" max="10235" width="8.140625" style="36" customWidth="1"/>
    <col min="10236" max="10240" width="11.7109375" style="36" customWidth="1"/>
    <col min="10241" max="10241" width="12.28515625" style="36" customWidth="1"/>
    <col min="10242" max="10244" width="11.7109375" style="36" customWidth="1"/>
    <col min="10245" max="10245" width="12.7109375" style="36" customWidth="1"/>
    <col min="10246" max="10490" width="9.140625" style="36"/>
    <col min="10491" max="10491" width="8.140625" style="36" customWidth="1"/>
    <col min="10492" max="10496" width="11.7109375" style="36" customWidth="1"/>
    <col min="10497" max="10497" width="12.28515625" style="36" customWidth="1"/>
    <col min="10498" max="10500" width="11.7109375" style="36" customWidth="1"/>
    <col min="10501" max="10501" width="12.7109375" style="36" customWidth="1"/>
    <col min="10502" max="10746" width="9.140625" style="36"/>
    <col min="10747" max="10747" width="8.140625" style="36" customWidth="1"/>
    <col min="10748" max="10752" width="11.7109375" style="36" customWidth="1"/>
    <col min="10753" max="10753" width="12.28515625" style="36" customWidth="1"/>
    <col min="10754" max="10756" width="11.7109375" style="36" customWidth="1"/>
    <col min="10757" max="10757" width="12.7109375" style="36" customWidth="1"/>
    <col min="10758" max="11002" width="9.140625" style="36"/>
    <col min="11003" max="11003" width="8.140625" style="36" customWidth="1"/>
    <col min="11004" max="11008" width="11.7109375" style="36" customWidth="1"/>
    <col min="11009" max="11009" width="12.28515625" style="36" customWidth="1"/>
    <col min="11010" max="11012" width="11.7109375" style="36" customWidth="1"/>
    <col min="11013" max="11013" width="12.7109375" style="36" customWidth="1"/>
    <col min="11014" max="11258" width="9.140625" style="36"/>
    <col min="11259" max="11259" width="8.140625" style="36" customWidth="1"/>
    <col min="11260" max="11264" width="11.7109375" style="36" customWidth="1"/>
    <col min="11265" max="11265" width="12.28515625" style="36" customWidth="1"/>
    <col min="11266" max="11268" width="11.7109375" style="36" customWidth="1"/>
    <col min="11269" max="11269" width="12.7109375" style="36" customWidth="1"/>
    <col min="11270" max="11514" width="9.140625" style="36"/>
    <col min="11515" max="11515" width="8.140625" style="36" customWidth="1"/>
    <col min="11516" max="11520" width="11.7109375" style="36" customWidth="1"/>
    <col min="11521" max="11521" width="12.28515625" style="36" customWidth="1"/>
    <col min="11522" max="11524" width="11.7109375" style="36" customWidth="1"/>
    <col min="11525" max="11525" width="12.7109375" style="36" customWidth="1"/>
    <col min="11526" max="11770" width="9.140625" style="36"/>
    <col min="11771" max="11771" width="8.140625" style="36" customWidth="1"/>
    <col min="11772" max="11776" width="11.7109375" style="36" customWidth="1"/>
    <col min="11777" max="11777" width="12.28515625" style="36" customWidth="1"/>
    <col min="11778" max="11780" width="11.7109375" style="36" customWidth="1"/>
    <col min="11781" max="11781" width="12.7109375" style="36" customWidth="1"/>
    <col min="11782" max="12026" width="9.140625" style="36"/>
    <col min="12027" max="12027" width="8.140625" style="36" customWidth="1"/>
    <col min="12028" max="12032" width="11.7109375" style="36" customWidth="1"/>
    <col min="12033" max="12033" width="12.28515625" style="36" customWidth="1"/>
    <col min="12034" max="12036" width="11.7109375" style="36" customWidth="1"/>
    <col min="12037" max="12037" width="12.7109375" style="36" customWidth="1"/>
    <col min="12038" max="12282" width="9.140625" style="36"/>
    <col min="12283" max="12283" width="8.140625" style="36" customWidth="1"/>
    <col min="12284" max="12288" width="11.7109375" style="36" customWidth="1"/>
    <col min="12289" max="12289" width="12.28515625" style="36" customWidth="1"/>
    <col min="12290" max="12292" width="11.7109375" style="36" customWidth="1"/>
    <col min="12293" max="12293" width="12.7109375" style="36" customWidth="1"/>
    <col min="12294" max="12538" width="9.140625" style="36"/>
    <col min="12539" max="12539" width="8.140625" style="36" customWidth="1"/>
    <col min="12540" max="12544" width="11.7109375" style="36" customWidth="1"/>
    <col min="12545" max="12545" width="12.28515625" style="36" customWidth="1"/>
    <col min="12546" max="12548" width="11.7109375" style="36" customWidth="1"/>
    <col min="12549" max="12549" width="12.7109375" style="36" customWidth="1"/>
    <col min="12550" max="12794" width="9.140625" style="36"/>
    <col min="12795" max="12795" width="8.140625" style="36" customWidth="1"/>
    <col min="12796" max="12800" width="11.7109375" style="36" customWidth="1"/>
    <col min="12801" max="12801" width="12.28515625" style="36" customWidth="1"/>
    <col min="12802" max="12804" width="11.7109375" style="36" customWidth="1"/>
    <col min="12805" max="12805" width="12.7109375" style="36" customWidth="1"/>
    <col min="12806" max="13050" width="9.140625" style="36"/>
    <col min="13051" max="13051" width="8.140625" style="36" customWidth="1"/>
    <col min="13052" max="13056" width="11.7109375" style="36" customWidth="1"/>
    <col min="13057" max="13057" width="12.28515625" style="36" customWidth="1"/>
    <col min="13058" max="13060" width="11.7109375" style="36" customWidth="1"/>
    <col min="13061" max="13061" width="12.7109375" style="36" customWidth="1"/>
    <col min="13062" max="13306" width="9.140625" style="36"/>
    <col min="13307" max="13307" width="8.140625" style="36" customWidth="1"/>
    <col min="13308" max="13312" width="11.7109375" style="36" customWidth="1"/>
    <col min="13313" max="13313" width="12.28515625" style="36" customWidth="1"/>
    <col min="13314" max="13316" width="11.7109375" style="36" customWidth="1"/>
    <col min="13317" max="13317" width="12.7109375" style="36" customWidth="1"/>
    <col min="13318" max="13562" width="9.140625" style="36"/>
    <col min="13563" max="13563" width="8.140625" style="36" customWidth="1"/>
    <col min="13564" max="13568" width="11.7109375" style="36" customWidth="1"/>
    <col min="13569" max="13569" width="12.28515625" style="36" customWidth="1"/>
    <col min="13570" max="13572" width="11.7109375" style="36" customWidth="1"/>
    <col min="13573" max="13573" width="12.7109375" style="36" customWidth="1"/>
    <col min="13574" max="13818" width="9.140625" style="36"/>
    <col min="13819" max="13819" width="8.140625" style="36" customWidth="1"/>
    <col min="13820" max="13824" width="11.7109375" style="36" customWidth="1"/>
    <col min="13825" max="13825" width="12.28515625" style="36" customWidth="1"/>
    <col min="13826" max="13828" width="11.7109375" style="36" customWidth="1"/>
    <col min="13829" max="13829" width="12.7109375" style="36" customWidth="1"/>
    <col min="13830" max="14074" width="9.140625" style="36"/>
    <col min="14075" max="14075" width="8.140625" style="36" customWidth="1"/>
    <col min="14076" max="14080" width="11.7109375" style="36" customWidth="1"/>
    <col min="14081" max="14081" width="12.28515625" style="36" customWidth="1"/>
    <col min="14082" max="14084" width="11.7109375" style="36" customWidth="1"/>
    <col min="14085" max="14085" width="12.7109375" style="36" customWidth="1"/>
    <col min="14086" max="14330" width="9.140625" style="36"/>
    <col min="14331" max="14331" width="8.140625" style="36" customWidth="1"/>
    <col min="14332" max="14336" width="11.7109375" style="36" customWidth="1"/>
    <col min="14337" max="14337" width="12.28515625" style="36" customWidth="1"/>
    <col min="14338" max="14340" width="11.7109375" style="36" customWidth="1"/>
    <col min="14341" max="14341" width="12.7109375" style="36" customWidth="1"/>
    <col min="14342" max="14586" width="9.140625" style="36"/>
    <col min="14587" max="14587" width="8.140625" style="36" customWidth="1"/>
    <col min="14588" max="14592" width="11.7109375" style="36" customWidth="1"/>
    <col min="14593" max="14593" width="12.28515625" style="36" customWidth="1"/>
    <col min="14594" max="14596" width="11.7109375" style="36" customWidth="1"/>
    <col min="14597" max="14597" width="12.7109375" style="36" customWidth="1"/>
    <col min="14598" max="14842" width="9.140625" style="36"/>
    <col min="14843" max="14843" width="8.140625" style="36" customWidth="1"/>
    <col min="14844" max="14848" width="11.7109375" style="36" customWidth="1"/>
    <col min="14849" max="14849" width="12.28515625" style="36" customWidth="1"/>
    <col min="14850" max="14852" width="11.7109375" style="36" customWidth="1"/>
    <col min="14853" max="14853" width="12.7109375" style="36" customWidth="1"/>
    <col min="14854" max="15098" width="9.140625" style="36"/>
    <col min="15099" max="15099" width="8.140625" style="36" customWidth="1"/>
    <col min="15100" max="15104" width="11.7109375" style="36" customWidth="1"/>
    <col min="15105" max="15105" width="12.28515625" style="36" customWidth="1"/>
    <col min="15106" max="15108" width="11.7109375" style="36" customWidth="1"/>
    <col min="15109" max="15109" width="12.7109375" style="36" customWidth="1"/>
    <col min="15110" max="15354" width="9.140625" style="36"/>
    <col min="15355" max="15355" width="8.140625" style="36" customWidth="1"/>
    <col min="15356" max="15360" width="11.7109375" style="36" customWidth="1"/>
    <col min="15361" max="15361" width="12.28515625" style="36" customWidth="1"/>
    <col min="15362" max="15364" width="11.7109375" style="36" customWidth="1"/>
    <col min="15365" max="15365" width="12.7109375" style="36" customWidth="1"/>
    <col min="15366" max="15610" width="9.140625" style="36"/>
    <col min="15611" max="15611" width="8.140625" style="36" customWidth="1"/>
    <col min="15612" max="15616" width="11.7109375" style="36" customWidth="1"/>
    <col min="15617" max="15617" width="12.28515625" style="36" customWidth="1"/>
    <col min="15618" max="15620" width="11.7109375" style="36" customWidth="1"/>
    <col min="15621" max="15621" width="12.7109375" style="36" customWidth="1"/>
    <col min="15622" max="15866" width="9.140625" style="36"/>
    <col min="15867" max="15867" width="8.140625" style="36" customWidth="1"/>
    <col min="15868" max="15872" width="11.7109375" style="36" customWidth="1"/>
    <col min="15873" max="15873" width="12.28515625" style="36" customWidth="1"/>
    <col min="15874" max="15876" width="11.7109375" style="36" customWidth="1"/>
    <col min="15877" max="15877" width="12.7109375" style="36" customWidth="1"/>
    <col min="15878" max="16122" width="9.140625" style="36"/>
    <col min="16123" max="16123" width="8.140625" style="36" customWidth="1"/>
    <col min="16124" max="16128" width="11.7109375" style="36" customWidth="1"/>
    <col min="16129" max="16129" width="12.28515625" style="36" customWidth="1"/>
    <col min="16130" max="16132" width="11.7109375" style="36" customWidth="1"/>
    <col min="16133" max="16133" width="12.7109375" style="36" customWidth="1"/>
    <col min="16134" max="16384" width="9.140625" style="36"/>
  </cols>
  <sheetData>
    <row r="1" spans="1:17">
      <c r="A1" s="46" t="s">
        <v>495</v>
      </c>
    </row>
    <row r="3" spans="1:17" ht="67.900000000000006" customHeight="1">
      <c r="A3" s="54"/>
      <c r="B3" s="307" t="s">
        <v>240</v>
      </c>
      <c r="C3" s="460" t="s">
        <v>325</v>
      </c>
      <c r="D3" s="460" t="s">
        <v>269</v>
      </c>
      <c r="E3" s="460" t="s">
        <v>243</v>
      </c>
      <c r="F3" s="460" t="s">
        <v>244</v>
      </c>
      <c r="G3" s="460" t="s">
        <v>245</v>
      </c>
      <c r="H3" s="459" t="s">
        <v>270</v>
      </c>
      <c r="I3" s="460" t="s">
        <v>271</v>
      </c>
      <c r="J3" s="460" t="s">
        <v>248</v>
      </c>
      <c r="K3" s="460" t="s">
        <v>249</v>
      </c>
      <c r="M3" s="596"/>
      <c r="N3" s="596" t="s">
        <v>424</v>
      </c>
      <c r="O3" s="596" t="s">
        <v>425</v>
      </c>
      <c r="P3" s="596" t="s">
        <v>426</v>
      </c>
      <c r="Q3" s="596" t="s">
        <v>427</v>
      </c>
    </row>
    <row r="4" spans="1:17" ht="12.75">
      <c r="A4" s="334"/>
      <c r="B4" s="224" t="s">
        <v>22</v>
      </c>
      <c r="C4" s="224" t="s">
        <v>23</v>
      </c>
      <c r="D4" s="224" t="s">
        <v>24</v>
      </c>
      <c r="E4" s="224" t="s">
        <v>25</v>
      </c>
      <c r="F4" s="224" t="s">
        <v>26</v>
      </c>
      <c r="G4" s="224" t="s">
        <v>272</v>
      </c>
      <c r="H4" s="224" t="s">
        <v>251</v>
      </c>
      <c r="I4" s="224" t="s">
        <v>252</v>
      </c>
      <c r="J4" s="224" t="s">
        <v>253</v>
      </c>
      <c r="K4" s="224" t="s">
        <v>273</v>
      </c>
    </row>
    <row r="5" spans="1:17" ht="12.75">
      <c r="A5" s="323">
        <v>1976</v>
      </c>
      <c r="B5" s="21">
        <f>'T2'!B20</f>
        <v>218086</v>
      </c>
      <c r="C5" s="696">
        <v>156150</v>
      </c>
      <c r="D5" s="247">
        <v>134067</v>
      </c>
      <c r="E5" s="246">
        <v>96158</v>
      </c>
      <c r="F5" s="246">
        <v>88752</v>
      </c>
      <c r="G5" s="246">
        <v>7406</v>
      </c>
      <c r="H5" s="248">
        <f>C5/B5*100</f>
        <v>71.60019441871556</v>
      </c>
      <c r="I5" s="227">
        <f t="shared" ref="I5:I39" si="0">F5/C5*100</f>
        <v>56.837656099903946</v>
      </c>
      <c r="J5" s="228">
        <f t="shared" ref="J5:J39" si="1">E5/C5*100</f>
        <v>61.580531540185724</v>
      </c>
      <c r="K5" s="59">
        <f t="shared" ref="K5:K39" si="2">G5/E5*100</f>
        <v>7.7019072776056072</v>
      </c>
      <c r="M5" s="394"/>
      <c r="N5" s="394">
        <f>C5/C$5*100</f>
        <v>100</v>
      </c>
      <c r="O5" s="394">
        <f t="shared" ref="O5:Q20" si="3">D5/D$5*100</f>
        <v>100</v>
      </c>
      <c r="P5" s="394">
        <f t="shared" si="3"/>
        <v>100</v>
      </c>
      <c r="Q5" s="394">
        <f t="shared" si="3"/>
        <v>100</v>
      </c>
    </row>
    <row r="6" spans="1:17" ht="12.75">
      <c r="A6" s="311">
        <v>1977</v>
      </c>
      <c r="B6" s="21">
        <f>'T2'!B21</f>
        <v>220289</v>
      </c>
      <c r="C6" s="250">
        <v>159033</v>
      </c>
      <c r="D6" s="694">
        <v>136436</v>
      </c>
      <c r="E6" s="246">
        <v>99009</v>
      </c>
      <c r="F6" s="246">
        <v>92017</v>
      </c>
      <c r="G6" s="246">
        <v>6991</v>
      </c>
      <c r="H6" s="248">
        <f t="shared" ref="H6:H39" si="4">C6/B6*100</f>
        <v>72.192892064515249</v>
      </c>
      <c r="I6" s="227">
        <f t="shared" si="0"/>
        <v>57.860318298717871</v>
      </c>
      <c r="J6" s="228">
        <f t="shared" si="1"/>
        <v>62.256890079417481</v>
      </c>
      <c r="K6" s="59">
        <f t="shared" si="2"/>
        <v>7.0609742548657195</v>
      </c>
      <c r="L6" s="478"/>
      <c r="M6" s="394"/>
      <c r="N6" s="394">
        <f t="shared" ref="N6:Q44" si="5">C6/C$5*100</f>
        <v>101.84630163304516</v>
      </c>
      <c r="O6" s="394">
        <f t="shared" si="3"/>
        <v>101.76702693429405</v>
      </c>
      <c r="P6" s="394">
        <f t="shared" si="3"/>
        <v>102.96491191580523</v>
      </c>
      <c r="Q6" s="394">
        <f t="shared" si="3"/>
        <v>103.67879033711915</v>
      </c>
    </row>
    <row r="7" spans="1:17" ht="12.75">
      <c r="A7" s="311">
        <v>1978</v>
      </c>
      <c r="B7" s="21">
        <f>'T2'!B22</f>
        <v>222629</v>
      </c>
      <c r="C7" s="250">
        <v>161910</v>
      </c>
      <c r="D7" s="694">
        <v>138744</v>
      </c>
      <c r="E7" s="246">
        <v>102251</v>
      </c>
      <c r="F7" s="246">
        <v>96048</v>
      </c>
      <c r="G7" s="246">
        <v>6202</v>
      </c>
      <c r="H7" s="248">
        <f t="shared" si="4"/>
        <v>72.726374371712581</v>
      </c>
      <c r="I7" s="227">
        <f t="shared" si="0"/>
        <v>59.321845469705394</v>
      </c>
      <c r="J7" s="228">
        <f t="shared" si="1"/>
        <v>63.152986226916184</v>
      </c>
      <c r="K7" s="59">
        <f t="shared" si="2"/>
        <v>6.0654663524073111</v>
      </c>
      <c r="L7" s="478"/>
      <c r="M7" s="394"/>
      <c r="N7" s="394">
        <f t="shared" si="5"/>
        <v>103.68876080691642</v>
      </c>
      <c r="O7" s="394">
        <f t="shared" si="3"/>
        <v>103.4885542303475</v>
      </c>
      <c r="P7" s="394">
        <f t="shared" si="3"/>
        <v>106.33644626552132</v>
      </c>
      <c r="Q7" s="394">
        <f t="shared" si="3"/>
        <v>108.22065981611682</v>
      </c>
    </row>
    <row r="8" spans="1:17" ht="12.75">
      <c r="A8" s="311">
        <v>1979</v>
      </c>
      <c r="B8" s="21">
        <f>'T2'!B23</f>
        <v>225106</v>
      </c>
      <c r="C8" s="250">
        <v>164863</v>
      </c>
      <c r="D8" s="694">
        <v>141096</v>
      </c>
      <c r="E8" s="246">
        <v>104962</v>
      </c>
      <c r="F8" s="246">
        <v>98824</v>
      </c>
      <c r="G8" s="246">
        <v>6137</v>
      </c>
      <c r="H8" s="248">
        <f t="shared" si="4"/>
        <v>73.237941236572993</v>
      </c>
      <c r="I8" s="227">
        <f t="shared" si="0"/>
        <v>59.943104274458179</v>
      </c>
      <c r="J8" s="228">
        <f t="shared" si="1"/>
        <v>63.666195568441672</v>
      </c>
      <c r="K8" s="59">
        <f t="shared" si="2"/>
        <v>5.8468779177226047</v>
      </c>
      <c r="L8" s="478"/>
      <c r="M8" s="394"/>
      <c r="N8" s="394">
        <f t="shared" si="5"/>
        <v>105.5798911303234</v>
      </c>
      <c r="O8" s="394">
        <f t="shared" si="3"/>
        <v>105.2429009375909</v>
      </c>
      <c r="P8" s="394">
        <f t="shared" si="3"/>
        <v>109.15576447097486</v>
      </c>
      <c r="Q8" s="394">
        <f t="shared" si="3"/>
        <v>111.34847665404723</v>
      </c>
    </row>
    <row r="9" spans="1:17" ht="12.75">
      <c r="A9" s="311">
        <v>1980</v>
      </c>
      <c r="B9" s="21">
        <f>'T2'!B24</f>
        <v>227726</v>
      </c>
      <c r="C9" s="250">
        <v>167745</v>
      </c>
      <c r="D9" s="694">
        <v>143395</v>
      </c>
      <c r="E9" s="246">
        <v>106940</v>
      </c>
      <c r="F9" s="246">
        <v>99303</v>
      </c>
      <c r="G9" s="246">
        <v>7637</v>
      </c>
      <c r="H9" s="248">
        <f t="shared" si="4"/>
        <v>73.660890719548931</v>
      </c>
      <c r="I9" s="227">
        <f t="shared" si="0"/>
        <v>59.198783868371642</v>
      </c>
      <c r="J9" s="228">
        <f t="shared" si="1"/>
        <v>63.751527616322392</v>
      </c>
      <c r="K9" s="59">
        <f t="shared" si="2"/>
        <v>7.1413876940340373</v>
      </c>
      <c r="L9" s="478"/>
      <c r="M9" s="394"/>
      <c r="N9" s="394">
        <f t="shared" si="5"/>
        <v>107.42555235350623</v>
      </c>
      <c r="O9" s="394">
        <f t="shared" si="3"/>
        <v>106.95771517226463</v>
      </c>
      <c r="P9" s="394">
        <f t="shared" si="3"/>
        <v>111.21279560722976</v>
      </c>
      <c r="Q9" s="394">
        <f t="shared" si="3"/>
        <v>111.88818280151433</v>
      </c>
    </row>
    <row r="10" spans="1:17" ht="12.75">
      <c r="A10" s="311">
        <v>1981</v>
      </c>
      <c r="B10" s="21">
        <f>'T2'!B25</f>
        <v>230008</v>
      </c>
      <c r="C10" s="250">
        <v>170130</v>
      </c>
      <c r="D10" s="694">
        <v>145280</v>
      </c>
      <c r="E10" s="246">
        <v>108670</v>
      </c>
      <c r="F10" s="246">
        <v>100397</v>
      </c>
      <c r="G10" s="246">
        <v>8273</v>
      </c>
      <c r="H10" s="248">
        <f t="shared" si="4"/>
        <v>73.966992452436443</v>
      </c>
      <c r="I10" s="227">
        <f t="shared" si="0"/>
        <v>59.011932051960272</v>
      </c>
      <c r="J10" s="228">
        <f t="shared" si="1"/>
        <v>63.874684065126665</v>
      </c>
      <c r="K10" s="59">
        <f t="shared" si="2"/>
        <v>7.6129566577712344</v>
      </c>
      <c r="L10" s="478"/>
      <c r="M10" s="394"/>
      <c r="N10" s="394">
        <f t="shared" si="5"/>
        <v>108.95292987512009</v>
      </c>
      <c r="O10" s="394">
        <f t="shared" si="3"/>
        <v>108.36372858346945</v>
      </c>
      <c r="P10" s="394">
        <f t="shared" si="3"/>
        <v>113.01191788514737</v>
      </c>
      <c r="Q10" s="394">
        <f t="shared" si="3"/>
        <v>113.120831079863</v>
      </c>
    </row>
    <row r="11" spans="1:17" ht="12.75">
      <c r="A11" s="311">
        <v>1982</v>
      </c>
      <c r="B11" s="21">
        <f>'T2'!B26</f>
        <v>232218</v>
      </c>
      <c r="C11" s="250">
        <v>172271</v>
      </c>
      <c r="D11" s="694">
        <v>146884</v>
      </c>
      <c r="E11" s="246">
        <v>110204</v>
      </c>
      <c r="F11" s="246">
        <v>99526</v>
      </c>
      <c r="G11" s="246">
        <v>10678</v>
      </c>
      <c r="H11" s="248">
        <f t="shared" si="4"/>
        <v>74.18503302930867</v>
      </c>
      <c r="I11" s="227">
        <f t="shared" si="0"/>
        <v>57.77292753858746</v>
      </c>
      <c r="J11" s="228">
        <f t="shared" si="1"/>
        <v>63.971301031514308</v>
      </c>
      <c r="K11" s="59">
        <f t="shared" si="2"/>
        <v>9.6893034735581285</v>
      </c>
      <c r="L11" s="478"/>
      <c r="M11" s="394"/>
      <c r="N11" s="394">
        <f t="shared" si="5"/>
        <v>110.32404739032981</v>
      </c>
      <c r="O11" s="394">
        <f t="shared" si="3"/>
        <v>109.56014530048408</v>
      </c>
      <c r="P11" s="394">
        <f t="shared" si="3"/>
        <v>114.60720896857255</v>
      </c>
      <c r="Q11" s="394">
        <f t="shared" si="3"/>
        <v>112.13944474490715</v>
      </c>
    </row>
    <row r="12" spans="1:17" ht="12.75">
      <c r="A12" s="311">
        <v>1983</v>
      </c>
      <c r="B12" s="21">
        <f>'T2'!B27</f>
        <v>234333</v>
      </c>
      <c r="C12" s="250">
        <v>174215</v>
      </c>
      <c r="D12" s="694">
        <v>148323</v>
      </c>
      <c r="E12" s="246">
        <v>111550</v>
      </c>
      <c r="F12" s="246">
        <v>100834</v>
      </c>
      <c r="G12" s="246">
        <v>10717</v>
      </c>
      <c r="H12" s="248">
        <f t="shared" si="4"/>
        <v>74.345055967362683</v>
      </c>
      <c r="I12" s="227">
        <f t="shared" si="0"/>
        <v>57.879057486439166</v>
      </c>
      <c r="J12" s="228">
        <f t="shared" si="1"/>
        <v>64.030077777458885</v>
      </c>
      <c r="K12" s="59">
        <f t="shared" si="2"/>
        <v>9.6073509636934098</v>
      </c>
      <c r="L12" s="478"/>
      <c r="M12" s="394"/>
      <c r="N12" s="394">
        <f t="shared" si="5"/>
        <v>111.56900416266411</v>
      </c>
      <c r="O12" s="394">
        <f t="shared" si="3"/>
        <v>110.63348922553648</v>
      </c>
      <c r="P12" s="394">
        <f t="shared" si="3"/>
        <v>116.00698849809687</v>
      </c>
      <c r="Q12" s="394">
        <f t="shared" si="3"/>
        <v>113.61321435009914</v>
      </c>
    </row>
    <row r="13" spans="1:17" ht="12.75">
      <c r="A13" s="311">
        <v>1984</v>
      </c>
      <c r="B13" s="21">
        <f>'T2'!B28</f>
        <v>236394</v>
      </c>
      <c r="C13" s="250">
        <v>176383</v>
      </c>
      <c r="D13" s="694">
        <v>149950</v>
      </c>
      <c r="E13" s="246">
        <v>113544</v>
      </c>
      <c r="F13" s="246">
        <v>105005</v>
      </c>
      <c r="G13" s="246">
        <v>8539</v>
      </c>
      <c r="H13" s="248">
        <f t="shared" si="4"/>
        <v>74.613991894887349</v>
      </c>
      <c r="I13" s="227">
        <f t="shared" si="0"/>
        <v>59.532381238554734</v>
      </c>
      <c r="J13" s="228">
        <f t="shared" si="1"/>
        <v>64.373550739016792</v>
      </c>
      <c r="K13" s="59">
        <f t="shared" si="2"/>
        <v>7.5204326076234773</v>
      </c>
      <c r="L13" s="478"/>
      <c r="M13" s="394"/>
      <c r="N13" s="394">
        <f t="shared" si="5"/>
        <v>112.95741274415624</v>
      </c>
      <c r="O13" s="394">
        <f t="shared" si="3"/>
        <v>111.84706154385493</v>
      </c>
      <c r="P13" s="394">
        <f t="shared" si="3"/>
        <v>118.08065891553485</v>
      </c>
      <c r="Q13" s="394">
        <f t="shared" si="3"/>
        <v>118.31282675319991</v>
      </c>
    </row>
    <row r="14" spans="1:17" ht="12.75">
      <c r="A14" s="311">
        <v>1985</v>
      </c>
      <c r="B14" s="21">
        <f>'T2'!B29</f>
        <v>238506</v>
      </c>
      <c r="C14" s="250">
        <v>178206</v>
      </c>
      <c r="D14" s="694">
        <v>151209</v>
      </c>
      <c r="E14" s="246">
        <v>115461</v>
      </c>
      <c r="F14" s="246">
        <v>107150</v>
      </c>
      <c r="G14" s="246">
        <v>8312</v>
      </c>
      <c r="H14" s="248">
        <f t="shared" si="4"/>
        <v>74.717617166863732</v>
      </c>
      <c r="I14" s="227">
        <f t="shared" si="0"/>
        <v>60.127043982806413</v>
      </c>
      <c r="J14" s="228">
        <f t="shared" si="1"/>
        <v>64.790747786269819</v>
      </c>
      <c r="K14" s="59">
        <f t="shared" si="2"/>
        <v>7.1989676167710304</v>
      </c>
      <c r="L14" s="478"/>
      <c r="M14" s="394"/>
      <c r="N14" s="394">
        <f t="shared" si="5"/>
        <v>114.12487992315081</v>
      </c>
      <c r="O14" s="394">
        <f t="shared" si="3"/>
        <v>112.78614424131217</v>
      </c>
      <c r="P14" s="394">
        <f t="shared" si="3"/>
        <v>120.07425279227937</v>
      </c>
      <c r="Q14" s="394">
        <f t="shared" si="3"/>
        <v>120.72967369749415</v>
      </c>
    </row>
    <row r="15" spans="1:17" ht="12.75">
      <c r="A15" s="311">
        <v>1986</v>
      </c>
      <c r="B15" s="21">
        <f>'T2'!B30</f>
        <v>240683</v>
      </c>
      <c r="C15" s="250">
        <v>180587</v>
      </c>
      <c r="D15" s="694">
        <v>153090</v>
      </c>
      <c r="E15" s="246">
        <v>117834</v>
      </c>
      <c r="F15" s="246">
        <v>109597</v>
      </c>
      <c r="G15" s="246">
        <v>8237</v>
      </c>
      <c r="H15" s="248">
        <f t="shared" si="4"/>
        <v>75.031057449009694</v>
      </c>
      <c r="I15" s="227">
        <f t="shared" si="0"/>
        <v>60.68930764672983</v>
      </c>
      <c r="J15" s="228">
        <f t="shared" si="1"/>
        <v>65.250544059096171</v>
      </c>
      <c r="K15" s="59">
        <f t="shared" si="2"/>
        <v>6.9903423460121861</v>
      </c>
      <c r="L15" s="478"/>
      <c r="M15" s="394"/>
      <c r="N15" s="394">
        <f t="shared" si="5"/>
        <v>115.64969580531542</v>
      </c>
      <c r="O15" s="394">
        <f t="shared" si="3"/>
        <v>114.18917406968158</v>
      </c>
      <c r="P15" s="394">
        <f t="shared" si="3"/>
        <v>122.54206618274091</v>
      </c>
      <c r="Q15" s="394">
        <f t="shared" si="3"/>
        <v>123.48679466378223</v>
      </c>
    </row>
    <row r="16" spans="1:17" ht="12.75">
      <c r="A16" s="311">
        <v>1987</v>
      </c>
      <c r="B16" s="21">
        <f>'T2'!B31</f>
        <v>242843</v>
      </c>
      <c r="C16" s="250">
        <v>182753</v>
      </c>
      <c r="D16" s="694">
        <v>154645</v>
      </c>
      <c r="E16" s="246">
        <v>119865</v>
      </c>
      <c r="F16" s="246">
        <v>112440</v>
      </c>
      <c r="G16" s="246">
        <v>7425</v>
      </c>
      <c r="H16" s="248">
        <f t="shared" si="4"/>
        <v>75.255617827155817</v>
      </c>
      <c r="I16" s="227">
        <f t="shared" si="0"/>
        <v>61.525665789344089</v>
      </c>
      <c r="J16" s="228">
        <f t="shared" si="1"/>
        <v>65.588526590534769</v>
      </c>
      <c r="K16" s="59">
        <f t="shared" si="2"/>
        <v>6.1944687773745466</v>
      </c>
      <c r="L16" s="478"/>
      <c r="M16" s="394"/>
      <c r="N16" s="394">
        <f t="shared" si="5"/>
        <v>117.03682356708293</v>
      </c>
      <c r="O16" s="394">
        <f t="shared" si="3"/>
        <v>115.34904189696195</v>
      </c>
      <c r="P16" s="394">
        <f t="shared" si="3"/>
        <v>124.65421493791469</v>
      </c>
      <c r="Q16" s="394">
        <f t="shared" si="3"/>
        <v>126.6901027582477</v>
      </c>
    </row>
    <row r="17" spans="1:17" ht="12.75">
      <c r="A17" s="311">
        <v>1988</v>
      </c>
      <c r="B17" s="21">
        <f>'T2'!B32</f>
        <v>245061</v>
      </c>
      <c r="C17" s="250">
        <v>184613</v>
      </c>
      <c r="D17" s="694">
        <v>156001</v>
      </c>
      <c r="E17" s="246">
        <v>121669</v>
      </c>
      <c r="F17" s="246">
        <v>114968</v>
      </c>
      <c r="G17" s="246">
        <v>6701</v>
      </c>
      <c r="H17" s="248">
        <f t="shared" si="4"/>
        <v>75.333488396766526</v>
      </c>
      <c r="I17" s="227">
        <f t="shared" si="0"/>
        <v>62.275137720528896</v>
      </c>
      <c r="J17" s="228">
        <f t="shared" si="1"/>
        <v>65.904892938200447</v>
      </c>
      <c r="K17" s="59">
        <f t="shared" si="2"/>
        <v>5.5075656083307996</v>
      </c>
      <c r="L17" s="478"/>
      <c r="M17" s="394"/>
      <c r="N17" s="394">
        <f t="shared" si="5"/>
        <v>118.22798591098302</v>
      </c>
      <c r="O17" s="394">
        <f t="shared" si="3"/>
        <v>116.36047647817882</v>
      </c>
      <c r="P17" s="394">
        <f t="shared" si="3"/>
        <v>126.5302938913039</v>
      </c>
      <c r="Q17" s="394">
        <f t="shared" si="3"/>
        <v>129.53848927348116</v>
      </c>
    </row>
    <row r="18" spans="1:17" ht="12.75">
      <c r="A18" s="311">
        <v>1989</v>
      </c>
      <c r="B18" s="21">
        <f>'T2'!B33</f>
        <v>247387</v>
      </c>
      <c r="C18" s="250">
        <v>186393</v>
      </c>
      <c r="D18" s="694">
        <v>157220</v>
      </c>
      <c r="E18" s="246">
        <v>123869</v>
      </c>
      <c r="F18" s="246">
        <v>117342</v>
      </c>
      <c r="G18" s="246">
        <v>6528</v>
      </c>
      <c r="H18" s="248">
        <f t="shared" si="4"/>
        <v>75.344702834021192</v>
      </c>
      <c r="I18" s="227">
        <f t="shared" si="0"/>
        <v>62.954080893595787</v>
      </c>
      <c r="J18" s="228">
        <f t="shared" si="1"/>
        <v>66.455821838802962</v>
      </c>
      <c r="K18" s="59">
        <f t="shared" si="2"/>
        <v>5.2700837174757202</v>
      </c>
      <c r="L18" s="478"/>
      <c r="M18" s="394"/>
      <c r="N18" s="394">
        <f t="shared" si="5"/>
        <v>119.36791546589818</v>
      </c>
      <c r="O18" s="394">
        <f t="shared" si="3"/>
        <v>117.26972334728158</v>
      </c>
      <c r="P18" s="394">
        <f t="shared" si="3"/>
        <v>128.81819505397368</v>
      </c>
      <c r="Q18" s="394">
        <f t="shared" si="3"/>
        <v>132.2133585722012</v>
      </c>
    </row>
    <row r="19" spans="1:17" ht="12.75">
      <c r="A19" s="311">
        <v>1990</v>
      </c>
      <c r="B19" s="21">
        <f>'T2'!B34</f>
        <v>250181</v>
      </c>
      <c r="C19" s="250">
        <v>189164</v>
      </c>
      <c r="D19" s="694">
        <v>159917</v>
      </c>
      <c r="E19" s="246">
        <v>125840</v>
      </c>
      <c r="F19" s="246">
        <v>118793</v>
      </c>
      <c r="G19" s="246">
        <v>7047</v>
      </c>
      <c r="H19" s="248">
        <f t="shared" si="4"/>
        <v>75.610857738996955</v>
      </c>
      <c r="I19" s="227">
        <f t="shared" si="0"/>
        <v>62.798946945507609</v>
      </c>
      <c r="J19" s="228">
        <f t="shared" si="1"/>
        <v>66.524285804910022</v>
      </c>
      <c r="K19" s="59">
        <f t="shared" si="2"/>
        <v>5.5999682136045772</v>
      </c>
      <c r="L19" s="478"/>
      <c r="M19" s="394"/>
      <c r="N19" s="394">
        <f t="shared" si="5"/>
        <v>121.1424911943644</v>
      </c>
      <c r="O19" s="394">
        <f t="shared" si="3"/>
        <v>119.28140407408236</v>
      </c>
      <c r="P19" s="394">
        <f t="shared" si="3"/>
        <v>130.86794650471097</v>
      </c>
      <c r="Q19" s="394">
        <f t="shared" si="3"/>
        <v>133.84825130701279</v>
      </c>
    </row>
    <row r="20" spans="1:17" ht="12.75">
      <c r="A20" s="311">
        <v>1991</v>
      </c>
      <c r="B20" s="21">
        <f>'T2'!B35</f>
        <v>253530</v>
      </c>
      <c r="C20" s="250">
        <v>190925</v>
      </c>
      <c r="D20" s="694">
        <v>161225</v>
      </c>
      <c r="E20" s="246">
        <v>126346</v>
      </c>
      <c r="F20" s="246">
        <v>117718</v>
      </c>
      <c r="G20" s="246">
        <v>8628</v>
      </c>
      <c r="H20" s="248">
        <f t="shared" si="4"/>
        <v>75.306669822111786</v>
      </c>
      <c r="I20" s="227">
        <f t="shared" si="0"/>
        <v>61.656671467853876</v>
      </c>
      <c r="J20" s="228">
        <f t="shared" si="1"/>
        <v>66.175723451617131</v>
      </c>
      <c r="K20" s="59">
        <f t="shared" si="2"/>
        <v>6.8288667626992536</v>
      </c>
      <c r="L20" s="478"/>
      <c r="M20" s="394"/>
      <c r="N20" s="394">
        <f t="shared" si="5"/>
        <v>122.27025296189562</v>
      </c>
      <c r="O20" s="394">
        <f t="shared" si="3"/>
        <v>120.25703566127383</v>
      </c>
      <c r="P20" s="394">
        <f t="shared" si="3"/>
        <v>131.39416377212504</v>
      </c>
      <c r="Q20" s="394">
        <f t="shared" si="3"/>
        <v>132.63701099693529</v>
      </c>
    </row>
    <row r="21" spans="1:17" ht="12.75">
      <c r="A21" s="311">
        <v>1992</v>
      </c>
      <c r="B21" s="21">
        <f>'T2'!B36</f>
        <v>256922</v>
      </c>
      <c r="C21" s="250">
        <v>192805</v>
      </c>
      <c r="D21" s="694">
        <v>162626</v>
      </c>
      <c r="E21" s="246">
        <v>128105</v>
      </c>
      <c r="F21" s="246">
        <v>118492</v>
      </c>
      <c r="G21" s="246">
        <v>9613</v>
      </c>
      <c r="H21" s="248">
        <f t="shared" si="4"/>
        <v>75.044176831878943</v>
      </c>
      <c r="I21" s="227">
        <f t="shared" si="0"/>
        <v>61.456912424470325</v>
      </c>
      <c r="J21" s="228">
        <f t="shared" si="1"/>
        <v>66.442778973574335</v>
      </c>
      <c r="K21" s="59">
        <f t="shared" si="2"/>
        <v>7.5040006244877251</v>
      </c>
      <c r="L21" s="478"/>
      <c r="M21" s="394"/>
      <c r="N21" s="394">
        <f t="shared" si="5"/>
        <v>123.47422350304196</v>
      </c>
      <c r="O21" s="394">
        <f t="shared" si="5"/>
        <v>121.30203554938947</v>
      </c>
      <c r="P21" s="394">
        <f t="shared" si="5"/>
        <v>133.22344474718693</v>
      </c>
      <c r="Q21" s="394">
        <f t="shared" si="5"/>
        <v>133.5091040201911</v>
      </c>
    </row>
    <row r="22" spans="1:17" ht="12.75">
      <c r="A22" s="311">
        <v>1993</v>
      </c>
      <c r="B22" s="21">
        <f>'T2'!B37</f>
        <v>260282</v>
      </c>
      <c r="C22" s="250">
        <v>194838</v>
      </c>
      <c r="D22" s="694">
        <v>164204</v>
      </c>
      <c r="E22" s="246">
        <v>129200</v>
      </c>
      <c r="F22" s="246">
        <v>120259</v>
      </c>
      <c r="G22" s="246">
        <v>8940</v>
      </c>
      <c r="H22" s="248">
        <f t="shared" si="4"/>
        <v>74.856501794207816</v>
      </c>
      <c r="I22" s="227">
        <f t="shared" si="0"/>
        <v>61.722559254354906</v>
      </c>
      <c r="J22" s="228">
        <f t="shared" si="1"/>
        <v>66.311499810098653</v>
      </c>
      <c r="K22" s="59">
        <f t="shared" si="2"/>
        <v>6.9195046439628483</v>
      </c>
      <c r="L22" s="478"/>
      <c r="M22" s="394"/>
      <c r="N22" s="394">
        <f t="shared" si="5"/>
        <v>124.776176753122</v>
      </c>
      <c r="O22" s="394">
        <f t="shared" si="5"/>
        <v>122.47905897797371</v>
      </c>
      <c r="P22" s="394">
        <f t="shared" si="5"/>
        <v>134.36219555315211</v>
      </c>
      <c r="Q22" s="394">
        <f t="shared" si="5"/>
        <v>135.50004506940689</v>
      </c>
    </row>
    <row r="23" spans="1:17" ht="12.75">
      <c r="A23" s="311">
        <v>1994</v>
      </c>
      <c r="B23" s="21">
        <f>'T2'!B38</f>
        <v>263455</v>
      </c>
      <c r="C23" s="250">
        <v>196814</v>
      </c>
      <c r="D23" s="694">
        <v>165802</v>
      </c>
      <c r="E23" s="246">
        <v>131056</v>
      </c>
      <c r="F23" s="246">
        <v>123060</v>
      </c>
      <c r="G23" s="246">
        <v>7996</v>
      </c>
      <c r="H23" s="248">
        <f t="shared" si="4"/>
        <v>74.70497807974796</v>
      </c>
      <c r="I23" s="227">
        <f t="shared" si="0"/>
        <v>62.526039814240853</v>
      </c>
      <c r="J23" s="228">
        <f t="shared" si="1"/>
        <v>66.588758929750938</v>
      </c>
      <c r="K23" s="59">
        <f t="shared" si="2"/>
        <v>6.1012086436332558</v>
      </c>
      <c r="L23" s="478"/>
      <c r="M23" s="394"/>
      <c r="N23" s="394">
        <f t="shared" si="5"/>
        <v>126.04162664105027</v>
      </c>
      <c r="O23" s="394">
        <f t="shared" si="5"/>
        <v>123.67100032073515</v>
      </c>
      <c r="P23" s="394">
        <f t="shared" si="5"/>
        <v>136.29235217038624</v>
      </c>
      <c r="Q23" s="394">
        <f t="shared" si="5"/>
        <v>138.65603028664142</v>
      </c>
    </row>
    <row r="24" spans="1:17" ht="12.75">
      <c r="A24" s="311">
        <v>1995</v>
      </c>
      <c r="B24" s="21">
        <f>'T2'!B39</f>
        <v>266588</v>
      </c>
      <c r="C24" s="250">
        <v>198584</v>
      </c>
      <c r="D24" s="694">
        <v>167136</v>
      </c>
      <c r="E24" s="246">
        <v>132304</v>
      </c>
      <c r="F24" s="246">
        <v>124900</v>
      </c>
      <c r="G24" s="246">
        <v>7404</v>
      </c>
      <c r="H24" s="248">
        <f t="shared" si="4"/>
        <v>74.490974837577085</v>
      </c>
      <c r="I24" s="227">
        <f t="shared" si="0"/>
        <v>62.895298714901507</v>
      </c>
      <c r="J24" s="228">
        <f t="shared" si="1"/>
        <v>66.623695766023445</v>
      </c>
      <c r="K24" s="59">
        <f t="shared" si="2"/>
        <v>5.5962026847260855</v>
      </c>
      <c r="L24" s="478"/>
      <c r="M24" s="394"/>
      <c r="N24" s="394">
        <f t="shared" si="5"/>
        <v>127.17515209734229</v>
      </c>
      <c r="O24" s="394">
        <f t="shared" si="5"/>
        <v>124.66602519635705</v>
      </c>
      <c r="P24" s="394">
        <f t="shared" si="5"/>
        <v>137.59021610266439</v>
      </c>
      <c r="Q24" s="394">
        <f t="shared" si="5"/>
        <v>140.72922300342526</v>
      </c>
    </row>
    <row r="25" spans="1:17" ht="12.75">
      <c r="A25" s="311">
        <v>1996</v>
      </c>
      <c r="B25" s="21">
        <f>'T2'!B40</f>
        <v>269714</v>
      </c>
      <c r="C25" s="250">
        <v>200591</v>
      </c>
      <c r="D25" s="694">
        <v>168840</v>
      </c>
      <c r="E25" s="246">
        <v>133943</v>
      </c>
      <c r="F25" s="246">
        <v>126708</v>
      </c>
      <c r="G25" s="246">
        <v>7236</v>
      </c>
      <c r="H25" s="248">
        <f t="shared" si="4"/>
        <v>74.371741919218138</v>
      </c>
      <c r="I25" s="227">
        <f t="shared" si="0"/>
        <v>63.167340508796514</v>
      </c>
      <c r="J25" s="228">
        <f t="shared" si="1"/>
        <v>66.774182291329126</v>
      </c>
      <c r="K25" s="59">
        <f t="shared" si="2"/>
        <v>5.4022979924296157</v>
      </c>
      <c r="L25" s="478"/>
      <c r="M25" s="394"/>
      <c r="N25" s="394">
        <f t="shared" si="5"/>
        <v>128.46045469100224</v>
      </c>
      <c r="O25" s="394">
        <f t="shared" si="5"/>
        <v>125.93703148425787</v>
      </c>
      <c r="P25" s="394">
        <f t="shared" si="5"/>
        <v>139.29470246885333</v>
      </c>
      <c r="Q25" s="394">
        <f t="shared" si="5"/>
        <v>142.76636019469984</v>
      </c>
    </row>
    <row r="26" spans="1:17" ht="12.75">
      <c r="A26" s="311">
        <v>1997</v>
      </c>
      <c r="B26" s="21">
        <f>'T2'!B41</f>
        <v>272958</v>
      </c>
      <c r="C26" s="250">
        <v>203133</v>
      </c>
      <c r="D26" s="694">
        <v>171144</v>
      </c>
      <c r="E26" s="246">
        <v>136297</v>
      </c>
      <c r="F26" s="246">
        <v>129558</v>
      </c>
      <c r="G26" s="246">
        <v>6739</v>
      </c>
      <c r="H26" s="248">
        <f t="shared" si="4"/>
        <v>74.419141406370215</v>
      </c>
      <c r="I26" s="227">
        <f t="shared" si="0"/>
        <v>63.779888053639731</v>
      </c>
      <c r="J26" s="228">
        <f t="shared" si="1"/>
        <v>67.097418932423579</v>
      </c>
      <c r="K26" s="59">
        <f>G26/E26*100</f>
        <v>4.9443494721087031</v>
      </c>
      <c r="L26" s="478"/>
      <c r="M26" s="394"/>
      <c r="N26" s="394">
        <f t="shared" si="5"/>
        <v>130.08837656099902</v>
      </c>
      <c r="O26" s="394">
        <f t="shared" si="5"/>
        <v>127.65557519747588</v>
      </c>
      <c r="P26" s="394">
        <f t="shared" si="5"/>
        <v>141.74275671291002</v>
      </c>
      <c r="Q26" s="394">
        <f t="shared" si="5"/>
        <v>145.97755543537048</v>
      </c>
    </row>
    <row r="27" spans="1:17" ht="12.75">
      <c r="A27" s="311">
        <v>1998</v>
      </c>
      <c r="B27" s="21">
        <f>'T2'!B42</f>
        <v>276154</v>
      </c>
      <c r="C27" s="250">
        <v>205220</v>
      </c>
      <c r="D27" s="694">
        <v>172983</v>
      </c>
      <c r="E27" s="246">
        <v>137673</v>
      </c>
      <c r="F27" s="246">
        <v>131463</v>
      </c>
      <c r="G27" s="246">
        <v>6210</v>
      </c>
      <c r="H27" s="248">
        <f t="shared" si="4"/>
        <v>74.313607624731119</v>
      </c>
      <c r="I27" s="227">
        <f t="shared" si="0"/>
        <v>64.059545853230688</v>
      </c>
      <c r="J27" s="228">
        <f t="shared" si="1"/>
        <v>67.085566708897773</v>
      </c>
      <c r="K27" s="59">
        <f t="shared" si="2"/>
        <v>4.5106883702686797</v>
      </c>
      <c r="L27" s="478"/>
      <c r="M27" s="394"/>
      <c r="N27" s="394">
        <f t="shared" si="5"/>
        <v>131.42491194364393</v>
      </c>
      <c r="O27" s="394">
        <f t="shared" si="5"/>
        <v>129.0272774060731</v>
      </c>
      <c r="P27" s="394">
        <f t="shared" si="5"/>
        <v>143.17373489465254</v>
      </c>
      <c r="Q27" s="394">
        <f t="shared" si="5"/>
        <v>148.12398593834507</v>
      </c>
    </row>
    <row r="28" spans="1:17" ht="12.75">
      <c r="A28" s="311">
        <v>1999</v>
      </c>
      <c r="B28" s="21">
        <f>'T2'!B43</f>
        <v>279328</v>
      </c>
      <c r="C28" s="250">
        <v>207753</v>
      </c>
      <c r="D28" s="694">
        <v>175269</v>
      </c>
      <c r="E28" s="246">
        <v>139368</v>
      </c>
      <c r="F28" s="246">
        <v>133488</v>
      </c>
      <c r="G28" s="246">
        <v>5880</v>
      </c>
      <c r="H28" s="248">
        <f t="shared" si="4"/>
        <v>74.37600240577386</v>
      </c>
      <c r="I28" s="227">
        <f t="shared" si="0"/>
        <v>64.253223780162017</v>
      </c>
      <c r="J28" s="227">
        <f t="shared" si="1"/>
        <v>67.083507819381666</v>
      </c>
      <c r="K28" s="59">
        <f t="shared" si="2"/>
        <v>4.2190459789908727</v>
      </c>
      <c r="L28" s="478"/>
      <c r="M28" s="394"/>
      <c r="N28" s="394">
        <f t="shared" si="5"/>
        <v>133.04707012487992</v>
      </c>
      <c r="O28" s="394">
        <f t="shared" si="5"/>
        <v>130.73239499653158</v>
      </c>
      <c r="P28" s="394">
        <f t="shared" si="5"/>
        <v>144.93645874498222</v>
      </c>
      <c r="Q28" s="394">
        <f t="shared" si="5"/>
        <v>150.40562466197943</v>
      </c>
    </row>
    <row r="29" spans="1:17" ht="12.75">
      <c r="A29" s="311">
        <v>2000</v>
      </c>
      <c r="B29" s="21">
        <f>'T2'!B44</f>
        <v>282398</v>
      </c>
      <c r="C29" s="250">
        <v>212577</v>
      </c>
      <c r="D29" s="694">
        <v>179111</v>
      </c>
      <c r="E29" s="246">
        <v>142583</v>
      </c>
      <c r="F29" s="246">
        <v>136891</v>
      </c>
      <c r="G29" s="246">
        <v>5692</v>
      </c>
      <c r="H29" s="248">
        <f t="shared" si="4"/>
        <v>75.275674756903371</v>
      </c>
      <c r="I29" s="227">
        <f t="shared" si="0"/>
        <v>64.395960052122291</v>
      </c>
      <c r="J29" s="227">
        <f t="shared" si="1"/>
        <v>67.07357804466146</v>
      </c>
      <c r="K29" s="59">
        <f t="shared" si="2"/>
        <v>3.9920607646072819</v>
      </c>
      <c r="L29" s="478"/>
      <c r="M29" s="394"/>
      <c r="N29" s="394">
        <f t="shared" si="5"/>
        <v>136.13640730067243</v>
      </c>
      <c r="O29" s="394">
        <f t="shared" si="5"/>
        <v>133.59812630997934</v>
      </c>
      <c r="P29" s="394">
        <f t="shared" si="5"/>
        <v>148.27991430770192</v>
      </c>
      <c r="Q29" s="394">
        <f t="shared" si="5"/>
        <v>154.23990445285739</v>
      </c>
    </row>
    <row r="30" spans="1:17" ht="12.75">
      <c r="A30" s="311">
        <v>2001</v>
      </c>
      <c r="B30" s="21">
        <f>'T2'!B45</f>
        <v>285225</v>
      </c>
      <c r="C30" s="250">
        <v>215092</v>
      </c>
      <c r="D30" s="694">
        <v>181420</v>
      </c>
      <c r="E30" s="246">
        <v>143734</v>
      </c>
      <c r="F30" s="246">
        <v>136933</v>
      </c>
      <c r="G30" s="246">
        <v>6801</v>
      </c>
      <c r="H30" s="248">
        <f t="shared" si="4"/>
        <v>75.41134192304321</v>
      </c>
      <c r="I30" s="227">
        <f t="shared" si="0"/>
        <v>63.662525802912242</v>
      </c>
      <c r="J30" s="227">
        <f t="shared" si="1"/>
        <v>66.824428616591973</v>
      </c>
      <c r="K30" s="59">
        <f t="shared" si="2"/>
        <v>4.7316570887890128</v>
      </c>
      <c r="L30" s="478"/>
      <c r="M30" s="394"/>
      <c r="N30" s="394">
        <f t="shared" si="5"/>
        <v>137.7470381043868</v>
      </c>
      <c r="O30" s="394">
        <f t="shared" si="5"/>
        <v>135.32039950174166</v>
      </c>
      <c r="P30" s="394">
        <f t="shared" si="5"/>
        <v>149.47690259780777</v>
      </c>
      <c r="Q30" s="394">
        <f t="shared" si="5"/>
        <v>154.28722733008834</v>
      </c>
    </row>
    <row r="31" spans="1:17" ht="12.75">
      <c r="A31" s="311">
        <v>2002</v>
      </c>
      <c r="B31" s="21">
        <f>'T2'!B46</f>
        <v>287955</v>
      </c>
      <c r="C31" s="250">
        <v>217570</v>
      </c>
      <c r="D31" s="694">
        <v>183762</v>
      </c>
      <c r="E31" s="246">
        <v>144863</v>
      </c>
      <c r="F31" s="246">
        <v>136485</v>
      </c>
      <c r="G31" s="246">
        <v>8378</v>
      </c>
      <c r="H31" s="248">
        <f t="shared" si="4"/>
        <v>75.556944661492238</v>
      </c>
      <c r="I31" s="227">
        <f t="shared" si="0"/>
        <v>62.731534678494285</v>
      </c>
      <c r="J31" s="227">
        <f t="shared" si="1"/>
        <v>66.582249391000602</v>
      </c>
      <c r="K31" s="59">
        <f t="shared" si="2"/>
        <v>5.7833953459475502</v>
      </c>
      <c r="L31" s="478"/>
      <c r="M31" s="394"/>
      <c r="N31" s="394">
        <f t="shared" si="5"/>
        <v>139.33397374319566</v>
      </c>
      <c r="O31" s="394">
        <f t="shared" si="5"/>
        <v>137.06728725189643</v>
      </c>
      <c r="P31" s="394">
        <f t="shared" si="5"/>
        <v>150.65101187628696</v>
      </c>
      <c r="Q31" s="394">
        <f t="shared" si="5"/>
        <v>153.78244997295835</v>
      </c>
    </row>
    <row r="32" spans="1:17" ht="12.75">
      <c r="A32" s="311">
        <v>2003</v>
      </c>
      <c r="B32" s="21">
        <f>'T2'!B47</f>
        <v>290626</v>
      </c>
      <c r="C32" s="250">
        <v>221168</v>
      </c>
      <c r="D32" s="694">
        <v>186915</v>
      </c>
      <c r="E32" s="246">
        <v>146510</v>
      </c>
      <c r="F32" s="246">
        <v>137736</v>
      </c>
      <c r="G32" s="246">
        <v>8774</v>
      </c>
      <c r="H32" s="248">
        <f t="shared" si="4"/>
        <v>76.100555352927827</v>
      </c>
      <c r="I32" s="227">
        <f t="shared" si="0"/>
        <v>62.276640381972072</v>
      </c>
      <c r="J32" s="227">
        <f t="shared" si="1"/>
        <v>66.243760399334434</v>
      </c>
      <c r="K32" s="59">
        <f t="shared" si="2"/>
        <v>5.9886697153777897</v>
      </c>
      <c r="L32" s="478"/>
      <c r="M32" s="394"/>
      <c r="N32" s="394">
        <f t="shared" si="5"/>
        <v>141.6381684277938</v>
      </c>
      <c r="O32" s="394">
        <f t="shared" si="5"/>
        <v>139.41909642193829</v>
      </c>
      <c r="P32" s="394">
        <f t="shared" si="5"/>
        <v>152.36381788306744</v>
      </c>
      <c r="Q32" s="394">
        <f t="shared" si="5"/>
        <v>155.19199567333695</v>
      </c>
    </row>
    <row r="33" spans="1:17" ht="12.75">
      <c r="A33" s="311">
        <v>2004</v>
      </c>
      <c r="B33" s="21">
        <f>'T2'!B48</f>
        <v>293262</v>
      </c>
      <c r="C33" s="250">
        <v>223357</v>
      </c>
      <c r="D33" s="694">
        <v>188748</v>
      </c>
      <c r="E33" s="246">
        <v>147401</v>
      </c>
      <c r="F33" s="246">
        <v>139252</v>
      </c>
      <c r="G33" s="246">
        <v>8149</v>
      </c>
      <c r="H33" s="248">
        <f t="shared" si="4"/>
        <v>76.162953263634563</v>
      </c>
      <c r="I33" s="227">
        <f t="shared" si="0"/>
        <v>62.345035078372291</v>
      </c>
      <c r="J33" s="227">
        <f t="shared" si="1"/>
        <v>65.99345442497885</v>
      </c>
      <c r="K33" s="59">
        <f t="shared" si="2"/>
        <v>5.5284563876771529</v>
      </c>
      <c r="L33" s="478"/>
      <c r="M33" s="394"/>
      <c r="N33" s="394">
        <f t="shared" si="5"/>
        <v>143.04002561639447</v>
      </c>
      <c r="O33" s="394">
        <f t="shared" si="5"/>
        <v>140.78632325628232</v>
      </c>
      <c r="P33" s="394">
        <f t="shared" si="5"/>
        <v>153.2904178539487</v>
      </c>
      <c r="Q33" s="394">
        <f t="shared" si="5"/>
        <v>156.90012619433929</v>
      </c>
    </row>
    <row r="34" spans="1:17" ht="12.75">
      <c r="A34" s="311">
        <v>2005</v>
      </c>
      <c r="B34" s="21">
        <f>'T2'!B49</f>
        <v>295993</v>
      </c>
      <c r="C34" s="250">
        <v>226082</v>
      </c>
      <c r="D34" s="694">
        <v>191014</v>
      </c>
      <c r="E34" s="246">
        <v>149320</v>
      </c>
      <c r="F34" s="246">
        <v>141730</v>
      </c>
      <c r="G34" s="246">
        <v>7591</v>
      </c>
      <c r="H34" s="249">
        <f t="shared" si="4"/>
        <v>76.380860358184151</v>
      </c>
      <c r="I34" s="227">
        <f t="shared" si="0"/>
        <v>62.689643580647726</v>
      </c>
      <c r="J34" s="227">
        <f t="shared" si="1"/>
        <v>66.046832565175478</v>
      </c>
      <c r="K34" s="59">
        <f t="shared" si="2"/>
        <v>5.0837128315028135</v>
      </c>
      <c r="L34" s="478"/>
      <c r="M34" s="394"/>
      <c r="N34" s="394">
        <f t="shared" si="5"/>
        <v>144.78514249119436</v>
      </c>
      <c r="O34" s="394">
        <f t="shared" si="5"/>
        <v>142.47652293256357</v>
      </c>
      <c r="P34" s="394">
        <f t="shared" si="5"/>
        <v>155.28609164084111</v>
      </c>
      <c r="Q34" s="394">
        <f t="shared" si="5"/>
        <v>159.69217595096447</v>
      </c>
    </row>
    <row r="35" spans="1:17" ht="12.75">
      <c r="A35" s="311">
        <v>2006</v>
      </c>
      <c r="B35" s="21">
        <f>'T2'!B50</f>
        <v>298818</v>
      </c>
      <c r="C35" s="250">
        <v>228815</v>
      </c>
      <c r="D35" s="694">
        <v>193202</v>
      </c>
      <c r="E35" s="246">
        <v>151428</v>
      </c>
      <c r="F35" s="246">
        <v>144427</v>
      </c>
      <c r="G35" s="246">
        <v>7001</v>
      </c>
      <c r="H35" s="249">
        <f t="shared" si="4"/>
        <v>76.573365727633544</v>
      </c>
      <c r="I35" s="227">
        <f t="shared" si="0"/>
        <v>63.119550728754668</v>
      </c>
      <c r="J35" s="227">
        <f t="shared" si="1"/>
        <v>66.179227760417803</v>
      </c>
      <c r="K35" s="59">
        <f t="shared" si="2"/>
        <v>4.6233193332805032</v>
      </c>
      <c r="L35" s="478"/>
      <c r="M35" s="394"/>
      <c r="N35" s="394">
        <f t="shared" si="5"/>
        <v>146.53538264489274</v>
      </c>
      <c r="O35" s="394">
        <f t="shared" si="5"/>
        <v>144.10854274355361</v>
      </c>
      <c r="P35" s="394">
        <f t="shared" si="5"/>
        <v>157.47831693670832</v>
      </c>
      <c r="Q35" s="394">
        <f t="shared" si="5"/>
        <v>162.73098071029386</v>
      </c>
    </row>
    <row r="36" spans="1:17" ht="12.75">
      <c r="A36" s="311">
        <v>2007</v>
      </c>
      <c r="B36" s="21">
        <f>'T2'!B51</f>
        <v>301696</v>
      </c>
      <c r="C36" s="250">
        <v>231867</v>
      </c>
      <c r="D36" s="694">
        <v>195639</v>
      </c>
      <c r="E36" s="246">
        <v>153124</v>
      </c>
      <c r="F36" s="250">
        <v>146047</v>
      </c>
      <c r="G36" s="250">
        <v>7078</v>
      </c>
      <c r="H36" s="249">
        <f t="shared" si="4"/>
        <v>76.854515803988122</v>
      </c>
      <c r="I36" s="227">
        <f t="shared" si="0"/>
        <v>62.987402260778815</v>
      </c>
      <c r="J36" s="227">
        <f t="shared" si="1"/>
        <v>66.039583036827139</v>
      </c>
      <c r="K36" s="59">
        <f t="shared" si="2"/>
        <v>4.6223975340247119</v>
      </c>
      <c r="L36" s="478"/>
      <c r="M36" s="394"/>
      <c r="N36" s="394">
        <f t="shared" si="5"/>
        <v>148.48991354466858</v>
      </c>
      <c r="O36" s="394">
        <f t="shared" si="5"/>
        <v>145.92629058605027</v>
      </c>
      <c r="P36" s="394">
        <f t="shared" si="5"/>
        <v>159.24208074211194</v>
      </c>
      <c r="Q36" s="394">
        <f t="shared" si="5"/>
        <v>164.55629168920137</v>
      </c>
    </row>
    <row r="37" spans="1:17" ht="12.75">
      <c r="A37" s="311">
        <v>2008</v>
      </c>
      <c r="B37" s="21">
        <f>'T2'!B52</f>
        <v>304543</v>
      </c>
      <c r="C37" s="251">
        <v>233788</v>
      </c>
      <c r="D37" s="694">
        <v>196627</v>
      </c>
      <c r="E37" s="21">
        <v>154287</v>
      </c>
      <c r="F37" s="251">
        <v>145362</v>
      </c>
      <c r="G37" s="251">
        <v>8924</v>
      </c>
      <c r="H37" s="249">
        <f t="shared" si="4"/>
        <v>76.766827672939456</v>
      </c>
      <c r="I37" s="227">
        <f t="shared" si="0"/>
        <v>62.176843978305129</v>
      </c>
      <c r="J37" s="227">
        <f t="shared" si="1"/>
        <v>65.994405187605864</v>
      </c>
      <c r="K37" s="59">
        <f t="shared" si="2"/>
        <v>5.7840258738584591</v>
      </c>
      <c r="L37" s="478"/>
      <c r="M37" s="394"/>
      <c r="N37" s="394">
        <f t="shared" si="5"/>
        <v>149.72014089016972</v>
      </c>
      <c r="O37" s="394">
        <f t="shared" si="5"/>
        <v>146.6632355464059</v>
      </c>
      <c r="P37" s="394">
        <f t="shared" si="5"/>
        <v>160.45154849310509</v>
      </c>
      <c r="Q37" s="394">
        <f t="shared" si="5"/>
        <v>163.78447809626826</v>
      </c>
    </row>
    <row r="38" spans="1:17" s="38" customFormat="1" ht="12.75">
      <c r="A38" s="312">
        <v>2009</v>
      </c>
      <c r="B38" s="167">
        <f>'T2'!B53</f>
        <v>307240</v>
      </c>
      <c r="C38" s="252">
        <v>235801</v>
      </c>
      <c r="D38" s="694">
        <v>197803</v>
      </c>
      <c r="E38" s="608">
        <v>154142</v>
      </c>
      <c r="F38" s="252">
        <v>139877</v>
      </c>
      <c r="G38" s="252">
        <v>14265</v>
      </c>
      <c r="H38" s="253">
        <f t="shared" si="4"/>
        <v>76.748144772816033</v>
      </c>
      <c r="I38" s="231">
        <f t="shared" si="0"/>
        <v>59.319935029961698</v>
      </c>
      <c r="J38" s="231">
        <f t="shared" si="1"/>
        <v>65.369527694963125</v>
      </c>
      <c r="K38" s="80">
        <f t="shared" si="2"/>
        <v>9.2544536855626642</v>
      </c>
      <c r="L38" s="478"/>
      <c r="M38" s="394"/>
      <c r="N38" s="394">
        <f t="shared" si="5"/>
        <v>151.0092859430035</v>
      </c>
      <c r="O38" s="394">
        <f t="shared" si="5"/>
        <v>147.54040890002759</v>
      </c>
      <c r="P38" s="394">
        <f t="shared" si="5"/>
        <v>160.30075500738369</v>
      </c>
      <c r="Q38" s="394">
        <f t="shared" si="5"/>
        <v>157.6043356769425</v>
      </c>
    </row>
    <row r="39" spans="1:17" s="38" customFormat="1" ht="12.75">
      <c r="A39" s="312">
        <v>2010</v>
      </c>
      <c r="B39" s="167">
        <f>'T2'!B54</f>
        <v>309794</v>
      </c>
      <c r="C39" s="252">
        <v>237830</v>
      </c>
      <c r="D39" s="694">
        <v>199124</v>
      </c>
      <c r="E39" s="608">
        <v>153889</v>
      </c>
      <c r="F39" s="252">
        <v>139064</v>
      </c>
      <c r="G39" s="252">
        <v>14825</v>
      </c>
      <c r="H39" s="253">
        <f t="shared" si="4"/>
        <v>76.770369987798347</v>
      </c>
      <c r="I39" s="231">
        <f t="shared" si="0"/>
        <v>58.472017827860235</v>
      </c>
      <c r="J39" s="231">
        <f t="shared" si="1"/>
        <v>64.705461884539375</v>
      </c>
      <c r="K39" s="80">
        <f t="shared" si="2"/>
        <v>9.6335670515761365</v>
      </c>
      <c r="L39" s="478"/>
      <c r="M39" s="394"/>
      <c r="N39" s="394">
        <f t="shared" si="5"/>
        <v>152.30867755363434</v>
      </c>
      <c r="O39" s="394">
        <f t="shared" si="5"/>
        <v>148.52573713143428</v>
      </c>
      <c r="P39" s="394">
        <f t="shared" si="5"/>
        <v>160.03764637367667</v>
      </c>
      <c r="Q39" s="394">
        <f t="shared" si="5"/>
        <v>156.68829998197225</v>
      </c>
    </row>
    <row r="40" spans="1:17" s="38" customFormat="1" ht="12.75">
      <c r="A40" s="312">
        <v>2011</v>
      </c>
      <c r="B40" s="167">
        <f>'T2'!B55</f>
        <v>312098</v>
      </c>
      <c r="C40" s="252">
        <v>239618</v>
      </c>
      <c r="D40" s="694">
        <v>199889</v>
      </c>
      <c r="E40" s="608">
        <v>153617</v>
      </c>
      <c r="F40" s="252">
        <v>139869</v>
      </c>
      <c r="G40" s="252">
        <v>13747</v>
      </c>
      <c r="H40" s="253">
        <f>C40/B40*100</f>
        <v>76.77652532217445</v>
      </c>
      <c r="I40" s="231">
        <f>F40/C40*100</f>
        <v>58.371658222671087</v>
      </c>
      <c r="J40" s="231">
        <f>E40/C40*100</f>
        <v>64.109123688537579</v>
      </c>
      <c r="K40" s="80">
        <f>G40/E40*100</f>
        <v>8.9488793558004645</v>
      </c>
      <c r="L40" s="478"/>
      <c r="M40" s="394"/>
      <c r="N40" s="394">
        <f t="shared" si="5"/>
        <v>153.45373038744796</v>
      </c>
      <c r="O40" s="394">
        <f t="shared" si="5"/>
        <v>149.09634734871372</v>
      </c>
      <c r="P40" s="394">
        <f t="shared" si="5"/>
        <v>159.75477859356474</v>
      </c>
      <c r="Q40" s="394">
        <f t="shared" si="5"/>
        <v>157.59532179556516</v>
      </c>
    </row>
    <row r="41" spans="1:17" s="38" customFormat="1" ht="12.75">
      <c r="A41" s="442">
        <v>2012</v>
      </c>
      <c r="B41" s="513">
        <f>'T2'!B56</f>
        <v>314374</v>
      </c>
      <c r="C41" s="252">
        <v>243284</v>
      </c>
      <c r="D41" s="694">
        <v>201415</v>
      </c>
      <c r="E41" s="254">
        <v>154975</v>
      </c>
      <c r="F41" s="514">
        <v>142469</v>
      </c>
      <c r="G41" s="514">
        <v>12506</v>
      </c>
      <c r="H41" s="253">
        <f>C41/B41*100</f>
        <v>77.38680679699975</v>
      </c>
      <c r="I41" s="231">
        <f>F41/C41*100</f>
        <v>58.560776705414256</v>
      </c>
      <c r="J41" s="231">
        <f>E41/C41*100</f>
        <v>63.701270942602065</v>
      </c>
      <c r="K41" s="80">
        <f>G41/E41*100</f>
        <v>8.0696886594612032</v>
      </c>
      <c r="L41" s="478"/>
      <c r="M41" s="394"/>
      <c r="N41" s="394">
        <f t="shared" si="5"/>
        <v>155.80147294268332</v>
      </c>
      <c r="O41" s="394">
        <f t="shared" si="5"/>
        <v>150.2345842004371</v>
      </c>
      <c r="P41" s="394">
        <f t="shared" si="5"/>
        <v>161.16703758397637</v>
      </c>
      <c r="Q41" s="394">
        <f t="shared" si="5"/>
        <v>160.52483324319451</v>
      </c>
    </row>
    <row r="42" spans="1:17" s="38" customFormat="1" ht="12.75">
      <c r="A42" s="442">
        <v>2013</v>
      </c>
      <c r="B42" s="513">
        <f>'T2'!B57</f>
        <v>316598</v>
      </c>
      <c r="C42" s="252">
        <v>245679</v>
      </c>
      <c r="D42" s="694">
        <v>202267</v>
      </c>
      <c r="E42" s="608">
        <v>155389</v>
      </c>
      <c r="F42" s="254">
        <v>143929</v>
      </c>
      <c r="G42" s="252">
        <v>11460</v>
      </c>
      <c r="H42" s="479">
        <f>C42/B42*100</f>
        <v>77.599668980852684</v>
      </c>
      <c r="I42" s="231">
        <f>F42/C42*100</f>
        <v>58.584168773073806</v>
      </c>
      <c r="J42" s="528">
        <f>E42/C42*100</f>
        <v>63.248792123054876</v>
      </c>
      <c r="K42" s="81">
        <f>G42/E42*100</f>
        <v>7.3750394172045635</v>
      </c>
      <c r="L42" s="478"/>
      <c r="M42" s="394"/>
      <c r="N42" s="394">
        <f t="shared" si="5"/>
        <v>157.33525456292028</v>
      </c>
      <c r="O42" s="394">
        <f t="shared" si="5"/>
        <v>150.87008734438751</v>
      </c>
      <c r="P42" s="394">
        <f t="shared" si="5"/>
        <v>161.59757898458787</v>
      </c>
      <c r="Q42" s="394">
        <f t="shared" si="5"/>
        <v>162.1698665945556</v>
      </c>
    </row>
    <row r="43" spans="1:17" s="38" customFormat="1" ht="12.75">
      <c r="A43" s="631">
        <v>2014</v>
      </c>
      <c r="B43" s="513">
        <f>'T2'!B58</f>
        <v>318953</v>
      </c>
      <c r="C43" s="252">
        <v>247947</v>
      </c>
      <c r="D43" s="694">
        <v>202988</v>
      </c>
      <c r="E43" s="608">
        <v>155922</v>
      </c>
      <c r="F43" s="252">
        <v>146305</v>
      </c>
      <c r="G43" s="252">
        <v>9617</v>
      </c>
      <c r="H43" s="253">
        <f>C43/B43*100</f>
        <v>77.737785817973176</v>
      </c>
      <c r="I43" s="231">
        <f>F43/C43*100</f>
        <v>59.006561886209553</v>
      </c>
      <c r="J43" s="231">
        <f>E43/C43*100</f>
        <v>62.885213372212611</v>
      </c>
      <c r="K43" s="80">
        <f>G43/E43*100</f>
        <v>6.1678275034953369</v>
      </c>
      <c r="M43" s="394"/>
      <c r="N43" s="394">
        <f t="shared" si="5"/>
        <v>158.78770413064359</v>
      </c>
      <c r="O43" s="394">
        <f t="shared" si="5"/>
        <v>151.40787815047702</v>
      </c>
      <c r="P43" s="394">
        <f t="shared" si="5"/>
        <v>162.1518750389983</v>
      </c>
      <c r="Q43" s="394">
        <f t="shared" si="5"/>
        <v>164.84698936361997</v>
      </c>
    </row>
    <row r="44" spans="1:17" ht="12.75">
      <c r="A44" s="580">
        <v>2015</v>
      </c>
      <c r="B44" s="513">
        <f>'T2'!B59</f>
        <v>321323</v>
      </c>
      <c r="C44" s="655">
        <v>250801</v>
      </c>
      <c r="D44" s="694">
        <v>204292</v>
      </c>
      <c r="E44" s="695">
        <v>157130</v>
      </c>
      <c r="F44" s="655">
        <v>148834</v>
      </c>
      <c r="G44" s="655">
        <v>8296</v>
      </c>
      <c r="H44" s="253">
        <f>C44/B44*100</f>
        <v>78.052613725130158</v>
      </c>
      <c r="I44" s="231">
        <f>F44/C44*100</f>
        <v>59.343463542808841</v>
      </c>
      <c r="J44" s="231">
        <f>E44/C44*100</f>
        <v>62.651265345831952</v>
      </c>
      <c r="K44" s="80">
        <f>G44/E44*100</f>
        <v>5.2797047031120732</v>
      </c>
      <c r="M44" s="394"/>
      <c r="N44" s="394">
        <f t="shared" si="5"/>
        <v>160.61543387768171</v>
      </c>
      <c r="O44" s="394">
        <f t="shared" si="5"/>
        <v>152.38052615483303</v>
      </c>
      <c r="P44" s="394">
        <f t="shared" si="5"/>
        <v>163.40814076831879</v>
      </c>
      <c r="Q44" s="394">
        <f t="shared" si="5"/>
        <v>167.6965026140256</v>
      </c>
    </row>
    <row r="45" spans="1:17" ht="12.75">
      <c r="A45" s="225">
        <v>2016</v>
      </c>
      <c r="B45" s="513">
        <f>'T2'!B60</f>
        <v>323668</v>
      </c>
      <c r="C45" s="655">
        <v>253538</v>
      </c>
      <c r="D45" s="694">
        <v>205503</v>
      </c>
      <c r="E45" s="695">
        <v>159187</v>
      </c>
      <c r="F45" s="655">
        <v>151436</v>
      </c>
      <c r="G45" s="650">
        <v>7751</v>
      </c>
      <c r="H45" s="253">
        <f t="shared" ref="H45:H46" si="6">C45/B45*100</f>
        <v>78.332736013445881</v>
      </c>
      <c r="I45" s="231">
        <f t="shared" ref="I45:I46" si="7">F45/C45*100</f>
        <v>59.729113584551428</v>
      </c>
      <c r="J45" s="231">
        <f t="shared" ref="J45:J46" si="8">E45/C45*100</f>
        <v>62.78624900409406</v>
      </c>
      <c r="K45" s="80">
        <f t="shared" ref="K45:K46" si="9">G45/E45*100</f>
        <v>4.8691161966743515</v>
      </c>
      <c r="M45" s="394"/>
      <c r="N45" s="394">
        <f t="shared" ref="N45:N46" si="10">C45/C$5*100</f>
        <v>162.36823567082934</v>
      </c>
      <c r="O45" s="394">
        <f t="shared" ref="O45:O46" si="11">D45/D$5*100</f>
        <v>153.28380585826488</v>
      </c>
      <c r="P45" s="394">
        <f t="shared" ref="P45:P46" si="12">E45/E$5*100</f>
        <v>165.54732835541503</v>
      </c>
      <c r="Q45" s="394">
        <f t="shared" ref="Q45:Q46" si="13">F45/F$5*100</f>
        <v>170.62826753199928</v>
      </c>
    </row>
    <row r="46" spans="1:17" ht="12.75">
      <c r="A46" s="581">
        <v>2017</v>
      </c>
      <c r="B46" s="474">
        <f>'T2'!B61</f>
        <v>325983</v>
      </c>
      <c r="C46" s="603">
        <v>255079</v>
      </c>
      <c r="D46" s="689">
        <v>205537</v>
      </c>
      <c r="E46" s="604">
        <v>160320</v>
      </c>
      <c r="F46" s="603">
        <v>153337</v>
      </c>
      <c r="G46" s="605">
        <v>6982</v>
      </c>
      <c r="H46" s="589">
        <f t="shared" si="6"/>
        <v>78.249172502860574</v>
      </c>
      <c r="I46" s="606">
        <f t="shared" si="7"/>
        <v>60.113533454341592</v>
      </c>
      <c r="J46" s="606">
        <f t="shared" si="8"/>
        <v>62.851116712861511</v>
      </c>
      <c r="K46" s="314">
        <f t="shared" si="9"/>
        <v>4.3550399201596806</v>
      </c>
      <c r="M46" s="394"/>
      <c r="N46" s="394">
        <f t="shared" si="10"/>
        <v>163.35510726865195</v>
      </c>
      <c r="O46" s="394">
        <f t="shared" si="11"/>
        <v>153.30916631236619</v>
      </c>
      <c r="P46" s="394">
        <f t="shared" si="12"/>
        <v>166.72559745418997</v>
      </c>
      <c r="Q46" s="394">
        <f t="shared" si="13"/>
        <v>172.7701910942852</v>
      </c>
    </row>
    <row r="48" spans="1:17" ht="12.75">
      <c r="A48" s="176" t="s">
        <v>329</v>
      </c>
      <c r="B48" s="255"/>
      <c r="C48" s="256"/>
      <c r="D48" s="256"/>
      <c r="E48" s="256"/>
      <c r="F48" s="256"/>
      <c r="G48" s="234"/>
      <c r="H48" s="257"/>
      <c r="I48" s="258"/>
      <c r="J48" s="258"/>
      <c r="K48" s="58"/>
    </row>
    <row r="49" spans="1:12" ht="12.75">
      <c r="A49" s="315" t="s">
        <v>39</v>
      </c>
      <c r="B49" s="318">
        <f>(POWER(B18/B10,1/8)-1)*100</f>
        <v>0.91465540431414638</v>
      </c>
      <c r="C49" s="309">
        <f t="shared" ref="C49:K49" si="14">(POWER(C18/C10,1/8)-1)*100</f>
        <v>1.147717527942671</v>
      </c>
      <c r="D49" s="319">
        <f t="shared" si="14"/>
        <v>0.99217957845987304</v>
      </c>
      <c r="E49" s="309">
        <f t="shared" si="14"/>
        <v>1.6498215508994774</v>
      </c>
      <c r="F49" s="319">
        <f t="shared" si="14"/>
        <v>1.96863221419874</v>
      </c>
      <c r="G49" s="309">
        <f t="shared" si="14"/>
        <v>-2.9177931221246234</v>
      </c>
      <c r="H49" s="319">
        <f t="shared" si="14"/>
        <v>0.23094972944688319</v>
      </c>
      <c r="I49" s="309">
        <f t="shared" si="14"/>
        <v>0.81159981294613992</v>
      </c>
      <c r="J49" s="309">
        <f t="shared" si="14"/>
        <v>0.49640667652051107</v>
      </c>
      <c r="K49" s="320">
        <f t="shared" si="14"/>
        <v>-4.4934802671905754</v>
      </c>
    </row>
    <row r="50" spans="1:12" ht="12.75">
      <c r="A50" s="316" t="s">
        <v>40</v>
      </c>
      <c r="B50" s="56">
        <f>(POWER(B29/B18,1/11)-1)*100</f>
        <v>1.2105734851499239</v>
      </c>
      <c r="C50" s="59">
        <f t="shared" ref="C50:K50" si="15">(POWER(C29/C18,1/11)-1)*100</f>
        <v>1.2021403865839941</v>
      </c>
      <c r="D50" s="58">
        <f t="shared" si="15"/>
        <v>1.1921375024371406</v>
      </c>
      <c r="E50" s="59">
        <f t="shared" si="15"/>
        <v>1.2873037874009841</v>
      </c>
      <c r="F50" s="58">
        <f t="shared" si="15"/>
        <v>1.4106962731592843</v>
      </c>
      <c r="G50" s="59">
        <f t="shared" si="15"/>
        <v>-1.2380804533628331</v>
      </c>
      <c r="H50" s="58">
        <f t="shared" si="15"/>
        <v>-8.3322307892763625E-3</v>
      </c>
      <c r="I50" s="59">
        <f t="shared" si="15"/>
        <v>0.20607853329843717</v>
      </c>
      <c r="J50" s="59">
        <f t="shared" si="15"/>
        <v>8.4151778303964697E-2</v>
      </c>
      <c r="K50" s="57">
        <f t="shared" si="15"/>
        <v>-2.4932880492746889</v>
      </c>
    </row>
    <row r="51" spans="1:12" ht="12.75">
      <c r="A51" s="433" t="s">
        <v>41</v>
      </c>
      <c r="B51" s="375">
        <f>(((B37/B29)^(1/8))-1)*100</f>
        <v>0.94815261524316963</v>
      </c>
      <c r="C51" s="375">
        <f t="shared" ref="C51:K51" si="16">(((C37/C29)^(1/8))-1)*100</f>
        <v>1.1959758519830999</v>
      </c>
      <c r="D51" s="375">
        <f t="shared" si="16"/>
        <v>1.1731127168553623</v>
      </c>
      <c r="E51" s="375">
        <f t="shared" si="16"/>
        <v>0.99100598749790603</v>
      </c>
      <c r="F51" s="375">
        <f t="shared" si="16"/>
        <v>0.75335094418806925</v>
      </c>
      <c r="G51" s="375">
        <f t="shared" si="16"/>
        <v>5.7820145879750706</v>
      </c>
      <c r="H51" s="375">
        <f t="shared" si="16"/>
        <v>0.24549556412833962</v>
      </c>
      <c r="I51" s="375">
        <f t="shared" si="16"/>
        <v>-0.43739378376315141</v>
      </c>
      <c r="J51" s="375">
        <f t="shared" si="16"/>
        <v>-0.2025474459429133</v>
      </c>
      <c r="K51" s="375">
        <f t="shared" si="16"/>
        <v>4.7439953227817799</v>
      </c>
      <c r="L51" s="53"/>
    </row>
    <row r="52" spans="1:12" ht="12.75">
      <c r="A52" s="33"/>
      <c r="B52" s="58"/>
      <c r="C52" s="58"/>
      <c r="D52" s="58"/>
      <c r="E52" s="58"/>
      <c r="F52" s="58"/>
      <c r="G52" s="58"/>
      <c r="H52" s="58"/>
      <c r="I52" s="58"/>
      <c r="J52" s="58"/>
      <c r="K52" s="58"/>
    </row>
    <row r="53" spans="1:12" ht="12.75">
      <c r="A53" s="140" t="s">
        <v>328</v>
      </c>
      <c r="B53" s="58"/>
      <c r="C53" s="58"/>
      <c r="D53" s="58"/>
      <c r="E53" s="58"/>
      <c r="F53" s="58"/>
      <c r="G53" s="58"/>
      <c r="H53" s="58"/>
      <c r="I53" s="58"/>
      <c r="J53" s="58"/>
      <c r="K53" s="58"/>
    </row>
    <row r="54" spans="1:12" s="38" customFormat="1" ht="12.75">
      <c r="A54" s="328" t="s">
        <v>476</v>
      </c>
      <c r="B54" s="437">
        <f>(((B46/B5)^(1/41))-1)*100</f>
        <v>0.98520135073405513</v>
      </c>
      <c r="C54" s="437">
        <f t="shared" ref="C54:K54" si="17">(((C46/C5)^(1/41))-1)*100</f>
        <v>1.2041586943193794</v>
      </c>
      <c r="D54" s="437">
        <f t="shared" si="17"/>
        <v>1.0476113518320229</v>
      </c>
      <c r="E54" s="437">
        <f t="shared" si="17"/>
        <v>1.2545830887960241</v>
      </c>
      <c r="F54" s="437">
        <f t="shared" si="17"/>
        <v>1.3425720265466179</v>
      </c>
      <c r="G54" s="437">
        <f t="shared" si="17"/>
        <v>-0.14368953054471056</v>
      </c>
      <c r="H54" s="437">
        <f t="shared" si="17"/>
        <v>0.21682121801673837</v>
      </c>
      <c r="I54" s="437">
        <f t="shared" si="17"/>
        <v>0.13676644716280606</v>
      </c>
      <c r="J54" s="437">
        <f t="shared" si="17"/>
        <v>4.9824429279565763E-2</v>
      </c>
      <c r="K54" s="437">
        <f t="shared" si="17"/>
        <v>-1.3809474857197523</v>
      </c>
      <c r="L54" s="36"/>
    </row>
    <row r="55" spans="1:12" ht="12.75">
      <c r="A55" s="329" t="s">
        <v>333</v>
      </c>
      <c r="B55" s="80">
        <f>(((B29/B5)^(1/24))-1)*100</f>
        <v>1.0826012694292064</v>
      </c>
      <c r="C55" s="80">
        <f t="shared" ref="C55:K55" si="18">(((C29/C5)^(1/24))-1)*100</f>
        <v>1.2936596015885593</v>
      </c>
      <c r="D55" s="80">
        <f t="shared" si="18"/>
        <v>1.2142548114362217</v>
      </c>
      <c r="E55" s="80">
        <f t="shared" si="18"/>
        <v>1.6549264016004983</v>
      </c>
      <c r="F55" s="80">
        <f t="shared" si="18"/>
        <v>1.82197840615963</v>
      </c>
      <c r="G55" s="80">
        <f t="shared" si="18"/>
        <v>-1.0907939003670264</v>
      </c>
      <c r="H55" s="80">
        <f t="shared" si="18"/>
        <v>0.20879788362073715</v>
      </c>
      <c r="I55" s="80">
        <f t="shared" si="18"/>
        <v>0.52157144548736767</v>
      </c>
      <c r="J55" s="80">
        <f t="shared" si="18"/>
        <v>0.35665292520072889</v>
      </c>
      <c r="K55" s="80">
        <f t="shared" si="18"/>
        <v>-2.7010204022185902</v>
      </c>
    </row>
    <row r="56" spans="1:12" ht="12.75">
      <c r="A56" s="500" t="s">
        <v>457</v>
      </c>
      <c r="B56" s="314">
        <f>(((B46/B29)^(1/17))-1)*100</f>
        <v>0.84785533674098801</v>
      </c>
      <c r="C56" s="314">
        <f t="shared" ref="C56:K56" si="19">(((C46/C29)^(1/17))-1)*100</f>
        <v>1.0779390853515869</v>
      </c>
      <c r="D56" s="314">
        <f t="shared" si="19"/>
        <v>0.81281698318902418</v>
      </c>
      <c r="E56" s="314">
        <f t="shared" si="19"/>
        <v>0.6920752105307848</v>
      </c>
      <c r="F56" s="314">
        <f t="shared" si="19"/>
        <v>0.66960320731963563</v>
      </c>
      <c r="G56" s="314">
        <f t="shared" si="19"/>
        <v>1.2088585055170631</v>
      </c>
      <c r="H56" s="314">
        <f t="shared" si="19"/>
        <v>0.22814937198449847</v>
      </c>
      <c r="I56" s="314">
        <f t="shared" si="19"/>
        <v>-0.40398120670738225</v>
      </c>
      <c r="J56" s="314">
        <f t="shared" si="19"/>
        <v>-0.38174885470803055</v>
      </c>
      <c r="K56" s="314">
        <f t="shared" si="19"/>
        <v>0.51323134805372206</v>
      </c>
      <c r="L56" s="38"/>
    </row>
    <row r="57" spans="1:12" ht="12.75">
      <c r="A57" s="30"/>
      <c r="B57" s="149"/>
      <c r="C57" s="149"/>
      <c r="D57" s="149"/>
      <c r="E57" s="149"/>
      <c r="F57" s="149"/>
      <c r="G57" s="149"/>
      <c r="H57" s="149"/>
      <c r="I57" s="149"/>
      <c r="J57" s="149"/>
      <c r="K57" s="149"/>
    </row>
    <row r="58" spans="1:12" ht="12.75" customHeight="1">
      <c r="A58" s="2" t="s">
        <v>323</v>
      </c>
      <c r="B58" s="2"/>
      <c r="C58" s="2"/>
      <c r="D58" s="2"/>
      <c r="E58" s="2"/>
      <c r="F58" s="2"/>
      <c r="G58" s="2"/>
      <c r="H58" s="2"/>
      <c r="I58" s="2"/>
      <c r="J58" s="2"/>
      <c r="K58" s="2"/>
    </row>
    <row r="59" spans="1:12" ht="12.75" customHeight="1">
      <c r="A59" s="259" t="s">
        <v>518</v>
      </c>
      <c r="B59" s="2"/>
      <c r="C59" s="2"/>
      <c r="D59" s="2"/>
      <c r="E59" s="2"/>
      <c r="F59" s="2"/>
      <c r="G59" s="2"/>
      <c r="H59" s="2"/>
      <c r="I59" s="2"/>
      <c r="J59" s="2"/>
      <c r="K59" s="2"/>
    </row>
    <row r="60" spans="1:12" ht="12.75" customHeight="1">
      <c r="A60" s="2" t="s">
        <v>274</v>
      </c>
      <c r="B60" s="2"/>
      <c r="C60" s="2"/>
      <c r="D60" s="2"/>
      <c r="E60" s="2"/>
      <c r="F60" s="2"/>
      <c r="G60" s="2"/>
      <c r="H60" s="2"/>
      <c r="I60" s="2"/>
      <c r="J60" s="2"/>
      <c r="K60" s="2"/>
    </row>
    <row r="61" spans="1:12" ht="12.75" customHeight="1">
      <c r="A61" s="2" t="s">
        <v>275</v>
      </c>
      <c r="B61" s="2"/>
      <c r="C61" s="2"/>
      <c r="D61" s="2"/>
      <c r="E61" s="2"/>
      <c r="F61" s="2"/>
      <c r="G61" s="2"/>
      <c r="H61" s="2"/>
      <c r="I61" s="2"/>
      <c r="J61" s="2"/>
      <c r="K61" s="2"/>
    </row>
    <row r="62" spans="1:12" ht="12.75" customHeight="1">
      <c r="A62" s="2" t="s">
        <v>276</v>
      </c>
    </row>
    <row r="63" spans="1:12" ht="12.75" customHeight="1">
      <c r="A63" s="2" t="s">
        <v>277</v>
      </c>
    </row>
    <row r="64" spans="1:12" ht="12.75" customHeight="1">
      <c r="A64" s="2" t="s">
        <v>278</v>
      </c>
    </row>
    <row r="65" spans="1:1" hidden="1">
      <c r="A65" s="2" t="s">
        <v>279</v>
      </c>
    </row>
    <row r="66" spans="1:1">
      <c r="A66" s="2"/>
    </row>
  </sheetData>
  <pageMargins left="0.35433070866141736" right="0.35433070866141736" top="0.98425196850393704" bottom="0.98425196850393704" header="0.51181102362204722" footer="0.51181102362204722"/>
  <pageSetup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49"/>
  <sheetViews>
    <sheetView topLeftCell="A22" zoomScaleSheetLayoutView="100" workbookViewId="0"/>
  </sheetViews>
  <sheetFormatPr defaultRowHeight="12.75"/>
  <cols>
    <col min="1" max="1" width="9.140625" style="47"/>
    <col min="2" max="5" width="11.7109375" style="47" customWidth="1"/>
    <col min="6" max="6" width="12.42578125" style="47" customWidth="1"/>
    <col min="7" max="9" width="11.7109375" style="47" customWidth="1"/>
    <col min="10" max="10" width="13" style="47" customWidth="1"/>
    <col min="11" max="257" width="9.140625" style="47"/>
    <col min="258" max="261" width="11.7109375" style="47" customWidth="1"/>
    <col min="262" max="262" width="12.42578125" style="47" customWidth="1"/>
    <col min="263" max="265" width="11.7109375" style="47" customWidth="1"/>
    <col min="266" max="266" width="13" style="47" customWidth="1"/>
    <col min="267" max="513" width="9.140625" style="47"/>
    <col min="514" max="517" width="11.7109375" style="47" customWidth="1"/>
    <col min="518" max="518" width="12.42578125" style="47" customWidth="1"/>
    <col min="519" max="521" width="11.7109375" style="47" customWidth="1"/>
    <col min="522" max="522" width="13" style="47" customWidth="1"/>
    <col min="523" max="769" width="9.140625" style="47"/>
    <col min="770" max="773" width="11.7109375" style="47" customWidth="1"/>
    <col min="774" max="774" width="12.42578125" style="47" customWidth="1"/>
    <col min="775" max="777" width="11.7109375" style="47" customWidth="1"/>
    <col min="778" max="778" width="13" style="47" customWidth="1"/>
    <col min="779" max="1025" width="9.140625" style="47"/>
    <col min="1026" max="1029" width="11.7109375" style="47" customWidth="1"/>
    <col min="1030" max="1030" width="12.42578125" style="47" customWidth="1"/>
    <col min="1031" max="1033" width="11.7109375" style="47" customWidth="1"/>
    <col min="1034" max="1034" width="13" style="47" customWidth="1"/>
    <col min="1035" max="1281" width="9.140625" style="47"/>
    <col min="1282" max="1285" width="11.7109375" style="47" customWidth="1"/>
    <col min="1286" max="1286" width="12.42578125" style="47" customWidth="1"/>
    <col min="1287" max="1289" width="11.7109375" style="47" customWidth="1"/>
    <col min="1290" max="1290" width="13" style="47" customWidth="1"/>
    <col min="1291" max="1537" width="9.140625" style="47"/>
    <col min="1538" max="1541" width="11.7109375" style="47" customWidth="1"/>
    <col min="1542" max="1542" width="12.42578125" style="47" customWidth="1"/>
    <col min="1543" max="1545" width="11.7109375" style="47" customWidth="1"/>
    <col min="1546" max="1546" width="13" style="47" customWidth="1"/>
    <col min="1547" max="1793" width="9.140625" style="47"/>
    <col min="1794" max="1797" width="11.7109375" style="47" customWidth="1"/>
    <col min="1798" max="1798" width="12.42578125" style="47" customWidth="1"/>
    <col min="1799" max="1801" width="11.7109375" style="47" customWidth="1"/>
    <col min="1802" max="1802" width="13" style="47" customWidth="1"/>
    <col min="1803" max="2049" width="9.140625" style="47"/>
    <col min="2050" max="2053" width="11.7109375" style="47" customWidth="1"/>
    <col min="2054" max="2054" width="12.42578125" style="47" customWidth="1"/>
    <col min="2055" max="2057" width="11.7109375" style="47" customWidth="1"/>
    <col min="2058" max="2058" width="13" style="47" customWidth="1"/>
    <col min="2059" max="2305" width="9.140625" style="47"/>
    <col min="2306" max="2309" width="11.7109375" style="47" customWidth="1"/>
    <col min="2310" max="2310" width="12.42578125" style="47" customWidth="1"/>
    <col min="2311" max="2313" width="11.7109375" style="47" customWidth="1"/>
    <col min="2314" max="2314" width="13" style="47" customWidth="1"/>
    <col min="2315" max="2561" width="9.140625" style="47"/>
    <col min="2562" max="2565" width="11.7109375" style="47" customWidth="1"/>
    <col min="2566" max="2566" width="12.42578125" style="47" customWidth="1"/>
    <col min="2567" max="2569" width="11.7109375" style="47" customWidth="1"/>
    <col min="2570" max="2570" width="13" style="47" customWidth="1"/>
    <col min="2571" max="2817" width="9.140625" style="47"/>
    <col min="2818" max="2821" width="11.7109375" style="47" customWidth="1"/>
    <col min="2822" max="2822" width="12.42578125" style="47" customWidth="1"/>
    <col min="2823" max="2825" width="11.7109375" style="47" customWidth="1"/>
    <col min="2826" max="2826" width="13" style="47" customWidth="1"/>
    <col min="2827" max="3073" width="9.140625" style="47"/>
    <col min="3074" max="3077" width="11.7109375" style="47" customWidth="1"/>
    <col min="3078" max="3078" width="12.42578125" style="47" customWidth="1"/>
    <col min="3079" max="3081" width="11.7109375" style="47" customWidth="1"/>
    <col min="3082" max="3082" width="13" style="47" customWidth="1"/>
    <col min="3083" max="3329" width="9.140625" style="47"/>
    <col min="3330" max="3333" width="11.7109375" style="47" customWidth="1"/>
    <col min="3334" max="3334" width="12.42578125" style="47" customWidth="1"/>
    <col min="3335" max="3337" width="11.7109375" style="47" customWidth="1"/>
    <col min="3338" max="3338" width="13" style="47" customWidth="1"/>
    <col min="3339" max="3585" width="9.140625" style="47"/>
    <col min="3586" max="3589" width="11.7109375" style="47" customWidth="1"/>
    <col min="3590" max="3590" width="12.42578125" style="47" customWidth="1"/>
    <col min="3591" max="3593" width="11.7109375" style="47" customWidth="1"/>
    <col min="3594" max="3594" width="13" style="47" customWidth="1"/>
    <col min="3595" max="3841" width="9.140625" style="47"/>
    <col min="3842" max="3845" width="11.7109375" style="47" customWidth="1"/>
    <col min="3846" max="3846" width="12.42578125" style="47" customWidth="1"/>
    <col min="3847" max="3849" width="11.7109375" style="47" customWidth="1"/>
    <col min="3850" max="3850" width="13" style="47" customWidth="1"/>
    <col min="3851" max="4097" width="9.140625" style="47"/>
    <col min="4098" max="4101" width="11.7109375" style="47" customWidth="1"/>
    <col min="4102" max="4102" width="12.42578125" style="47" customWidth="1"/>
    <col min="4103" max="4105" width="11.7109375" style="47" customWidth="1"/>
    <col min="4106" max="4106" width="13" style="47" customWidth="1"/>
    <col min="4107" max="4353" width="9.140625" style="47"/>
    <col min="4354" max="4357" width="11.7109375" style="47" customWidth="1"/>
    <col min="4358" max="4358" width="12.42578125" style="47" customWidth="1"/>
    <col min="4359" max="4361" width="11.7109375" style="47" customWidth="1"/>
    <col min="4362" max="4362" width="13" style="47" customWidth="1"/>
    <col min="4363" max="4609" width="9.140625" style="47"/>
    <col min="4610" max="4613" width="11.7109375" style="47" customWidth="1"/>
    <col min="4614" max="4614" width="12.42578125" style="47" customWidth="1"/>
    <col min="4615" max="4617" width="11.7109375" style="47" customWidth="1"/>
    <col min="4618" max="4618" width="13" style="47" customWidth="1"/>
    <col min="4619" max="4865" width="9.140625" style="47"/>
    <col min="4866" max="4869" width="11.7109375" style="47" customWidth="1"/>
    <col min="4870" max="4870" width="12.42578125" style="47" customWidth="1"/>
    <col min="4871" max="4873" width="11.7109375" style="47" customWidth="1"/>
    <col min="4874" max="4874" width="13" style="47" customWidth="1"/>
    <col min="4875" max="5121" width="9.140625" style="47"/>
    <col min="5122" max="5125" width="11.7109375" style="47" customWidth="1"/>
    <col min="5126" max="5126" width="12.42578125" style="47" customWidth="1"/>
    <col min="5127" max="5129" width="11.7109375" style="47" customWidth="1"/>
    <col min="5130" max="5130" width="13" style="47" customWidth="1"/>
    <col min="5131" max="5377" width="9.140625" style="47"/>
    <col min="5378" max="5381" width="11.7109375" style="47" customWidth="1"/>
    <col min="5382" max="5382" width="12.42578125" style="47" customWidth="1"/>
    <col min="5383" max="5385" width="11.7109375" style="47" customWidth="1"/>
    <col min="5386" max="5386" width="13" style="47" customWidth="1"/>
    <col min="5387" max="5633" width="9.140625" style="47"/>
    <col min="5634" max="5637" width="11.7109375" style="47" customWidth="1"/>
    <col min="5638" max="5638" width="12.42578125" style="47" customWidth="1"/>
    <col min="5639" max="5641" width="11.7109375" style="47" customWidth="1"/>
    <col min="5642" max="5642" width="13" style="47" customWidth="1"/>
    <col min="5643" max="5889" width="9.140625" style="47"/>
    <col min="5890" max="5893" width="11.7109375" style="47" customWidth="1"/>
    <col min="5894" max="5894" width="12.42578125" style="47" customWidth="1"/>
    <col min="5895" max="5897" width="11.7109375" style="47" customWidth="1"/>
    <col min="5898" max="5898" width="13" style="47" customWidth="1"/>
    <col min="5899" max="6145" width="9.140625" style="47"/>
    <col min="6146" max="6149" width="11.7109375" style="47" customWidth="1"/>
    <col min="6150" max="6150" width="12.42578125" style="47" customWidth="1"/>
    <col min="6151" max="6153" width="11.7109375" style="47" customWidth="1"/>
    <col min="6154" max="6154" width="13" style="47" customWidth="1"/>
    <col min="6155" max="6401" width="9.140625" style="47"/>
    <col min="6402" max="6405" width="11.7109375" style="47" customWidth="1"/>
    <col min="6406" max="6406" width="12.42578125" style="47" customWidth="1"/>
    <col min="6407" max="6409" width="11.7109375" style="47" customWidth="1"/>
    <col min="6410" max="6410" width="13" style="47" customWidth="1"/>
    <col min="6411" max="6657" width="9.140625" style="47"/>
    <col min="6658" max="6661" width="11.7109375" style="47" customWidth="1"/>
    <col min="6662" max="6662" width="12.42578125" style="47" customWidth="1"/>
    <col min="6663" max="6665" width="11.7109375" style="47" customWidth="1"/>
    <col min="6666" max="6666" width="13" style="47" customWidth="1"/>
    <col min="6667" max="6913" width="9.140625" style="47"/>
    <col min="6914" max="6917" width="11.7109375" style="47" customWidth="1"/>
    <col min="6918" max="6918" width="12.42578125" style="47" customWidth="1"/>
    <col min="6919" max="6921" width="11.7109375" style="47" customWidth="1"/>
    <col min="6922" max="6922" width="13" style="47" customWidth="1"/>
    <col min="6923" max="7169" width="9.140625" style="47"/>
    <col min="7170" max="7173" width="11.7109375" style="47" customWidth="1"/>
    <col min="7174" max="7174" width="12.42578125" style="47" customWidth="1"/>
    <col min="7175" max="7177" width="11.7109375" style="47" customWidth="1"/>
    <col min="7178" max="7178" width="13" style="47" customWidth="1"/>
    <col min="7179" max="7425" width="9.140625" style="47"/>
    <col min="7426" max="7429" width="11.7109375" style="47" customWidth="1"/>
    <col min="7430" max="7430" width="12.42578125" style="47" customWidth="1"/>
    <col min="7431" max="7433" width="11.7109375" style="47" customWidth="1"/>
    <col min="7434" max="7434" width="13" style="47" customWidth="1"/>
    <col min="7435" max="7681" width="9.140625" style="47"/>
    <col min="7682" max="7685" width="11.7109375" style="47" customWidth="1"/>
    <col min="7686" max="7686" width="12.42578125" style="47" customWidth="1"/>
    <col min="7687" max="7689" width="11.7109375" style="47" customWidth="1"/>
    <col min="7690" max="7690" width="13" style="47" customWidth="1"/>
    <col min="7691" max="7937" width="9.140625" style="47"/>
    <col min="7938" max="7941" width="11.7109375" style="47" customWidth="1"/>
    <col min="7942" max="7942" width="12.42578125" style="47" customWidth="1"/>
    <col min="7943" max="7945" width="11.7109375" style="47" customWidth="1"/>
    <col min="7946" max="7946" width="13" style="47" customWidth="1"/>
    <col min="7947" max="8193" width="9.140625" style="47"/>
    <col min="8194" max="8197" width="11.7109375" style="47" customWidth="1"/>
    <col min="8198" max="8198" width="12.42578125" style="47" customWidth="1"/>
    <col min="8199" max="8201" width="11.7109375" style="47" customWidth="1"/>
    <col min="8202" max="8202" width="13" style="47" customWidth="1"/>
    <col min="8203" max="8449" width="9.140625" style="47"/>
    <col min="8450" max="8453" width="11.7109375" style="47" customWidth="1"/>
    <col min="8454" max="8454" width="12.42578125" style="47" customWidth="1"/>
    <col min="8455" max="8457" width="11.7109375" style="47" customWidth="1"/>
    <col min="8458" max="8458" width="13" style="47" customWidth="1"/>
    <col min="8459" max="8705" width="9.140625" style="47"/>
    <col min="8706" max="8709" width="11.7109375" style="47" customWidth="1"/>
    <col min="8710" max="8710" width="12.42578125" style="47" customWidth="1"/>
    <col min="8711" max="8713" width="11.7109375" style="47" customWidth="1"/>
    <col min="8714" max="8714" width="13" style="47" customWidth="1"/>
    <col min="8715" max="8961" width="9.140625" style="47"/>
    <col min="8962" max="8965" width="11.7109375" style="47" customWidth="1"/>
    <col min="8966" max="8966" width="12.42578125" style="47" customWidth="1"/>
    <col min="8967" max="8969" width="11.7109375" style="47" customWidth="1"/>
    <col min="8970" max="8970" width="13" style="47" customWidth="1"/>
    <col min="8971" max="9217" width="9.140625" style="47"/>
    <col min="9218" max="9221" width="11.7109375" style="47" customWidth="1"/>
    <col min="9222" max="9222" width="12.42578125" style="47" customWidth="1"/>
    <col min="9223" max="9225" width="11.7109375" style="47" customWidth="1"/>
    <col min="9226" max="9226" width="13" style="47" customWidth="1"/>
    <col min="9227" max="9473" width="9.140625" style="47"/>
    <col min="9474" max="9477" width="11.7109375" style="47" customWidth="1"/>
    <col min="9478" max="9478" width="12.42578125" style="47" customWidth="1"/>
    <col min="9479" max="9481" width="11.7109375" style="47" customWidth="1"/>
    <col min="9482" max="9482" width="13" style="47" customWidth="1"/>
    <col min="9483" max="9729" width="9.140625" style="47"/>
    <col min="9730" max="9733" width="11.7109375" style="47" customWidth="1"/>
    <col min="9734" max="9734" width="12.42578125" style="47" customWidth="1"/>
    <col min="9735" max="9737" width="11.7109375" style="47" customWidth="1"/>
    <col min="9738" max="9738" width="13" style="47" customWidth="1"/>
    <col min="9739" max="9985" width="9.140625" style="47"/>
    <col min="9986" max="9989" width="11.7109375" style="47" customWidth="1"/>
    <col min="9990" max="9990" width="12.42578125" style="47" customWidth="1"/>
    <col min="9991" max="9993" width="11.7109375" style="47" customWidth="1"/>
    <col min="9994" max="9994" width="13" style="47" customWidth="1"/>
    <col min="9995" max="10241" width="9.140625" style="47"/>
    <col min="10242" max="10245" width="11.7109375" style="47" customWidth="1"/>
    <col min="10246" max="10246" width="12.42578125" style="47" customWidth="1"/>
    <col min="10247" max="10249" width="11.7109375" style="47" customWidth="1"/>
    <col min="10250" max="10250" width="13" style="47" customWidth="1"/>
    <col min="10251" max="10497" width="9.140625" style="47"/>
    <col min="10498" max="10501" width="11.7109375" style="47" customWidth="1"/>
    <col min="10502" max="10502" width="12.42578125" style="47" customWidth="1"/>
    <col min="10503" max="10505" width="11.7109375" style="47" customWidth="1"/>
    <col min="10506" max="10506" width="13" style="47" customWidth="1"/>
    <col min="10507" max="10753" width="9.140625" style="47"/>
    <col min="10754" max="10757" width="11.7109375" style="47" customWidth="1"/>
    <col min="10758" max="10758" width="12.42578125" style="47" customWidth="1"/>
    <col min="10759" max="10761" width="11.7109375" style="47" customWidth="1"/>
    <col min="10762" max="10762" width="13" style="47" customWidth="1"/>
    <col min="10763" max="11009" width="9.140625" style="47"/>
    <col min="11010" max="11013" width="11.7109375" style="47" customWidth="1"/>
    <col min="11014" max="11014" width="12.42578125" style="47" customWidth="1"/>
    <col min="11015" max="11017" width="11.7109375" style="47" customWidth="1"/>
    <col min="11018" max="11018" width="13" style="47" customWidth="1"/>
    <col min="11019" max="11265" width="9.140625" style="47"/>
    <col min="11266" max="11269" width="11.7109375" style="47" customWidth="1"/>
    <col min="11270" max="11270" width="12.42578125" style="47" customWidth="1"/>
    <col min="11271" max="11273" width="11.7109375" style="47" customWidth="1"/>
    <col min="11274" max="11274" width="13" style="47" customWidth="1"/>
    <col min="11275" max="11521" width="9.140625" style="47"/>
    <col min="11522" max="11525" width="11.7109375" style="47" customWidth="1"/>
    <col min="11526" max="11526" width="12.42578125" style="47" customWidth="1"/>
    <col min="11527" max="11529" width="11.7109375" style="47" customWidth="1"/>
    <col min="11530" max="11530" width="13" style="47" customWidth="1"/>
    <col min="11531" max="11777" width="9.140625" style="47"/>
    <col min="11778" max="11781" width="11.7109375" style="47" customWidth="1"/>
    <col min="11782" max="11782" width="12.42578125" style="47" customWidth="1"/>
    <col min="11783" max="11785" width="11.7109375" style="47" customWidth="1"/>
    <col min="11786" max="11786" width="13" style="47" customWidth="1"/>
    <col min="11787" max="12033" width="9.140625" style="47"/>
    <col min="12034" max="12037" width="11.7109375" style="47" customWidth="1"/>
    <col min="12038" max="12038" width="12.42578125" style="47" customWidth="1"/>
    <col min="12039" max="12041" width="11.7109375" style="47" customWidth="1"/>
    <col min="12042" max="12042" width="13" style="47" customWidth="1"/>
    <col min="12043" max="12289" width="9.140625" style="47"/>
    <col min="12290" max="12293" width="11.7109375" style="47" customWidth="1"/>
    <col min="12294" max="12294" width="12.42578125" style="47" customWidth="1"/>
    <col min="12295" max="12297" width="11.7109375" style="47" customWidth="1"/>
    <col min="12298" max="12298" width="13" style="47" customWidth="1"/>
    <col min="12299" max="12545" width="9.140625" style="47"/>
    <col min="12546" max="12549" width="11.7109375" style="47" customWidth="1"/>
    <col min="12550" max="12550" width="12.42578125" style="47" customWidth="1"/>
    <col min="12551" max="12553" width="11.7109375" style="47" customWidth="1"/>
    <col min="12554" max="12554" width="13" style="47" customWidth="1"/>
    <col min="12555" max="12801" width="9.140625" style="47"/>
    <col min="12802" max="12805" width="11.7109375" style="47" customWidth="1"/>
    <col min="12806" max="12806" width="12.42578125" style="47" customWidth="1"/>
    <col min="12807" max="12809" width="11.7109375" style="47" customWidth="1"/>
    <col min="12810" max="12810" width="13" style="47" customWidth="1"/>
    <col min="12811" max="13057" width="9.140625" style="47"/>
    <col min="13058" max="13061" width="11.7109375" style="47" customWidth="1"/>
    <col min="13062" max="13062" width="12.42578125" style="47" customWidth="1"/>
    <col min="13063" max="13065" width="11.7109375" style="47" customWidth="1"/>
    <col min="13066" max="13066" width="13" style="47" customWidth="1"/>
    <col min="13067" max="13313" width="9.140625" style="47"/>
    <col min="13314" max="13317" width="11.7109375" style="47" customWidth="1"/>
    <col min="13318" max="13318" width="12.42578125" style="47" customWidth="1"/>
    <col min="13319" max="13321" width="11.7109375" style="47" customWidth="1"/>
    <col min="13322" max="13322" width="13" style="47" customWidth="1"/>
    <col min="13323" max="13569" width="9.140625" style="47"/>
    <col min="13570" max="13573" width="11.7109375" style="47" customWidth="1"/>
    <col min="13574" max="13574" width="12.42578125" style="47" customWidth="1"/>
    <col min="13575" max="13577" width="11.7109375" style="47" customWidth="1"/>
    <col min="13578" max="13578" width="13" style="47" customWidth="1"/>
    <col min="13579" max="13825" width="9.140625" style="47"/>
    <col min="13826" max="13829" width="11.7109375" style="47" customWidth="1"/>
    <col min="13830" max="13830" width="12.42578125" style="47" customWidth="1"/>
    <col min="13831" max="13833" width="11.7109375" style="47" customWidth="1"/>
    <col min="13834" max="13834" width="13" style="47" customWidth="1"/>
    <col min="13835" max="14081" width="9.140625" style="47"/>
    <col min="14082" max="14085" width="11.7109375" style="47" customWidth="1"/>
    <col min="14086" max="14086" width="12.42578125" style="47" customWidth="1"/>
    <col min="14087" max="14089" width="11.7109375" style="47" customWidth="1"/>
    <col min="14090" max="14090" width="13" style="47" customWidth="1"/>
    <col min="14091" max="14337" width="9.140625" style="47"/>
    <col min="14338" max="14341" width="11.7109375" style="47" customWidth="1"/>
    <col min="14342" max="14342" width="12.42578125" style="47" customWidth="1"/>
    <col min="14343" max="14345" width="11.7109375" style="47" customWidth="1"/>
    <col min="14346" max="14346" width="13" style="47" customWidth="1"/>
    <col min="14347" max="14593" width="9.140625" style="47"/>
    <col min="14594" max="14597" width="11.7109375" style="47" customWidth="1"/>
    <col min="14598" max="14598" width="12.42578125" style="47" customWidth="1"/>
    <col min="14599" max="14601" width="11.7109375" style="47" customWidth="1"/>
    <col min="14602" max="14602" width="13" style="47" customWidth="1"/>
    <col min="14603" max="14849" width="9.140625" style="47"/>
    <col min="14850" max="14853" width="11.7109375" style="47" customWidth="1"/>
    <col min="14854" max="14854" width="12.42578125" style="47" customWidth="1"/>
    <col min="14855" max="14857" width="11.7109375" style="47" customWidth="1"/>
    <col min="14858" max="14858" width="13" style="47" customWidth="1"/>
    <col min="14859" max="15105" width="9.140625" style="47"/>
    <col min="15106" max="15109" width="11.7109375" style="47" customWidth="1"/>
    <col min="15110" max="15110" width="12.42578125" style="47" customWidth="1"/>
    <col min="15111" max="15113" width="11.7109375" style="47" customWidth="1"/>
    <col min="15114" max="15114" width="13" style="47" customWidth="1"/>
    <col min="15115" max="15361" width="9.140625" style="47"/>
    <col min="15362" max="15365" width="11.7109375" style="47" customWidth="1"/>
    <col min="15366" max="15366" width="12.42578125" style="47" customWidth="1"/>
    <col min="15367" max="15369" width="11.7109375" style="47" customWidth="1"/>
    <col min="15370" max="15370" width="13" style="47" customWidth="1"/>
    <col min="15371" max="15617" width="9.140625" style="47"/>
    <col min="15618" max="15621" width="11.7109375" style="47" customWidth="1"/>
    <col min="15622" max="15622" width="12.42578125" style="47" customWidth="1"/>
    <col min="15623" max="15625" width="11.7109375" style="47" customWidth="1"/>
    <col min="15626" max="15626" width="13" style="47" customWidth="1"/>
    <col min="15627" max="15873" width="9.140625" style="47"/>
    <col min="15874" max="15877" width="11.7109375" style="47" customWidth="1"/>
    <col min="15878" max="15878" width="12.42578125" style="47" customWidth="1"/>
    <col min="15879" max="15881" width="11.7109375" style="47" customWidth="1"/>
    <col min="15882" max="15882" width="13" style="47" customWidth="1"/>
    <col min="15883" max="16129" width="9.140625" style="47"/>
    <col min="16130" max="16133" width="11.7109375" style="47" customWidth="1"/>
    <col min="16134" max="16134" width="12.42578125" style="47" customWidth="1"/>
    <col min="16135" max="16137" width="11.7109375" style="47" customWidth="1"/>
    <col min="16138" max="16138" width="13" style="47" customWidth="1"/>
    <col min="16139" max="16384" width="9.140625" style="47"/>
  </cols>
  <sheetData>
    <row r="1" spans="1:12" ht="15.75">
      <c r="A1" s="46" t="s">
        <v>496</v>
      </c>
      <c r="C1" s="2"/>
      <c r="D1" s="2"/>
      <c r="E1" s="2"/>
      <c r="F1" s="2"/>
      <c r="G1" s="2"/>
      <c r="H1" s="2"/>
      <c r="I1" s="2"/>
      <c r="J1" s="2"/>
    </row>
    <row r="2" spans="1:12">
      <c r="A2" s="2"/>
      <c r="B2" s="2"/>
      <c r="C2" s="2"/>
      <c r="D2" s="2"/>
      <c r="E2" s="2"/>
      <c r="F2" s="2"/>
      <c r="G2" s="2"/>
      <c r="H2" s="2"/>
      <c r="I2" s="2"/>
      <c r="J2" s="2"/>
      <c r="K2" s="137"/>
      <c r="L2" s="137"/>
    </row>
    <row r="3" spans="1:12" ht="63.75">
      <c r="A3" s="260"/>
      <c r="B3" s="307" t="s">
        <v>259</v>
      </c>
      <c r="C3" s="308" t="s">
        <v>324</v>
      </c>
      <c r="D3" s="308" t="s">
        <v>261</v>
      </c>
      <c r="E3" s="308" t="s">
        <v>262</v>
      </c>
      <c r="F3" s="308" t="s">
        <v>263</v>
      </c>
      <c r="G3" s="307" t="s">
        <v>280</v>
      </c>
      <c r="H3" s="308" t="s">
        <v>281</v>
      </c>
      <c r="I3" s="308" t="s">
        <v>266</v>
      </c>
      <c r="J3" s="308" t="s">
        <v>267</v>
      </c>
      <c r="K3" s="137"/>
      <c r="L3" s="137"/>
    </row>
    <row r="4" spans="1:12">
      <c r="A4" s="334"/>
      <c r="B4" s="332" t="s">
        <v>22</v>
      </c>
      <c r="C4" s="261" t="s">
        <v>23</v>
      </c>
      <c r="D4" s="262" t="s">
        <v>24</v>
      </c>
      <c r="E4" s="262" t="s">
        <v>25</v>
      </c>
      <c r="F4" s="240" t="s">
        <v>26</v>
      </c>
      <c r="G4" s="262" t="s">
        <v>53</v>
      </c>
      <c r="H4" s="242" t="s">
        <v>28</v>
      </c>
      <c r="I4" s="241" t="s">
        <v>54</v>
      </c>
      <c r="J4" s="333" t="s">
        <v>55</v>
      </c>
      <c r="K4" s="137"/>
      <c r="L4" s="137"/>
    </row>
    <row r="5" spans="1:12">
      <c r="A5" s="311">
        <v>1977</v>
      </c>
      <c r="B5" s="57">
        <f>('T9'!B6-'T9'!B5)/'T9'!B5*100</f>
        <v>1.0101519584017313</v>
      </c>
      <c r="C5" s="243">
        <f>('T9'!C6-'T9'!C5)/'T9'!C5*100</f>
        <v>1.8463016330451487</v>
      </c>
      <c r="D5" s="244">
        <f>('T9'!E6-'T9'!E5)/'T9'!E5*100</f>
        <v>2.9649119158052373</v>
      </c>
      <c r="E5" s="244">
        <f>('T9'!F6-'T9'!F5)/'T9'!F5*100</f>
        <v>3.6787903371191635</v>
      </c>
      <c r="F5" s="57">
        <f>('T9'!G6-'T9'!G5)/'T9'!G5*100</f>
        <v>-5.6035646772886842</v>
      </c>
      <c r="G5" s="57">
        <f>('T9'!H6-'T9'!H5)/'T9'!H5*100</f>
        <v>0.82778776037061086</v>
      </c>
      <c r="H5" s="57">
        <f>('T9'!I6-'T9'!I5)/'T9'!I5*100</f>
        <v>1.7992687752928889</v>
      </c>
      <c r="I5" s="57">
        <f>('T9'!J6-'T9'!J5)/'T9'!J5*100</f>
        <v>1.0983317654385365</v>
      </c>
      <c r="J5" s="59">
        <f>('T9'!K6-'T9'!K5)</f>
        <v>-0.64093302273988773</v>
      </c>
      <c r="K5" s="137"/>
      <c r="L5" s="137"/>
    </row>
    <row r="6" spans="1:12">
      <c r="A6" s="311">
        <v>1978</v>
      </c>
      <c r="B6" s="57">
        <f>('T9'!B7-'T9'!B6)/'T9'!B6*100</f>
        <v>1.0622409652774309</v>
      </c>
      <c r="C6" s="243">
        <f>('T9'!C7-'T9'!C6)/'T9'!C6*100</f>
        <v>1.8090584972930146</v>
      </c>
      <c r="D6" s="244">
        <f>('T9'!E7-'T9'!E6)/'T9'!E6*100</f>
        <v>3.274449797493157</v>
      </c>
      <c r="E6" s="244">
        <f>('T9'!F7-'T9'!F6)/'T9'!F6*100</f>
        <v>4.3807122596911441</v>
      </c>
      <c r="F6" s="57">
        <f>('T9'!G7-'T9'!G6)/'T9'!G6*100</f>
        <v>-11.285939064511515</v>
      </c>
      <c r="G6" s="57">
        <f>('T9'!H7-'T9'!H6)/'T9'!H6*100</f>
        <v>0.73896791213265822</v>
      </c>
      <c r="H6" s="244">
        <f>('T9'!I7-'T9'!I6)/'T9'!I6*100</f>
        <v>2.5259577098107826</v>
      </c>
      <c r="I6" s="243">
        <f>('T9'!J7-'T9'!J6)/'T9'!J6*100</f>
        <v>1.4393525702225174</v>
      </c>
      <c r="J6" s="59">
        <f>('T9'!K7-'T9'!K6)</f>
        <v>-0.99550790245840837</v>
      </c>
      <c r="K6" s="137"/>
      <c r="L6" s="137"/>
    </row>
    <row r="7" spans="1:12">
      <c r="A7" s="311">
        <v>1979</v>
      </c>
      <c r="B7" s="57">
        <f>('T9'!B8-'T9'!B7)/'T9'!B7*100</f>
        <v>1.112613361242246</v>
      </c>
      <c r="C7" s="243">
        <f>('T9'!C8-'T9'!C7)/'T9'!C7*100</f>
        <v>1.823852757704898</v>
      </c>
      <c r="D7" s="244">
        <f>('T9'!E8-'T9'!E7)/'T9'!E7*100</f>
        <v>2.6513188135079364</v>
      </c>
      <c r="E7" s="244">
        <f>('T9'!F8-'T9'!F7)/'T9'!F7*100</f>
        <v>2.8902215558887221</v>
      </c>
      <c r="F7" s="57">
        <f>('T9'!G8-'T9'!G7)/'T9'!G7*100</f>
        <v>-1.0480490164463077</v>
      </c>
      <c r="G7" s="57">
        <f>('T9'!H8-'T9'!H7)/'T9'!H7*100</f>
        <v>0.70341312801561884</v>
      </c>
      <c r="H7" s="244">
        <f>('T9'!I8-'T9'!I7)/'T9'!I7*100</f>
        <v>1.0472681688064649</v>
      </c>
      <c r="I7" s="243">
        <f>('T9'!J8-'T9'!J7)/'T9'!J7*100</f>
        <v>0.81264461458950887</v>
      </c>
      <c r="J7" s="59">
        <f>('T9'!K8-'T9'!K7)</f>
        <v>-0.21858843468470646</v>
      </c>
      <c r="K7" s="137"/>
      <c r="L7" s="137"/>
    </row>
    <row r="8" spans="1:12">
      <c r="A8" s="311">
        <v>1980</v>
      </c>
      <c r="B8" s="57">
        <f>('T9'!B9-'T9'!B8)/'T9'!B8*100</f>
        <v>1.1638961200501099</v>
      </c>
      <c r="C8" s="243">
        <f>('T9'!C9-'T9'!C8)/'T9'!C8*100</f>
        <v>1.748118134451029</v>
      </c>
      <c r="D8" s="244">
        <f>('T9'!E9-'T9'!E8)/'T9'!E8*100</f>
        <v>1.8844915302680971</v>
      </c>
      <c r="E8" s="244">
        <f>('T9'!F9-'T9'!F8)/'T9'!F8*100</f>
        <v>0.48470007285679589</v>
      </c>
      <c r="F8" s="57">
        <f>('T9'!G9-'T9'!G8)/'T9'!G8*100</f>
        <v>24.44190972788007</v>
      </c>
      <c r="G8" s="57">
        <f>('T9'!H9-'T9'!H8)/'T9'!H8*100</f>
        <v>0.57750050839049016</v>
      </c>
      <c r="H8" s="244">
        <f>('T9'!I9-'T9'!I8)/'T9'!I8*100</f>
        <v>-1.2417114780685337</v>
      </c>
      <c r="I8" s="243">
        <f>('T9'!J9-'T9'!J8)/'T9'!J8*100</f>
        <v>0.13403038632799488</v>
      </c>
      <c r="J8" s="59">
        <f>('T9'!K9-'T9'!K8)</f>
        <v>1.2945097763114326</v>
      </c>
      <c r="K8" s="137"/>
      <c r="L8" s="137"/>
    </row>
    <row r="9" spans="1:12">
      <c r="A9" s="311">
        <v>1981</v>
      </c>
      <c r="B9" s="57">
        <f>('T9'!B10-'T9'!B9)/'T9'!B9*100</f>
        <v>1.0020814487585958</v>
      </c>
      <c r="C9" s="243">
        <f>('T9'!C10-'T9'!C9)/'T9'!C9*100</f>
        <v>1.4218009478672986</v>
      </c>
      <c r="D9" s="244">
        <f>('T9'!E10-'T9'!E9)/'T9'!E9*100</f>
        <v>1.6177295679820463</v>
      </c>
      <c r="E9" s="244">
        <f>('T9'!F10-'T9'!F9)/'T9'!F9*100</f>
        <v>1.1016787005427833</v>
      </c>
      <c r="F9" s="57">
        <f>('T9'!G10-'T9'!G9)/'T9'!G9*100</f>
        <v>8.3278774387848635</v>
      </c>
      <c r="G9" s="57">
        <f>('T9'!H10-'T9'!H9)/'T9'!H9*100</f>
        <v>0.41555529657242635</v>
      </c>
      <c r="H9" s="244">
        <f>('T9'!I10-'T9'!I9)/'T9'!I9*100</f>
        <v>-0.31563455226856363</v>
      </c>
      <c r="I9" s="243">
        <f>('T9'!J10-'T9'!J9)/'T9'!J9*100</f>
        <v>0.19318195721594231</v>
      </c>
      <c r="J9" s="59">
        <f>('T9'!K10-'T9'!K9)</f>
        <v>0.47156896373719714</v>
      </c>
      <c r="K9" s="137"/>
      <c r="L9" s="137"/>
    </row>
    <row r="10" spans="1:12">
      <c r="A10" s="311">
        <v>1982</v>
      </c>
      <c r="B10" s="57">
        <f>('T9'!B11-'T9'!B10)/'T9'!B10*100</f>
        <v>0.96083614482974511</v>
      </c>
      <c r="C10" s="243">
        <f>('T9'!C11-'T9'!C10)/'T9'!C10*100</f>
        <v>1.2584494210309762</v>
      </c>
      <c r="D10" s="244">
        <f>('T9'!E11-'T9'!E10)/'T9'!E10*100</f>
        <v>1.4116131407012056</v>
      </c>
      <c r="E10" s="244">
        <f>('T9'!F11-'T9'!F10)/'T9'!F10*100</f>
        <v>-0.86755580346026284</v>
      </c>
      <c r="F10" s="57">
        <f>('T9'!G11-'T9'!G10)/'T9'!G10*100</f>
        <v>29.07047020427898</v>
      </c>
      <c r="G10" s="57">
        <f>('T9'!H11-'T9'!H10)/'T9'!H10*100</f>
        <v>0.29478091462544587</v>
      </c>
      <c r="H10" s="244">
        <f>('T9'!I11-'T9'!I10)/'T9'!I10*100</f>
        <v>-2.0995830339563586</v>
      </c>
      <c r="I10" s="243">
        <f>('T9'!J11-'T9'!J10)/'T9'!J10*100</f>
        <v>0.15126018672614039</v>
      </c>
      <c r="J10" s="59">
        <f>('T9'!K11-'T9'!K10)</f>
        <v>2.0763468157868941</v>
      </c>
      <c r="K10" s="137"/>
      <c r="L10" s="137"/>
    </row>
    <row r="11" spans="1:12">
      <c r="A11" s="311">
        <v>1983</v>
      </c>
      <c r="B11" s="57">
        <f>('T9'!B12-'T9'!B11)/'T9'!B11*100</f>
        <v>0.91078210991396014</v>
      </c>
      <c r="C11" s="243">
        <f>('T9'!C12-'T9'!C11)/'T9'!C11*100</f>
        <v>1.1284545860881983</v>
      </c>
      <c r="D11" s="244">
        <f>('T9'!E12-'T9'!E11)/'T9'!E11*100</f>
        <v>1.2213712750898336</v>
      </c>
      <c r="E11" s="244">
        <f>('T9'!F12-'T9'!F11)/'T9'!F11*100</f>
        <v>1.3142294475815366</v>
      </c>
      <c r="F11" s="57">
        <f>('T9'!G12-'T9'!G11)/'T9'!G11*100</f>
        <v>0.3652369357557595</v>
      </c>
      <c r="G11" s="57">
        <f>('T9'!H12-'T9'!H11)/'T9'!H11*100</f>
        <v>0.21570784768781015</v>
      </c>
      <c r="H11" s="244">
        <f>('T9'!I12-'T9'!I11)/'T9'!I11*100</f>
        <v>0.18370186932420871</v>
      </c>
      <c r="I11" s="243">
        <f>('T9'!J12-'T9'!J11)/'T9'!J11*100</f>
        <v>9.1879866435140733E-2</v>
      </c>
      <c r="J11" s="59">
        <f>('T9'!K12-'T9'!K11)</f>
        <v>-8.1952509864718692E-2</v>
      </c>
      <c r="K11" s="137"/>
      <c r="L11" s="137"/>
    </row>
    <row r="12" spans="1:12">
      <c r="A12" s="311">
        <v>1984</v>
      </c>
      <c r="B12" s="57">
        <f>('T9'!B13-'T9'!B12)/'T9'!B12*100</f>
        <v>0.8795176095556323</v>
      </c>
      <c r="C12" s="243">
        <f>('T9'!C13-'T9'!C12)/'T9'!C12*100</f>
        <v>1.2444393421921189</v>
      </c>
      <c r="D12" s="244">
        <f>('T9'!E13-'T9'!E12)/'T9'!E12*100</f>
        <v>1.7875392200806812</v>
      </c>
      <c r="E12" s="244">
        <f>('T9'!F13-'T9'!F12)/'T9'!F12*100</f>
        <v>4.1365015768490787</v>
      </c>
      <c r="F12" s="57">
        <f>('T9'!G13-'T9'!G12)/'T9'!G12*100</f>
        <v>-20.322851544275451</v>
      </c>
      <c r="G12" s="57">
        <f>('T9'!H13-'T9'!H12)/'T9'!H12*100</f>
        <v>0.36174016419158816</v>
      </c>
      <c r="H12" s="244">
        <f>('T9'!I13-'T9'!I12)/'T9'!I12*100</f>
        <v>2.856514642628615</v>
      </c>
      <c r="I12" s="243">
        <f>('T9'!J13-'T9'!J12)/'T9'!J12*100</f>
        <v>0.53642440159400118</v>
      </c>
      <c r="J12" s="59">
        <f>('T9'!K13-'T9'!K12)</f>
        <v>-2.0869183560699325</v>
      </c>
      <c r="K12" s="137"/>
      <c r="L12" s="137"/>
    </row>
    <row r="13" spans="1:12">
      <c r="A13" s="311">
        <v>1985</v>
      </c>
      <c r="B13" s="57">
        <f>('T9'!B14-'T9'!B13)/'T9'!B13*100</f>
        <v>0.89342369095662333</v>
      </c>
      <c r="C13" s="243">
        <f>('T9'!C14-'T9'!C13)/'T9'!C13*100</f>
        <v>1.0335463168219159</v>
      </c>
      <c r="D13" s="244">
        <f>('T9'!E14-'T9'!E13)/'T9'!E13*100</f>
        <v>1.6883322764743185</v>
      </c>
      <c r="E13" s="244">
        <f>('T9'!F14-'T9'!F13)/'T9'!F13*100</f>
        <v>2.0427598685776869</v>
      </c>
      <c r="F13" s="57">
        <f>('T9'!G14-'T9'!G13)/'T9'!G13*100</f>
        <v>-2.6583909122848111</v>
      </c>
      <c r="G13" s="57">
        <f>('T9'!H14-'T9'!H13)/'T9'!H13*100</f>
        <v>0.13888182275834549</v>
      </c>
      <c r="H13" s="244">
        <f>('T9'!I14-'T9'!I13)/'T9'!I13*100</f>
        <v>0.99888956544301521</v>
      </c>
      <c r="I13" s="243">
        <f>('T9'!J14-'T9'!J13)/'T9'!J13*100</f>
        <v>0.64808767337446749</v>
      </c>
      <c r="J13" s="59">
        <f>('T9'!K14-'T9'!K13)</f>
        <v>-0.32146499085244695</v>
      </c>
      <c r="K13" s="137"/>
      <c r="L13" s="137"/>
    </row>
    <row r="14" spans="1:12">
      <c r="A14" s="311">
        <v>1986</v>
      </c>
      <c r="B14" s="57">
        <f>('T9'!B15-'T9'!B14)/'T9'!B14*100</f>
        <v>0.91276529730908229</v>
      </c>
      <c r="C14" s="243">
        <f>('T9'!C15-'T9'!C14)/'T9'!C14*100</f>
        <v>1.3360941831363704</v>
      </c>
      <c r="D14" s="244">
        <f>('T9'!E15-'T9'!E14)/'T9'!E14*100</f>
        <v>2.0552394314963496</v>
      </c>
      <c r="E14" s="244">
        <f>('T9'!F15-'T9'!F14)/'T9'!F14*100</f>
        <v>2.2837144190387306</v>
      </c>
      <c r="F14" s="57">
        <f>('T9'!G15-'T9'!G14)/'T9'!G14*100</f>
        <v>-0.90230991337824829</v>
      </c>
      <c r="G14" s="57">
        <f>('T9'!H15-'T9'!H14)/'T9'!H14*100</f>
        <v>0.41949983689384596</v>
      </c>
      <c r="H14" s="244">
        <f>('T9'!I15-'T9'!I14)/'T9'!I14*100</f>
        <v>0.9351260708645498</v>
      </c>
      <c r="I14" s="243">
        <f>('T9'!J15-'T9'!J14)/'T9'!J14*100</f>
        <v>0.70966347593813484</v>
      </c>
      <c r="J14" s="59">
        <f>('T9'!K15-'T9'!K14)</f>
        <v>-0.20862527075884429</v>
      </c>
      <c r="K14" s="137"/>
      <c r="L14" s="137"/>
    </row>
    <row r="15" spans="1:12">
      <c r="A15" s="311">
        <v>1987</v>
      </c>
      <c r="B15" s="57">
        <f>('T9'!B16-'T9'!B15)/'T9'!B15*100</f>
        <v>0.8974460182065207</v>
      </c>
      <c r="C15" s="243">
        <f>('T9'!C16-'T9'!C15)/'T9'!C15*100</f>
        <v>1.1994218852962839</v>
      </c>
      <c r="D15" s="244">
        <f>('T9'!E16-'T9'!E15)/'T9'!E15*100</f>
        <v>1.7236111818320687</v>
      </c>
      <c r="E15" s="244">
        <f>('T9'!F16-'T9'!F15)/'T9'!F15*100</f>
        <v>2.5940491071835909</v>
      </c>
      <c r="F15" s="57">
        <f>('T9'!G16-'T9'!G15)/'T9'!G15*100</f>
        <v>-9.8579579944154414</v>
      </c>
      <c r="G15" s="57">
        <f>('T9'!H16-'T9'!H15)/'T9'!H15*100</f>
        <v>0.29928990178331361</v>
      </c>
      <c r="H15" s="244">
        <f>('T9'!I16-'T9'!I15)/'T9'!I15*100</f>
        <v>1.3780980127218916</v>
      </c>
      <c r="I15" s="243">
        <f>('T9'!J16-'T9'!J15)/'T9'!J15*100</f>
        <v>0.51797657216849247</v>
      </c>
      <c r="J15" s="59">
        <f>('T9'!K16-'T9'!K15)</f>
        <v>-0.79587356863763947</v>
      </c>
      <c r="K15" s="137"/>
      <c r="L15" s="137"/>
    </row>
    <row r="16" spans="1:12">
      <c r="A16" s="311">
        <v>1988</v>
      </c>
      <c r="B16" s="57">
        <f>('T9'!B17-'T9'!B16)/'T9'!B16*100</f>
        <v>0.91334730669609587</v>
      </c>
      <c r="C16" s="243">
        <f>('T9'!C17-'T9'!C16)/'T9'!C16*100</f>
        <v>1.0177671501972609</v>
      </c>
      <c r="D16" s="244">
        <f>('T9'!E17-'T9'!E16)/'T9'!E16*100</f>
        <v>1.5050264881324824</v>
      </c>
      <c r="E16" s="244">
        <f>('T9'!F17-'T9'!F16)/'T9'!F16*100</f>
        <v>2.248310209889719</v>
      </c>
      <c r="F16" s="57">
        <f>('T9'!G17-'T9'!G16)/'T9'!G16*100</f>
        <v>-9.7508417508417509</v>
      </c>
      <c r="G16" s="57">
        <f>('T9'!H17-'T9'!H16)/'T9'!H16*100</f>
        <v>0.10347475957151757</v>
      </c>
      <c r="H16" s="244">
        <f>('T9'!I17-'T9'!I16)/'T9'!I16*100</f>
        <v>1.2181451782267616</v>
      </c>
      <c r="I16" s="243">
        <f>('T9'!J17-'T9'!J16)/'T9'!J16*100</f>
        <v>0.48235013669499555</v>
      </c>
      <c r="J16" s="59">
        <f>('T9'!K17-'T9'!K16)</f>
        <v>-0.68690316904374704</v>
      </c>
      <c r="K16" s="137"/>
      <c r="L16" s="137"/>
    </row>
    <row r="17" spans="1:12">
      <c r="A17" s="311">
        <v>1989</v>
      </c>
      <c r="B17" s="57">
        <f>('T9'!B18-'T9'!B17)/'T9'!B17*100</f>
        <v>0.94915143576497285</v>
      </c>
      <c r="C17" s="243">
        <f>('T9'!C18-'T9'!C17)/'T9'!C17*100</f>
        <v>0.96417912064697497</v>
      </c>
      <c r="D17" s="244">
        <f>('T9'!E18-'T9'!E17)/'T9'!E17*100</f>
        <v>1.8081845005712218</v>
      </c>
      <c r="E17" s="244">
        <f>('T9'!F18-'T9'!F17)/'T9'!F17*100</f>
        <v>2.0649224131932367</v>
      </c>
      <c r="F17" s="57">
        <f>('T9'!G18-'T9'!G17)/'T9'!G17*100</f>
        <v>-2.5817042232502612</v>
      </c>
      <c r="G17" s="57">
        <f>('T9'!H18-'T9'!H17)/'T9'!H17*100</f>
        <v>1.4886390492898702E-2</v>
      </c>
      <c r="H17" s="244">
        <f>('T9'!I18-'T9'!I17)/'T9'!I17*100</f>
        <v>1.0902315079795937</v>
      </c>
      <c r="I17" s="243">
        <f>('T9'!J18-'T9'!J17)/'T9'!J17*100</f>
        <v>0.83594536921427787</v>
      </c>
      <c r="J17" s="59">
        <f>('T9'!K18-'T9'!K17)</f>
        <v>-0.23748189085507931</v>
      </c>
      <c r="K17" s="137"/>
      <c r="L17" s="137"/>
    </row>
    <row r="18" spans="1:12">
      <c r="A18" s="311">
        <v>1990</v>
      </c>
      <c r="B18" s="57">
        <f>('T9'!B19-'T9'!B18)/'T9'!B18*100</f>
        <v>1.1294045362124929</v>
      </c>
      <c r="C18" s="243">
        <f>('T9'!C19-'T9'!C18)/'T9'!C18*100</f>
        <v>1.4866438117311274</v>
      </c>
      <c r="D18" s="244">
        <f>('T9'!E19-'T9'!E18)/'T9'!E18*100</f>
        <v>1.5911971518297554</v>
      </c>
      <c r="E18" s="244">
        <f>('T9'!F19-'T9'!F18)/'T9'!F18*100</f>
        <v>1.2365563907211399</v>
      </c>
      <c r="F18" s="57">
        <f>('T9'!G19-'T9'!G18)/'T9'!G18*100</f>
        <v>7.9503676470588234</v>
      </c>
      <c r="G18" s="57">
        <f>('T9'!H19-'T9'!H18)/'T9'!H18*100</f>
        <v>0.35324965785860679</v>
      </c>
      <c r="H18" s="244">
        <f>('T9'!I19-'T9'!I18)/'T9'!I18*100</f>
        <v>-0.24642397424621834</v>
      </c>
      <c r="I18" s="243">
        <f>('T9'!J19-'T9'!J18)/'T9'!J18*100</f>
        <v>0.10302177328139672</v>
      </c>
      <c r="J18" s="59">
        <f>('T9'!K19-'T9'!K18)</f>
        <v>0.32988449612885695</v>
      </c>
      <c r="K18" s="137"/>
      <c r="L18" s="137"/>
    </row>
    <row r="19" spans="1:12">
      <c r="A19" s="311">
        <v>1991</v>
      </c>
      <c r="B19" s="57">
        <f>('T9'!B20-'T9'!B19)/'T9'!B19*100</f>
        <v>1.3386308312781547</v>
      </c>
      <c r="C19" s="243">
        <f>('T9'!C20-'T9'!C19)/'T9'!C19*100</f>
        <v>0.93093823349051619</v>
      </c>
      <c r="D19" s="244">
        <f>('T9'!E20-'T9'!E19)/'T9'!E19*100</f>
        <v>0.40209790209790208</v>
      </c>
      <c r="E19" s="244">
        <f>('T9'!F20-'T9'!F19)/'T9'!F19*100</f>
        <v>-0.90493547599606039</v>
      </c>
      <c r="F19" s="57">
        <f>('T9'!G20-'T9'!G19)/'T9'!G19*100</f>
        <v>22.435078756917836</v>
      </c>
      <c r="G19" s="57">
        <f>('T9'!H20-'T9'!H19)/'T9'!H19*100</f>
        <v>-0.40230718970971513</v>
      </c>
      <c r="H19" s="244">
        <f>('T9'!I20-'T9'!I19)/'T9'!I19*100</f>
        <v>-1.8189404969559717</v>
      </c>
      <c r="I19" s="243">
        <f>('T9'!J20-'T9'!J19)/'T9'!J19*100</f>
        <v>-0.52396256355925364</v>
      </c>
      <c r="J19" s="59">
        <f>('T9'!K20-'T9'!K19)</f>
        <v>1.2288985490946764</v>
      </c>
      <c r="K19" s="137"/>
      <c r="L19" s="137"/>
    </row>
    <row r="20" spans="1:12">
      <c r="A20" s="311">
        <v>1992</v>
      </c>
      <c r="B20" s="57">
        <f>('T9'!B21-'T9'!B20)/'T9'!B20*100</f>
        <v>1.3379087287500493</v>
      </c>
      <c r="C20" s="243">
        <f>('T9'!C21-'T9'!C20)/'T9'!C20*100</f>
        <v>0.98467984810789577</v>
      </c>
      <c r="D20" s="244">
        <f>('T9'!E21-'T9'!E20)/'T9'!E20*100</f>
        <v>1.3922086967533598</v>
      </c>
      <c r="E20" s="244">
        <f>('T9'!F21-'T9'!F20)/'T9'!F20*100</f>
        <v>0.65750352537419932</v>
      </c>
      <c r="F20" s="57">
        <f>('T9'!G21-'T9'!G20)/'T9'!G20*100</f>
        <v>11.416318961520631</v>
      </c>
      <c r="G20" s="57">
        <f>('T9'!H21-'T9'!H20)/'T9'!H20*100</f>
        <v>-0.34856539381292517</v>
      </c>
      <c r="H20" s="244">
        <f>('T9'!I21-'T9'!I20)/'T9'!I20*100</f>
        <v>-0.32398609692659158</v>
      </c>
      <c r="I20" s="243">
        <f>('T9'!J21-'T9'!J20)/'T9'!J20*100</f>
        <v>0.40355512267645288</v>
      </c>
      <c r="J20" s="59">
        <f>('T9'!K21-'T9'!K20)</f>
        <v>0.67513386178847146</v>
      </c>
      <c r="K20" s="137"/>
      <c r="L20" s="137"/>
    </row>
    <row r="21" spans="1:12">
      <c r="A21" s="311">
        <v>1993</v>
      </c>
      <c r="B21" s="57">
        <f>('T9'!B22-'T9'!B21)/'T9'!B21*100</f>
        <v>1.3077899128918504</v>
      </c>
      <c r="C21" s="243">
        <f>('T9'!C22-'T9'!C21)/'T9'!C21*100</f>
        <v>1.0544332356526025</v>
      </c>
      <c r="D21" s="244">
        <f>('T9'!E22-'T9'!E21)/'T9'!E21*100</f>
        <v>0.85476757347488397</v>
      </c>
      <c r="E21" s="244">
        <f>('T9'!F22-'T9'!F21)/'T9'!F21*100</f>
        <v>1.4912399149309659</v>
      </c>
      <c r="F21" s="57">
        <f>('T9'!G22-'T9'!G21)/'T9'!G21*100</f>
        <v>-7.0009362321855821</v>
      </c>
      <c r="G21" s="57">
        <f>('T9'!H22-'T9'!H21)/'T9'!H21*100</f>
        <v>-0.25008607675392924</v>
      </c>
      <c r="H21" s="244">
        <f>('T9'!I22-'T9'!I21)/'T9'!I21*100</f>
        <v>0.43224890318246478</v>
      </c>
      <c r="I21" s="243">
        <f>('T9'!J22-'T9'!J21)/'T9'!J21*100</f>
        <v>-0.19758228885624193</v>
      </c>
      <c r="J21" s="59">
        <f>('T9'!K22-'T9'!K21)</f>
        <v>-0.58449598052487683</v>
      </c>
      <c r="K21" s="137"/>
      <c r="L21" s="137"/>
    </row>
    <row r="22" spans="1:12">
      <c r="A22" s="311">
        <v>1994</v>
      </c>
      <c r="B22" s="57">
        <f>('T9'!B23-'T9'!B22)/'T9'!B22*100</f>
        <v>1.219062401549089</v>
      </c>
      <c r="C22" s="243">
        <f>('T9'!C23-'T9'!C22)/'T9'!C22*100</f>
        <v>1.0141758794485676</v>
      </c>
      <c r="D22" s="244">
        <f>('T9'!E23-'T9'!E22)/'T9'!E22*100</f>
        <v>1.436532507739938</v>
      </c>
      <c r="E22" s="244">
        <f>('T9'!F23-'T9'!F22)/'T9'!F22*100</f>
        <v>2.3291396070148598</v>
      </c>
      <c r="F22" s="57">
        <f>('T9'!G23-'T9'!G22)/'T9'!G22*100</f>
        <v>-10.559284116331098</v>
      </c>
      <c r="G22" s="57">
        <f>('T9'!H23-'T9'!H22)/'T9'!H22*100</f>
        <v>-0.20241890928381626</v>
      </c>
      <c r="H22" s="244">
        <f>('T9'!I23-'T9'!I22)/'T9'!I22*100</f>
        <v>1.3017615756580236</v>
      </c>
      <c r="I22" s="243">
        <f>('T9'!J23-'T9'!J22)/'T9'!J22*100</f>
        <v>0.41811619469668704</v>
      </c>
      <c r="J22" s="59">
        <f>('T9'!K23-'T9'!K22)</f>
        <v>-0.81829600032959249</v>
      </c>
      <c r="K22" s="137"/>
      <c r="L22" s="137"/>
    </row>
    <row r="23" spans="1:12">
      <c r="A23" s="311">
        <v>1995</v>
      </c>
      <c r="B23" s="57">
        <f>('T9'!B24-'T9'!B23)/'T9'!B23*100</f>
        <v>1.1891973961397582</v>
      </c>
      <c r="C23" s="243">
        <f>('T9'!C24-'T9'!C23)/'T9'!C23*100</f>
        <v>0.8993262674403244</v>
      </c>
      <c r="D23" s="244">
        <f>('T9'!E24-'T9'!E23)/'T9'!E23*100</f>
        <v>0.95226468074716153</v>
      </c>
      <c r="E23" s="244">
        <f>('T9'!F24-'T9'!F23)/'T9'!F23*100</f>
        <v>1.4952055907687307</v>
      </c>
      <c r="F23" s="57">
        <f>('T9'!G24-'T9'!G23)/'T9'!G23*100</f>
        <v>-7.4037018509254624</v>
      </c>
      <c r="G23" s="57">
        <f>('T9'!H24-'T9'!H23)/'T9'!H23*100</f>
        <v>-0.28646450032074933</v>
      </c>
      <c r="H23" s="244">
        <f>('T9'!I24-'T9'!I23)/'T9'!I23*100</f>
        <v>0.59056818848225212</v>
      </c>
      <c r="I23" s="243">
        <f>('T9'!J24-'T9'!J23)/'T9'!J23*100</f>
        <v>5.2466567682038633E-2</v>
      </c>
      <c r="J23" s="59">
        <f>('T9'!K24-'T9'!K23)</f>
        <v>-0.50500595890717026</v>
      </c>
      <c r="K23" s="137"/>
      <c r="L23" s="137"/>
    </row>
    <row r="24" spans="1:12">
      <c r="A24" s="311">
        <v>1996</v>
      </c>
      <c r="B24" s="57">
        <f>('T9'!B25-'T9'!B24)/'T9'!B24*100</f>
        <v>1.1725959157951595</v>
      </c>
      <c r="C24" s="243">
        <f>('T9'!C25-'T9'!C24)/'T9'!C24*100</f>
        <v>1.0106554405188737</v>
      </c>
      <c r="D24" s="244">
        <f>('T9'!E25-'T9'!E24)/'T9'!E24*100</f>
        <v>1.2388136413109203</v>
      </c>
      <c r="E24" s="244">
        <f>('T9'!F25-'T9'!F24)/'T9'!F24*100</f>
        <v>1.4475580464371498</v>
      </c>
      <c r="F24" s="57">
        <f>('T9'!G25-'T9'!G24)/'T9'!G24*100</f>
        <v>-2.2690437601296596</v>
      </c>
      <c r="G24" s="57">
        <f>('T9'!H25-'T9'!H24)/'T9'!H24*100</f>
        <v>-0.1600635763177034</v>
      </c>
      <c r="H24" s="244">
        <f>('T9'!I25-'T9'!I24)/'T9'!I24*100</f>
        <v>0.43253120575537185</v>
      </c>
      <c r="I24" s="243">
        <f>('T9'!J25-'T9'!J24)/'T9'!J24*100</f>
        <v>0.22587537898554302</v>
      </c>
      <c r="J24" s="59">
        <f>('T9'!K25-'T9'!K24)</f>
        <v>-0.19390469229646978</v>
      </c>
      <c r="K24" s="137"/>
      <c r="L24" s="137"/>
    </row>
    <row r="25" spans="1:12">
      <c r="A25" s="311">
        <v>1997</v>
      </c>
      <c r="B25" s="57">
        <f>('T9'!B26-'T9'!B25)/'T9'!B25*100</f>
        <v>1.2027555113935502</v>
      </c>
      <c r="C25" s="243">
        <f>('T9'!C26-'T9'!C25)/'T9'!C25*100</f>
        <v>1.2672552607046179</v>
      </c>
      <c r="D25" s="244">
        <f>('T9'!E26-'T9'!E25)/'T9'!E25*100</f>
        <v>1.7574639958788441</v>
      </c>
      <c r="E25" s="244">
        <f>('T9'!F26-'T9'!F25)/'T9'!F25*100</f>
        <v>2.249266028980017</v>
      </c>
      <c r="F25" s="57">
        <f>('T9'!G26-'T9'!G25)/'T9'!G25*100</f>
        <v>-6.8684355997788842</v>
      </c>
      <c r="G25" s="57">
        <f>('T9'!H26-'T9'!H25)/'T9'!H25*100</f>
        <v>6.3733194798048662E-2</v>
      </c>
      <c r="H25" s="244">
        <f>('T9'!I26-'T9'!I25)/'T9'!I25*100</f>
        <v>0.96972191627715465</v>
      </c>
      <c r="I25" s="243">
        <f>('T9'!J26-'T9'!J25)/'T9'!J25*100</f>
        <v>0.48407427841527767</v>
      </c>
      <c r="J25" s="59">
        <f>('T9'!K26-'T9'!K25)</f>
        <v>-0.4579485203209126</v>
      </c>
      <c r="K25" s="137"/>
      <c r="L25" s="137"/>
    </row>
    <row r="26" spans="1:12">
      <c r="A26" s="311">
        <v>1998</v>
      </c>
      <c r="B26" s="57">
        <f>('T9'!B27-'T9'!B26)/'T9'!B26*100</f>
        <v>1.1708761054814294</v>
      </c>
      <c r="C26" s="244">
        <f>('T9'!C27-'T9'!C26)/'T9'!C26*100</f>
        <v>1.0274056898682145</v>
      </c>
      <c r="D26" s="244">
        <f>('T9'!E27-'T9'!E26)/'T9'!E26*100</f>
        <v>1.0095600049891047</v>
      </c>
      <c r="E26" s="244">
        <f>('T9'!F27-'T9'!F26)/'T9'!F26*100</f>
        <v>1.4703839207150464</v>
      </c>
      <c r="F26" s="57">
        <f>('T9'!G27-'T9'!G26)/'T9'!G26*100</f>
        <v>-7.8498293515358366</v>
      </c>
      <c r="G26" s="57">
        <f>('T9'!H27-'T9'!H26)/'T9'!H26*100</f>
        <v>-0.14180999625193524</v>
      </c>
      <c r="H26" s="244">
        <f>('T9'!I27-'T9'!I26)/'T9'!I26*100</f>
        <v>0.43847333089666346</v>
      </c>
      <c r="I26" s="243">
        <f>('T9'!J27-'T9'!J26)/'T9'!J26*100</f>
        <v>-1.7664201864074358E-2</v>
      </c>
      <c r="J26" s="59">
        <f>('T9'!K27-'T9'!K26)</f>
        <v>-0.43366110184002338</v>
      </c>
      <c r="K26" s="137"/>
      <c r="L26" s="137"/>
    </row>
    <row r="27" spans="1:12">
      <c r="A27" s="311">
        <v>1999</v>
      </c>
      <c r="B27" s="59">
        <f>('T9'!B28-'T9'!B27)/'T9'!B27*100</f>
        <v>1.1493586911650746</v>
      </c>
      <c r="C27" s="59">
        <f>('T9'!C28-'T9'!C27)/'T9'!C27*100</f>
        <v>1.234285157392067</v>
      </c>
      <c r="D27" s="59">
        <f>('T9'!E28-'T9'!E27)/'T9'!E27*100</f>
        <v>1.2311782266675384</v>
      </c>
      <c r="E27" s="59">
        <f>('T9'!F28-'T9'!F27)/'T9'!F27*100</f>
        <v>1.5403573629081946</v>
      </c>
      <c r="F27" s="59">
        <f>('T9'!G28-'T9'!G27)/'T9'!G27*100</f>
        <v>-5.3140096618357484</v>
      </c>
      <c r="G27" s="59">
        <f>('T9'!H28-'T9'!H27)/'T9'!H27*100</f>
        <v>8.3961448026883823E-2</v>
      </c>
      <c r="H27" s="59">
        <f>('T9'!I28-'T9'!I27)/'T9'!I27*100</f>
        <v>0.30234046206801424</v>
      </c>
      <c r="I27" s="59">
        <f>('T9'!J28-'T9'!J27)/'T9'!J27*100</f>
        <v>-3.0690498971872146E-3</v>
      </c>
      <c r="J27" s="59">
        <f>('T9'!K28-'T9'!K27)</f>
        <v>-0.291642391277807</v>
      </c>
      <c r="K27" s="137"/>
      <c r="L27" s="137"/>
    </row>
    <row r="28" spans="1:12">
      <c r="A28" s="311">
        <v>2000</v>
      </c>
      <c r="B28" s="59">
        <f>('T9'!B29-'T9'!B28)/'T9'!B28*100</f>
        <v>1.0990663306220645</v>
      </c>
      <c r="C28" s="59">
        <f>('T9'!C29-'T9'!C28)/'T9'!C28*100</f>
        <v>2.3219881301353049</v>
      </c>
      <c r="D28" s="57">
        <f>('T9'!E29-'T9'!E28)/'T9'!E28*100</f>
        <v>2.3068423167441594</v>
      </c>
      <c r="E28" s="57">
        <f>('T9'!F29-'T9'!F28)/'T9'!F28*100</f>
        <v>2.5492928203284189</v>
      </c>
      <c r="F28" s="57">
        <f>('T9'!G29-'T9'!G28)/'T9'!G28*100</f>
        <v>-3.1972789115646258</v>
      </c>
      <c r="G28" s="57">
        <f>('T9'!H29-'T9'!H28)/'T9'!H28*100</f>
        <v>1.2096271942946855</v>
      </c>
      <c r="H28" s="57">
        <f>('T9'!I29-'T9'!I28)/'T9'!I28*100</f>
        <v>0.22214647540275395</v>
      </c>
      <c r="I28" s="57">
        <f>('T9'!J29-'T9'!J28)/'T9'!J28*100</f>
        <v>-1.4802110150442888E-2</v>
      </c>
      <c r="J28" s="59">
        <f>('T9'!K29-'T9'!K28)</f>
        <v>-0.22698521438359087</v>
      </c>
      <c r="K28" s="137"/>
      <c r="L28" s="137"/>
    </row>
    <row r="29" spans="1:12">
      <c r="A29" s="311">
        <v>2001</v>
      </c>
      <c r="B29" s="59">
        <f>('T9'!B30-'T9'!B29)/'T9'!B29*100</f>
        <v>1.0010694126728943</v>
      </c>
      <c r="C29" s="59">
        <f>('T9'!C30-'T9'!C29)/'T9'!C29*100</f>
        <v>1.1831007117420982</v>
      </c>
      <c r="D29" s="57">
        <f>('T9'!E30-'T9'!E29)/'T9'!E29*100</f>
        <v>0.80724911104409369</v>
      </c>
      <c r="E29" s="57">
        <f>('T9'!F30-'T9'!F29)/'T9'!F29*100</f>
        <v>3.0681345011724655E-2</v>
      </c>
      <c r="F29" s="57">
        <f>('T9'!G30-'T9'!G29)/'T9'!G29*100</f>
        <v>19.483485593815882</v>
      </c>
      <c r="G29" s="57">
        <f>('T9'!H30-'T9'!H29)/'T9'!H29*100</f>
        <v>0.18022710069084791</v>
      </c>
      <c r="H29" s="57">
        <f>('T9'!I30-'T9'!I29)/'T9'!I29*100</f>
        <v>-1.1389445061715129</v>
      </c>
      <c r="I29" s="57">
        <f>('T9'!J30-'T9'!J29)/'T9'!J29*100</f>
        <v>-0.37145689157001366</v>
      </c>
      <c r="J29" s="59">
        <f>('T9'!K30-'T9'!K29)</f>
        <v>0.73959632418173094</v>
      </c>
      <c r="K29" s="137"/>
      <c r="L29" s="137"/>
    </row>
    <row r="30" spans="1:12">
      <c r="A30" s="311">
        <v>2002</v>
      </c>
      <c r="B30" s="59">
        <f>('T9'!B31-'T9'!B30)/'T9'!B30*100</f>
        <v>0.95713910070996577</v>
      </c>
      <c r="C30" s="59">
        <f>('T9'!C31-'T9'!C30)/'T9'!C30*100</f>
        <v>1.1520651628140517</v>
      </c>
      <c r="D30" s="57">
        <f>('T9'!E31-'T9'!E30)/'T9'!E30*100</f>
        <v>0.78547873154577208</v>
      </c>
      <c r="E30" s="57">
        <f>('T9'!F31-'T9'!F30)/'T9'!F30*100</f>
        <v>-0.32716730079674006</v>
      </c>
      <c r="F30" s="57">
        <f>('T9'!G31-'T9'!G30)/'T9'!G30*100</f>
        <v>23.187766504925747</v>
      </c>
      <c r="G30" s="57">
        <f>('T9'!H31-'T9'!H30)/'T9'!H30*100</f>
        <v>0.19307803671974838</v>
      </c>
      <c r="H30" s="57">
        <f>('T9'!I31-'T9'!I30)/'T9'!I30*100</f>
        <v>-1.4623848373533574</v>
      </c>
      <c r="I30" s="57">
        <f>('T9'!J31-'T9'!J30)/'T9'!J30*100</f>
        <v>-0.36241121788094172</v>
      </c>
      <c r="J30" s="59">
        <f>('T9'!K31-'T9'!K30)</f>
        <v>1.0517382571585374</v>
      </c>
      <c r="K30" s="137"/>
      <c r="L30" s="137"/>
    </row>
    <row r="31" spans="1:12">
      <c r="A31" s="311">
        <v>2003</v>
      </c>
      <c r="B31" s="59">
        <f>('T9'!B32-'T9'!B31)/'T9'!B31*100</f>
        <v>0.92757548922574695</v>
      </c>
      <c r="C31" s="59">
        <f>('T9'!C32-'T9'!C31)/'T9'!C31*100</f>
        <v>1.6537206416325783</v>
      </c>
      <c r="D31" s="57">
        <f>('T9'!E32-'T9'!E31)/'T9'!E31*100</f>
        <v>1.1369362777244707</v>
      </c>
      <c r="E31" s="57">
        <f>('T9'!F32-'T9'!F31)/'T9'!F31*100</f>
        <v>0.91658424002637651</v>
      </c>
      <c r="F31" s="57">
        <f>('T9'!G32-'T9'!G31)/'T9'!G31*100</f>
        <v>4.7266650751969443</v>
      </c>
      <c r="G31" s="57">
        <f>('T9'!H32-'T9'!H31)/'T9'!H31*100</f>
        <v>0.71947151101868378</v>
      </c>
      <c r="H31" s="57">
        <f>('T9'!I32-'T9'!I31)/'T9'!I31*100</f>
        <v>-0.72514453672079537</v>
      </c>
      <c r="I31" s="57">
        <f>('T9'!J32-'T9'!J31)/'T9'!J31*100</f>
        <v>-0.50837722480418135</v>
      </c>
      <c r="J31" s="59">
        <f>('T9'!K32-'T9'!K31)</f>
        <v>0.20527436943023947</v>
      </c>
      <c r="K31" s="137"/>
      <c r="L31" s="137"/>
    </row>
    <row r="32" spans="1:12">
      <c r="A32" s="311">
        <v>2004</v>
      </c>
      <c r="B32" s="59">
        <f>('T9'!B33-'T9'!B32)/'T9'!B32*100</f>
        <v>0.90700763180169708</v>
      </c>
      <c r="C32" s="57">
        <f>('T9'!C33-'T9'!C32)/'T9'!C32*100</f>
        <v>0.98974535194964919</v>
      </c>
      <c r="D32" s="57">
        <f>('T9'!E33-'T9'!E32)/'T9'!E32*100</f>
        <v>0.60814961436079451</v>
      </c>
      <c r="E32" s="57">
        <f>('T9'!F33-'T9'!F32)/'T9'!F32*100</f>
        <v>1.1006563280478598</v>
      </c>
      <c r="F32" s="57">
        <f>('T9'!G33-'T9'!G32)/'T9'!G32*100</f>
        <v>-7.1233188967403684</v>
      </c>
      <c r="G32" s="57">
        <f>('T9'!H33-'T9'!H32)/'T9'!H32*100</f>
        <v>8.1994028055847781E-2</v>
      </c>
      <c r="H32" s="57">
        <f>('T9'!I33-'T9'!I32)/'T9'!I32*100</f>
        <v>0.10982399818089397</v>
      </c>
      <c r="I32" s="57">
        <f>('T9'!J33-'T9'!J32)/'T9'!J32*100</f>
        <v>-0.37785592612296609</v>
      </c>
      <c r="J32" s="59">
        <f>('T9'!K33-'T9'!K32)</f>
        <v>-0.46021332770063683</v>
      </c>
      <c r="K32" s="137"/>
      <c r="L32" s="137"/>
    </row>
    <row r="33" spans="1:12">
      <c r="A33" s="311">
        <v>2005</v>
      </c>
      <c r="B33" s="59">
        <f>('T9'!B34-'T9'!B33)/'T9'!B33*100</f>
        <v>0.9312491901439669</v>
      </c>
      <c r="C33" s="57">
        <f>('T9'!C34-'T9'!C33)/'T9'!C33*100</f>
        <v>1.2200199680332382</v>
      </c>
      <c r="D33" s="57">
        <f>('T9'!E34-'T9'!E33)/'T9'!E33*100</f>
        <v>1.3018907605782863</v>
      </c>
      <c r="E33" s="57">
        <f>('T9'!F34-'T9'!F33)/'T9'!F33*100</f>
        <v>1.779507655186281</v>
      </c>
      <c r="F33" s="57">
        <f>('T9'!G34-'T9'!G33)/'T9'!G33*100</f>
        <v>-6.8474659467419317</v>
      </c>
      <c r="G33" s="57">
        <f>('T9'!H34-'T9'!H33)/'T9'!H33*100</f>
        <v>0.28610641422387156</v>
      </c>
      <c r="H33" s="57">
        <f>('T9'!I34-'T9'!I33)/'T9'!I33*100</f>
        <v>0.55274409877584707</v>
      </c>
      <c r="I33" s="57">
        <f>('T9'!J34-'T9'!J33)/'T9'!J33*100</f>
        <v>8.0883991695431104E-2</v>
      </c>
      <c r="J33" s="59">
        <f>('T9'!K34-'T9'!K33)</f>
        <v>-0.44474355617433936</v>
      </c>
      <c r="K33" s="137"/>
      <c r="L33" s="137"/>
    </row>
    <row r="34" spans="1:12">
      <c r="A34" s="311">
        <v>2006</v>
      </c>
      <c r="B34" s="59">
        <f>('T9'!B35-'T9'!B34)/'T9'!B34*100</f>
        <v>0.95441446250418094</v>
      </c>
      <c r="C34" s="57">
        <f>('T9'!C35-'T9'!C34)/'T9'!C34*100</f>
        <v>1.208853424863545</v>
      </c>
      <c r="D34" s="57">
        <f>('T9'!E35-'T9'!E34)/'T9'!E34*100</f>
        <v>1.4117331904634343</v>
      </c>
      <c r="E34" s="57">
        <f>('T9'!F35-'T9'!F34)/'T9'!F34*100</f>
        <v>1.9029139913920836</v>
      </c>
      <c r="F34" s="57">
        <f>('T9'!G35-'T9'!G34)/'T9'!G34*100</f>
        <v>-7.7723620076406279</v>
      </c>
      <c r="G34" s="57">
        <f>('T9'!H35-'T9'!H34)/'T9'!H34*100</f>
        <v>0.25203351801308399</v>
      </c>
      <c r="H34" s="57">
        <f>('T9'!I35-'T9'!I34)/'T9'!I34*100</f>
        <v>0.6857706050822947</v>
      </c>
      <c r="I34" s="57">
        <f>('T9'!J35-'T9'!J34)/'T9'!J34*100</f>
        <v>0.20045653985249912</v>
      </c>
      <c r="J34" s="59">
        <f>('T9'!K35-'T9'!K34)</f>
        <v>-0.46039349822231035</v>
      </c>
      <c r="K34" s="137"/>
      <c r="L34" s="137"/>
    </row>
    <row r="35" spans="1:12">
      <c r="A35" s="330">
        <v>2007</v>
      </c>
      <c r="B35" s="59">
        <f>('T9'!B36-'T9'!B35)/'T9'!B35*100</f>
        <v>0.963128057881386</v>
      </c>
      <c r="C35" s="57">
        <f>('T9'!C36-'T9'!C35)/'T9'!C35*100</f>
        <v>1.3338286388567182</v>
      </c>
      <c r="D35" s="57">
        <f>('T9'!E36-'T9'!E35)/'T9'!E35*100</f>
        <v>1.1200042264310432</v>
      </c>
      <c r="E35" s="57">
        <f>('T9'!F36-'T9'!F35)/'T9'!F35*100</f>
        <v>1.1216739252355863</v>
      </c>
      <c r="F35" s="57">
        <f>('T9'!G36-'T9'!G35)/'T9'!G35*100</f>
        <v>1.0998428795886301</v>
      </c>
      <c r="G35" s="57">
        <f>('T9'!H36-'T9'!H35)/'T9'!H35*100</f>
        <v>0.36716431840623337</v>
      </c>
      <c r="H35" s="57">
        <f>('T9'!I36-'T9'!I35)/'T9'!I35*100</f>
        <v>-0.20936218089342523</v>
      </c>
      <c r="I35" s="57">
        <f>('T9'!J36-'T9'!J35)/'T9'!J35*100</f>
        <v>-0.21100990192301072</v>
      </c>
      <c r="J35" s="59">
        <f>('T9'!K36-'T9'!K35)</f>
        <v>-9.2179925579127797E-4</v>
      </c>
      <c r="K35" s="137"/>
      <c r="L35" s="137"/>
    </row>
    <row r="36" spans="1:12">
      <c r="A36" s="330">
        <v>2008</v>
      </c>
      <c r="B36" s="59">
        <f>('T9'!B37-'T9'!B36)/'T9'!B36*100</f>
        <v>0.94366514637250742</v>
      </c>
      <c r="C36" s="57">
        <f>('T9'!C37-'T9'!C36)/'T9'!C36*100</f>
        <v>0.82849219595716506</v>
      </c>
      <c r="D36" s="57">
        <f>('T9'!E37-'T9'!E36)/'T9'!E36*100</f>
        <v>0.759515164180664</v>
      </c>
      <c r="E36" s="57">
        <f>('T9'!F37-'T9'!F36)/'T9'!F36*100</f>
        <v>-0.46902709401767922</v>
      </c>
      <c r="F36" s="57">
        <f>('T9'!G37-'T9'!G36)/'T9'!G36*100</f>
        <v>26.08081378920599</v>
      </c>
      <c r="G36" s="57">
        <f>('T9'!H37-'T9'!H36)/'T9'!H36*100</f>
        <v>-0.11409626374110204</v>
      </c>
      <c r="H36" s="57">
        <f>('T9'!I37-'T9'!I36)/'T9'!I36*100</f>
        <v>-1.2868577737463012</v>
      </c>
      <c r="I36" s="57">
        <f>('T9'!J37-'T9'!J36)/'T9'!J36*100</f>
        <v>-6.8410258126678031E-2</v>
      </c>
      <c r="J36" s="59">
        <f>('T9'!K37-'T9'!K36)</f>
        <v>1.1616283398337472</v>
      </c>
      <c r="K36" s="137"/>
      <c r="L36" s="137"/>
    </row>
    <row r="37" spans="1:12" s="60" customFormat="1">
      <c r="A37" s="312">
        <v>2009</v>
      </c>
      <c r="B37" s="80">
        <f>('T9'!B38-'T9'!B37)/'T9'!B37*100</f>
        <v>0.88558922713705446</v>
      </c>
      <c r="C37" s="81">
        <f>('T9'!C38-'T9'!C37)/'T9'!C37*100</f>
        <v>0.86103649460194698</v>
      </c>
      <c r="D37" s="81">
        <f>('T9'!E38-'T9'!E37)/'T9'!E37*100</f>
        <v>-9.3980698308995581E-2</v>
      </c>
      <c r="E37" s="81">
        <f>('T9'!F38-'T9'!F37)/'T9'!F37*100</f>
        <v>-3.7733382864847758</v>
      </c>
      <c r="F37" s="81">
        <f>('T9'!G38-'T9'!G37)/'T9'!G37*100</f>
        <v>59.849843119677274</v>
      </c>
      <c r="G37" s="81">
        <f>('T9'!H38-'T9'!H37)/'T9'!H37*100</f>
        <v>-2.4337204870599045E-2</v>
      </c>
      <c r="H37" s="81">
        <f>('T9'!I38-'T9'!I37)/'T9'!I37*100</f>
        <v>-4.594811774847031</v>
      </c>
      <c r="I37" s="81">
        <f>('T9'!J38-'T9'!J37)/'T9'!J37*100</f>
        <v>-0.94686434534316311</v>
      </c>
      <c r="J37" s="59">
        <f>('T9'!K38-'T9'!K37)</f>
        <v>3.4704278117042051</v>
      </c>
      <c r="K37" s="245"/>
      <c r="L37" s="245"/>
    </row>
    <row r="38" spans="1:12" s="60" customFormat="1">
      <c r="A38" s="312">
        <v>2010</v>
      </c>
      <c r="B38" s="80">
        <f>('T9'!B39-'T9'!B38)/'T9'!B38*100</f>
        <v>0.83127196979559947</v>
      </c>
      <c r="C38" s="81">
        <f>('T9'!C39-'T9'!C38)/'T9'!C38*100</f>
        <v>0.860471329638127</v>
      </c>
      <c r="D38" s="81">
        <f>('T9'!E39-'T9'!E38)/'T9'!E38*100</f>
        <v>-0.16413436960724526</v>
      </c>
      <c r="E38" s="81">
        <f>('T9'!F39-'T9'!F38)/'T9'!F38*100</f>
        <v>-0.5812249333342866</v>
      </c>
      <c r="F38" s="81">
        <f>('T9'!G39-'T9'!G38)/'T9'!G38*100</f>
        <v>3.9256922537679637</v>
      </c>
      <c r="G38" s="81">
        <f>('T9'!H39-'T9'!H38)/'T9'!H38*100</f>
        <v>2.8958634828376403E-2</v>
      </c>
      <c r="H38" s="81">
        <f>('T9'!I39-'T9'!I38)/'T9'!I38*100</f>
        <v>-1.4293967140611195</v>
      </c>
      <c r="I38" s="81">
        <f>('T9'!J39-'T9'!J38)/'T9'!J38*100</f>
        <v>-1.0158644766756026</v>
      </c>
      <c r="J38" s="59">
        <f>('T9'!K39-'T9'!K38)</f>
        <v>0.37911336601347223</v>
      </c>
      <c r="K38" s="245"/>
      <c r="L38" s="245"/>
    </row>
    <row r="39" spans="1:12" s="60" customFormat="1">
      <c r="A39" s="312">
        <v>2011</v>
      </c>
      <c r="B39" s="80">
        <f>('T9'!B40-'T9'!B39)/'T9'!B39*100</f>
        <v>0.74372002040065333</v>
      </c>
      <c r="C39" s="81">
        <f>('T9'!C40-'T9'!C39)/'T9'!C39*100</f>
        <v>0.75179750241769328</v>
      </c>
      <c r="D39" s="81">
        <f>('T9'!E40-'T9'!E39)/'T9'!E39*100</f>
        <v>-0.17675077490918778</v>
      </c>
      <c r="E39" s="81">
        <f>('T9'!F40-'T9'!F39)/'T9'!F39*100</f>
        <v>0.57887016050163953</v>
      </c>
      <c r="F39" s="81">
        <f>('T9'!G40-'T9'!G39)/'T9'!G39*100</f>
        <v>-7.2715008431703199</v>
      </c>
      <c r="G39" s="81">
        <f>('T9'!H40-'T9'!H39)/'T9'!H39*100</f>
        <v>8.0178516491215216E-3</v>
      </c>
      <c r="H39" s="81">
        <f>('T9'!I40-'T9'!I39)/'T9'!I39*100</f>
        <v>-0.17163697939175498</v>
      </c>
      <c r="I39" s="81">
        <f>('T9'!J40-'T9'!J39)/'T9'!J39*100</f>
        <v>-0.92161956445949367</v>
      </c>
      <c r="J39" s="59">
        <f>('T9'!K40-'T9'!K39)</f>
        <v>-0.68468769577567201</v>
      </c>
      <c r="K39" s="245"/>
      <c r="L39" s="245"/>
    </row>
    <row r="40" spans="1:12" s="158" customFormat="1">
      <c r="A40" s="312">
        <v>2012</v>
      </c>
      <c r="B40" s="80">
        <f>('T9'!B41-'T9'!B40)/'T9'!B40*100</f>
        <v>0.72925811764253534</v>
      </c>
      <c r="C40" s="81">
        <f>('T9'!C41-'T9'!C40)/'T9'!C40*100</f>
        <v>1.529935146775284</v>
      </c>
      <c r="D40" s="81">
        <f>('T9'!E41-'T9'!E40)/'T9'!E40*100</f>
        <v>0.8840167429386071</v>
      </c>
      <c r="E40" s="81">
        <f>('T9'!F41-'T9'!F40)/'T9'!F40*100</f>
        <v>1.8588822398101081</v>
      </c>
      <c r="F40" s="81">
        <f>('T9'!G41-'T9'!G40)/'T9'!G40*100</f>
        <v>-9.0274241652724232</v>
      </c>
      <c r="G40" s="81">
        <f>('T9'!H41-'T9'!H40)/'T9'!H40*100</f>
        <v>0.79488030001930721</v>
      </c>
      <c r="H40" s="81">
        <f>('T9'!I41-'T9'!I40)/'T9'!I40*100</f>
        <v>0.32399025229287826</v>
      </c>
      <c r="I40" s="81">
        <f>('T9'!J41-'T9'!J40)/'T9'!J40*100</f>
        <v>-0.63618518312150407</v>
      </c>
      <c r="J40" s="59">
        <f>('T9'!K41-'T9'!K40)</f>
        <v>-0.87919069633926128</v>
      </c>
      <c r="K40" s="443"/>
      <c r="L40" s="443"/>
    </row>
    <row r="41" spans="1:12" s="158" customFormat="1">
      <c r="A41" s="442">
        <v>2013</v>
      </c>
      <c r="B41" s="80">
        <f>('T9'!B42-'T9'!B41)/'T9'!B41*100</f>
        <v>0.70743763797260595</v>
      </c>
      <c r="C41" s="81">
        <f>('T9'!C42-'T9'!C41)/'T9'!C41*100</f>
        <v>0.98444616168757504</v>
      </c>
      <c r="D41" s="81">
        <f>('T9'!E42-'T9'!E41)/'T9'!E41*100</f>
        <v>0.26713986126794648</v>
      </c>
      <c r="E41" s="81">
        <f>('T9'!F42-'T9'!F41)/'T9'!F41*100</f>
        <v>1.0247843390491966</v>
      </c>
      <c r="F41" s="81">
        <f>('T9'!G42-'T9'!G41)/'T9'!G41*100</f>
        <v>-8.36398528706221</v>
      </c>
      <c r="G41" s="81">
        <f>('T9'!H42-'T9'!H41)/'T9'!H41*100</f>
        <v>0.27506262716242047</v>
      </c>
      <c r="H41" s="81">
        <f>('T9'!I42-'T9'!I41)/'T9'!I41*100</f>
        <v>3.9944940923892398E-2</v>
      </c>
      <c r="I41" s="81">
        <f>('T9'!J42-'T9'!J41)/'T9'!J41*100</f>
        <v>-0.71031364500544092</v>
      </c>
      <c r="J41" s="59">
        <f>('T9'!K42-'T9'!K41)</f>
        <v>-0.69464924225663971</v>
      </c>
      <c r="K41" s="443"/>
      <c r="L41" s="443"/>
    </row>
    <row r="42" spans="1:12">
      <c r="A42" s="535">
        <v>2014</v>
      </c>
      <c r="B42" s="80">
        <f>('T9'!B43-'T9'!B42)/'T9'!B42*100</f>
        <v>0.74384550755216394</v>
      </c>
      <c r="C42" s="81">
        <f>('T9'!C43-'T9'!C42)/'T9'!C42*100</f>
        <v>0.92315582528421225</v>
      </c>
      <c r="D42" s="81">
        <f>('T9'!E43-'T9'!E42)/'T9'!E42*100</f>
        <v>0.34301012298167827</v>
      </c>
      <c r="E42" s="81">
        <f>('T9'!F43-'T9'!F42)/'T9'!F42*100</f>
        <v>1.6508139429857775</v>
      </c>
      <c r="F42" s="81">
        <f>('T9'!G43-'T9'!G42)/'T9'!G42*100</f>
        <v>-16.082024432809774</v>
      </c>
      <c r="G42" s="81">
        <f>('T9'!H43-'T9'!H42)/'T9'!H42*100</f>
        <v>0.17798637408436854</v>
      </c>
      <c r="H42" s="81">
        <f>('T9'!I43-'T9'!I42)/'T9'!I42*100</f>
        <v>0.72100214440506982</v>
      </c>
      <c r="I42" s="81">
        <f>('T9'!J43-'T9'!J42)/'T9'!J42*100</f>
        <v>-0.57483904219846238</v>
      </c>
      <c r="J42" s="59">
        <f>('T9'!K43-'T9'!K42)</f>
        <v>-1.2072119137092265</v>
      </c>
      <c r="K42" s="137"/>
      <c r="L42" s="137"/>
    </row>
    <row r="43" spans="1:12">
      <c r="A43" s="631">
        <v>2015</v>
      </c>
      <c r="B43" s="80">
        <f>('T9'!B44-'T9'!B43)/'T9'!B43*100</f>
        <v>0.74305618696171538</v>
      </c>
      <c r="C43" s="81">
        <f>('T9'!C44-'T9'!C43)/'T9'!C43*100</f>
        <v>1.1510524426591167</v>
      </c>
      <c r="D43" s="81">
        <f>('T9'!E44-'T9'!E43)/'T9'!E43*100</f>
        <v>0.77474634753274074</v>
      </c>
      <c r="E43" s="81">
        <f>('T9'!F44-'T9'!F43)/'T9'!F43*100</f>
        <v>1.7285807046922526</v>
      </c>
      <c r="F43" s="81">
        <f>('T9'!G44-'T9'!G43)/'T9'!G43*100</f>
        <v>-13.73609233648747</v>
      </c>
      <c r="G43" s="81">
        <f>('T9'!H44-'T9'!H43)/'T9'!H43*100</f>
        <v>0.40498697492383773</v>
      </c>
      <c r="H43" s="81">
        <f>('T9'!I44-'T9'!I43)/'T9'!I43*100</f>
        <v>0.57095625610077338</v>
      </c>
      <c r="I43" s="81">
        <f>('T9'!J44-'T9'!J43)/'T9'!J43*100</f>
        <v>-0.37202390488196224</v>
      </c>
      <c r="J43" s="59">
        <f>('T9'!K44-'T9'!K43)</f>
        <v>-0.88812280038326374</v>
      </c>
      <c r="K43" s="137"/>
      <c r="L43" s="137"/>
    </row>
    <row r="44" spans="1:12">
      <c r="A44" s="230">
        <v>2016</v>
      </c>
      <c r="B44" s="80">
        <f>('T9'!B45-'T9'!B44)/'T9'!B44*100</f>
        <v>0.72979525275190382</v>
      </c>
      <c r="C44" s="81">
        <f>('T9'!C45-'T9'!C44)/'T9'!C44*100</f>
        <v>1.0913034637022978</v>
      </c>
      <c r="D44" s="81">
        <f>('T9'!E45-'T9'!E44)/'T9'!E44*100</f>
        <v>1.3091071087634443</v>
      </c>
      <c r="E44" s="81">
        <f>('T9'!F45-'T9'!F44)/'T9'!F44*100</f>
        <v>1.7482564467796335</v>
      </c>
      <c r="F44" s="81">
        <f>('T9'!G45-'T9'!G44)/'T9'!G44*100</f>
        <v>-6.5694310511089675</v>
      </c>
      <c r="G44" s="81">
        <f>('T9'!H45-'T9'!H44)/'T9'!H44*100</f>
        <v>0.35888905565955997</v>
      </c>
      <c r="H44" s="81">
        <f>('T9'!I45-'T9'!I44)/'T9'!I44*100</f>
        <v>0.64986102717848337</v>
      </c>
      <c r="I44" s="81">
        <f>('T9'!J45-'T9'!J44)/'T9'!J44*100</f>
        <v>0.21545240549732675</v>
      </c>
      <c r="J44" s="59">
        <f>('T9'!K45-'T9'!K44)</f>
        <v>-0.41058850643772171</v>
      </c>
      <c r="K44" s="137"/>
      <c r="L44" s="137"/>
    </row>
    <row r="45" spans="1:12">
      <c r="A45" s="564">
        <v>2017</v>
      </c>
      <c r="B45" s="314">
        <f>('T9'!B46-'T9'!B45)/'T9'!B45*100</f>
        <v>0.71523907213564519</v>
      </c>
      <c r="C45" s="313">
        <f>('T9'!C46-'T9'!C45)/'T9'!C45*100</f>
        <v>0.60779843652628007</v>
      </c>
      <c r="D45" s="313">
        <f>('T9'!E46-'T9'!E45)/'T9'!E45*100</f>
        <v>0.71174153668327189</v>
      </c>
      <c r="E45" s="313">
        <f>('T9'!F46-'T9'!F45)/'T9'!F45*100</f>
        <v>1.2553157769618848</v>
      </c>
      <c r="F45" s="313">
        <f>('T9'!G46-'T9'!G45)/'T9'!G45*100</f>
        <v>-9.9213004773577591</v>
      </c>
      <c r="G45" s="313">
        <f>('T9'!H46-'T9'!H45)/'T9'!H45*100</f>
        <v>-0.1066776354791992</v>
      </c>
      <c r="H45" s="313">
        <f>('T9'!I46-'T9'!I45)/'T9'!I45*100</f>
        <v>0.64360551617091555</v>
      </c>
      <c r="I45" s="313">
        <f>('T9'!J46-'T9'!J45)/'T9'!J45*100</f>
        <v>0.10331515227676943</v>
      </c>
      <c r="J45" s="327">
        <f>('T9'!K46-'T9'!K45)</f>
        <v>-0.51407627651467092</v>
      </c>
      <c r="K45" s="137"/>
      <c r="L45" s="137"/>
    </row>
    <row r="46" spans="1:12">
      <c r="B46" s="58"/>
      <c r="C46" s="58"/>
      <c r="D46" s="58"/>
      <c r="E46" s="58"/>
      <c r="F46" s="58"/>
      <c r="G46" s="58"/>
      <c r="H46" s="58"/>
      <c r="I46" s="58"/>
      <c r="J46" s="58"/>
      <c r="K46" s="137"/>
      <c r="L46" s="137"/>
    </row>
    <row r="47" spans="1:12">
      <c r="A47" s="263" t="s">
        <v>282</v>
      </c>
      <c r="B47" s="137"/>
      <c r="C47" s="137"/>
      <c r="D47" s="137"/>
      <c r="E47" s="137"/>
      <c r="F47" s="137"/>
      <c r="G47" s="137"/>
      <c r="H47" s="137"/>
      <c r="I47" s="137"/>
      <c r="J47" s="137"/>
      <c r="K47" s="137"/>
      <c r="L47" s="137"/>
    </row>
    <row r="48" spans="1:12">
      <c r="A48" s="2" t="s">
        <v>283</v>
      </c>
      <c r="B48" s="137"/>
      <c r="C48" s="137"/>
      <c r="D48" s="137"/>
      <c r="E48" s="137"/>
      <c r="F48" s="137"/>
      <c r="G48" s="137"/>
      <c r="H48" s="137"/>
      <c r="I48" s="137"/>
      <c r="J48" s="137"/>
      <c r="K48" s="137"/>
      <c r="L48" s="137"/>
    </row>
    <row r="49" spans="1:1">
      <c r="A49" s="2" t="s">
        <v>284</v>
      </c>
    </row>
  </sheetData>
  <pageMargins left="0.35433070866141736" right="0.35433070866141736" top="0.98425196850393704" bottom="0.98425196850393704" header="0.51181102362204722" footer="0.51181102362204722"/>
  <pageSetup scale="8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65"/>
  <sheetViews>
    <sheetView zoomScaleSheetLayoutView="100" workbookViewId="0">
      <selection activeCell="A2" sqref="A2"/>
    </sheetView>
  </sheetViews>
  <sheetFormatPr defaultRowHeight="15.75" outlineLevelCol="1"/>
  <cols>
    <col min="1" max="1" width="8.28515625" style="1" customWidth="1"/>
    <col min="2" max="2" width="12" style="1" customWidth="1"/>
    <col min="3" max="3" width="13.85546875" style="1" customWidth="1"/>
    <col min="4" max="4" width="13.28515625" style="1" customWidth="1"/>
    <col min="5" max="7" width="12" style="1" customWidth="1"/>
    <col min="8" max="8" width="16.140625" style="1" customWidth="1"/>
    <col min="9" max="9" width="12.7109375" style="1" customWidth="1" outlineLevel="1"/>
    <col min="10" max="10" width="11.42578125" style="1" customWidth="1"/>
    <col min="11" max="11" width="13.85546875" style="1" customWidth="1"/>
    <col min="12" max="12" width="12" style="1" customWidth="1"/>
    <col min="13" max="13" width="12.42578125" style="1" customWidth="1"/>
    <col min="14" max="14" width="11.5703125" style="1" customWidth="1"/>
    <col min="15" max="15" width="11.7109375" style="1" customWidth="1"/>
    <col min="16" max="16" width="11" style="1" customWidth="1"/>
    <col min="17" max="17" width="11.5703125" style="1" customWidth="1"/>
    <col min="18" max="256" width="9.140625" style="1"/>
    <col min="257" max="257" width="8.28515625" style="1" customWidth="1"/>
    <col min="258" max="258" width="12" style="1" customWidth="1"/>
    <col min="259" max="259" width="13.85546875" style="1" customWidth="1"/>
    <col min="260" max="260" width="13.28515625" style="1" customWidth="1"/>
    <col min="261" max="263" width="12" style="1" customWidth="1"/>
    <col min="264" max="264" width="16.140625" style="1" customWidth="1"/>
    <col min="265" max="265" width="12.7109375" style="1" customWidth="1"/>
    <col min="266" max="266" width="11.42578125" style="1" customWidth="1"/>
    <col min="267" max="267" width="13.85546875" style="1" customWidth="1"/>
    <col min="268" max="268" width="12" style="1" customWidth="1"/>
    <col min="269" max="269" width="12.42578125" style="1" customWidth="1"/>
    <col min="270" max="270" width="11.5703125" style="1" customWidth="1"/>
    <col min="271" max="271" width="11.7109375" style="1" customWidth="1"/>
    <col min="272" max="272" width="11" style="1" customWidth="1"/>
    <col min="273" max="273" width="11.5703125" style="1" customWidth="1"/>
    <col min="274" max="512" width="9.140625" style="1"/>
    <col min="513" max="513" width="8.28515625" style="1" customWidth="1"/>
    <col min="514" max="514" width="12" style="1" customWidth="1"/>
    <col min="515" max="515" width="13.85546875" style="1" customWidth="1"/>
    <col min="516" max="516" width="13.28515625" style="1" customWidth="1"/>
    <col min="517" max="519" width="12" style="1" customWidth="1"/>
    <col min="520" max="520" width="16.140625" style="1" customWidth="1"/>
    <col min="521" max="521" width="12.7109375" style="1" customWidth="1"/>
    <col min="522" max="522" width="11.42578125" style="1" customWidth="1"/>
    <col min="523" max="523" width="13.85546875" style="1" customWidth="1"/>
    <col min="524" max="524" width="12" style="1" customWidth="1"/>
    <col min="525" max="525" width="12.42578125" style="1" customWidth="1"/>
    <col min="526" max="526" width="11.5703125" style="1" customWidth="1"/>
    <col min="527" max="527" width="11.7109375" style="1" customWidth="1"/>
    <col min="528" max="528" width="11" style="1" customWidth="1"/>
    <col min="529" max="529" width="11.5703125" style="1" customWidth="1"/>
    <col min="530" max="768" width="9.140625" style="1"/>
    <col min="769" max="769" width="8.28515625" style="1" customWidth="1"/>
    <col min="770" max="770" width="12" style="1" customWidth="1"/>
    <col min="771" max="771" width="13.85546875" style="1" customWidth="1"/>
    <col min="772" max="772" width="13.28515625" style="1" customWidth="1"/>
    <col min="773" max="775" width="12" style="1" customWidth="1"/>
    <col min="776" max="776" width="16.140625" style="1" customWidth="1"/>
    <col min="777" max="777" width="12.7109375" style="1" customWidth="1"/>
    <col min="778" max="778" width="11.42578125" style="1" customWidth="1"/>
    <col min="779" max="779" width="13.85546875" style="1" customWidth="1"/>
    <col min="780" max="780" width="12" style="1" customWidth="1"/>
    <col min="781" max="781" width="12.42578125" style="1" customWidth="1"/>
    <col min="782" max="782" width="11.5703125" style="1" customWidth="1"/>
    <col min="783" max="783" width="11.7109375" style="1" customWidth="1"/>
    <col min="784" max="784" width="11" style="1" customWidth="1"/>
    <col min="785" max="785" width="11.5703125" style="1" customWidth="1"/>
    <col min="786" max="1024" width="9.140625" style="1"/>
    <col min="1025" max="1025" width="8.28515625" style="1" customWidth="1"/>
    <col min="1026" max="1026" width="12" style="1" customWidth="1"/>
    <col min="1027" max="1027" width="13.85546875" style="1" customWidth="1"/>
    <col min="1028" max="1028" width="13.28515625" style="1" customWidth="1"/>
    <col min="1029" max="1031" width="12" style="1" customWidth="1"/>
    <col min="1032" max="1032" width="16.140625" style="1" customWidth="1"/>
    <col min="1033" max="1033" width="12.7109375" style="1" customWidth="1"/>
    <col min="1034" max="1034" width="11.42578125" style="1" customWidth="1"/>
    <col min="1035" max="1035" width="13.85546875" style="1" customWidth="1"/>
    <col min="1036" max="1036" width="12" style="1" customWidth="1"/>
    <col min="1037" max="1037" width="12.42578125" style="1" customWidth="1"/>
    <col min="1038" max="1038" width="11.5703125" style="1" customWidth="1"/>
    <col min="1039" max="1039" width="11.7109375" style="1" customWidth="1"/>
    <col min="1040" max="1040" width="11" style="1" customWidth="1"/>
    <col min="1041" max="1041" width="11.5703125" style="1" customWidth="1"/>
    <col min="1042" max="1280" width="9.140625" style="1"/>
    <col min="1281" max="1281" width="8.28515625" style="1" customWidth="1"/>
    <col min="1282" max="1282" width="12" style="1" customWidth="1"/>
    <col min="1283" max="1283" width="13.85546875" style="1" customWidth="1"/>
    <col min="1284" max="1284" width="13.28515625" style="1" customWidth="1"/>
    <col min="1285" max="1287" width="12" style="1" customWidth="1"/>
    <col min="1288" max="1288" width="16.140625" style="1" customWidth="1"/>
    <col min="1289" max="1289" width="12.7109375" style="1" customWidth="1"/>
    <col min="1290" max="1290" width="11.42578125" style="1" customWidth="1"/>
    <col min="1291" max="1291" width="13.85546875" style="1" customWidth="1"/>
    <col min="1292" max="1292" width="12" style="1" customWidth="1"/>
    <col min="1293" max="1293" width="12.42578125" style="1" customWidth="1"/>
    <col min="1294" max="1294" width="11.5703125" style="1" customWidth="1"/>
    <col min="1295" max="1295" width="11.7109375" style="1" customWidth="1"/>
    <col min="1296" max="1296" width="11" style="1" customWidth="1"/>
    <col min="1297" max="1297" width="11.5703125" style="1" customWidth="1"/>
    <col min="1298" max="1536" width="9.140625" style="1"/>
    <col min="1537" max="1537" width="8.28515625" style="1" customWidth="1"/>
    <col min="1538" max="1538" width="12" style="1" customWidth="1"/>
    <col min="1539" max="1539" width="13.85546875" style="1" customWidth="1"/>
    <col min="1540" max="1540" width="13.28515625" style="1" customWidth="1"/>
    <col min="1541" max="1543" width="12" style="1" customWidth="1"/>
    <col min="1544" max="1544" width="16.140625" style="1" customWidth="1"/>
    <col min="1545" max="1545" width="12.7109375" style="1" customWidth="1"/>
    <col min="1546" max="1546" width="11.42578125" style="1" customWidth="1"/>
    <col min="1547" max="1547" width="13.85546875" style="1" customWidth="1"/>
    <col min="1548" max="1548" width="12" style="1" customWidth="1"/>
    <col min="1549" max="1549" width="12.42578125" style="1" customWidth="1"/>
    <col min="1550" max="1550" width="11.5703125" style="1" customWidth="1"/>
    <col min="1551" max="1551" width="11.7109375" style="1" customWidth="1"/>
    <col min="1552" max="1552" width="11" style="1" customWidth="1"/>
    <col min="1553" max="1553" width="11.5703125" style="1" customWidth="1"/>
    <col min="1554" max="1792" width="9.140625" style="1"/>
    <col min="1793" max="1793" width="8.28515625" style="1" customWidth="1"/>
    <col min="1794" max="1794" width="12" style="1" customWidth="1"/>
    <col min="1795" max="1795" width="13.85546875" style="1" customWidth="1"/>
    <col min="1796" max="1796" width="13.28515625" style="1" customWidth="1"/>
    <col min="1797" max="1799" width="12" style="1" customWidth="1"/>
    <col min="1800" max="1800" width="16.140625" style="1" customWidth="1"/>
    <col min="1801" max="1801" width="12.7109375" style="1" customWidth="1"/>
    <col min="1802" max="1802" width="11.42578125" style="1" customWidth="1"/>
    <col min="1803" max="1803" width="13.85546875" style="1" customWidth="1"/>
    <col min="1804" max="1804" width="12" style="1" customWidth="1"/>
    <col min="1805" max="1805" width="12.42578125" style="1" customWidth="1"/>
    <col min="1806" max="1806" width="11.5703125" style="1" customWidth="1"/>
    <col min="1807" max="1807" width="11.7109375" style="1" customWidth="1"/>
    <col min="1808" max="1808" width="11" style="1" customWidth="1"/>
    <col min="1809" max="1809" width="11.5703125" style="1" customWidth="1"/>
    <col min="1810" max="2048" width="9.140625" style="1"/>
    <col min="2049" max="2049" width="8.28515625" style="1" customWidth="1"/>
    <col min="2050" max="2050" width="12" style="1" customWidth="1"/>
    <col min="2051" max="2051" width="13.85546875" style="1" customWidth="1"/>
    <col min="2052" max="2052" width="13.28515625" style="1" customWidth="1"/>
    <col min="2053" max="2055" width="12" style="1" customWidth="1"/>
    <col min="2056" max="2056" width="16.140625" style="1" customWidth="1"/>
    <col min="2057" max="2057" width="12.7109375" style="1" customWidth="1"/>
    <col min="2058" max="2058" width="11.42578125" style="1" customWidth="1"/>
    <col min="2059" max="2059" width="13.85546875" style="1" customWidth="1"/>
    <col min="2060" max="2060" width="12" style="1" customWidth="1"/>
    <col min="2061" max="2061" width="12.42578125" style="1" customWidth="1"/>
    <col min="2062" max="2062" width="11.5703125" style="1" customWidth="1"/>
    <col min="2063" max="2063" width="11.7109375" style="1" customWidth="1"/>
    <col min="2064" max="2064" width="11" style="1" customWidth="1"/>
    <col min="2065" max="2065" width="11.5703125" style="1" customWidth="1"/>
    <col min="2066" max="2304" width="9.140625" style="1"/>
    <col min="2305" max="2305" width="8.28515625" style="1" customWidth="1"/>
    <col min="2306" max="2306" width="12" style="1" customWidth="1"/>
    <col min="2307" max="2307" width="13.85546875" style="1" customWidth="1"/>
    <col min="2308" max="2308" width="13.28515625" style="1" customWidth="1"/>
    <col min="2309" max="2311" width="12" style="1" customWidth="1"/>
    <col min="2312" max="2312" width="16.140625" style="1" customWidth="1"/>
    <col min="2313" max="2313" width="12.7109375" style="1" customWidth="1"/>
    <col min="2314" max="2314" width="11.42578125" style="1" customWidth="1"/>
    <col min="2315" max="2315" width="13.85546875" style="1" customWidth="1"/>
    <col min="2316" max="2316" width="12" style="1" customWidth="1"/>
    <col min="2317" max="2317" width="12.42578125" style="1" customWidth="1"/>
    <col min="2318" max="2318" width="11.5703125" style="1" customWidth="1"/>
    <col min="2319" max="2319" width="11.7109375" style="1" customWidth="1"/>
    <col min="2320" max="2320" width="11" style="1" customWidth="1"/>
    <col min="2321" max="2321" width="11.5703125" style="1" customWidth="1"/>
    <col min="2322" max="2560" width="9.140625" style="1"/>
    <col min="2561" max="2561" width="8.28515625" style="1" customWidth="1"/>
    <col min="2562" max="2562" width="12" style="1" customWidth="1"/>
    <col min="2563" max="2563" width="13.85546875" style="1" customWidth="1"/>
    <col min="2564" max="2564" width="13.28515625" style="1" customWidth="1"/>
    <col min="2565" max="2567" width="12" style="1" customWidth="1"/>
    <col min="2568" max="2568" width="16.140625" style="1" customWidth="1"/>
    <col min="2569" max="2569" width="12.7109375" style="1" customWidth="1"/>
    <col min="2570" max="2570" width="11.42578125" style="1" customWidth="1"/>
    <col min="2571" max="2571" width="13.85546875" style="1" customWidth="1"/>
    <col min="2572" max="2572" width="12" style="1" customWidth="1"/>
    <col min="2573" max="2573" width="12.42578125" style="1" customWidth="1"/>
    <col min="2574" max="2574" width="11.5703125" style="1" customWidth="1"/>
    <col min="2575" max="2575" width="11.7109375" style="1" customWidth="1"/>
    <col min="2576" max="2576" width="11" style="1" customWidth="1"/>
    <col min="2577" max="2577" width="11.5703125" style="1" customWidth="1"/>
    <col min="2578" max="2816" width="9.140625" style="1"/>
    <col min="2817" max="2817" width="8.28515625" style="1" customWidth="1"/>
    <col min="2818" max="2818" width="12" style="1" customWidth="1"/>
    <col min="2819" max="2819" width="13.85546875" style="1" customWidth="1"/>
    <col min="2820" max="2820" width="13.28515625" style="1" customWidth="1"/>
    <col min="2821" max="2823" width="12" style="1" customWidth="1"/>
    <col min="2824" max="2824" width="16.140625" style="1" customWidth="1"/>
    <col min="2825" max="2825" width="12.7109375" style="1" customWidth="1"/>
    <col min="2826" max="2826" width="11.42578125" style="1" customWidth="1"/>
    <col min="2827" max="2827" width="13.85546875" style="1" customWidth="1"/>
    <col min="2828" max="2828" width="12" style="1" customWidth="1"/>
    <col min="2829" max="2829" width="12.42578125" style="1" customWidth="1"/>
    <col min="2830" max="2830" width="11.5703125" style="1" customWidth="1"/>
    <col min="2831" max="2831" width="11.7109375" style="1" customWidth="1"/>
    <col min="2832" max="2832" width="11" style="1" customWidth="1"/>
    <col min="2833" max="2833" width="11.5703125" style="1" customWidth="1"/>
    <col min="2834" max="3072" width="9.140625" style="1"/>
    <col min="3073" max="3073" width="8.28515625" style="1" customWidth="1"/>
    <col min="3074" max="3074" width="12" style="1" customWidth="1"/>
    <col min="3075" max="3075" width="13.85546875" style="1" customWidth="1"/>
    <col min="3076" max="3076" width="13.28515625" style="1" customWidth="1"/>
    <col min="3077" max="3079" width="12" style="1" customWidth="1"/>
    <col min="3080" max="3080" width="16.140625" style="1" customWidth="1"/>
    <col min="3081" max="3081" width="12.7109375" style="1" customWidth="1"/>
    <col min="3082" max="3082" width="11.42578125" style="1" customWidth="1"/>
    <col min="3083" max="3083" width="13.85546875" style="1" customWidth="1"/>
    <col min="3084" max="3084" width="12" style="1" customWidth="1"/>
    <col min="3085" max="3085" width="12.42578125" style="1" customWidth="1"/>
    <col min="3086" max="3086" width="11.5703125" style="1" customWidth="1"/>
    <col min="3087" max="3087" width="11.7109375" style="1" customWidth="1"/>
    <col min="3088" max="3088" width="11" style="1" customWidth="1"/>
    <col min="3089" max="3089" width="11.5703125" style="1" customWidth="1"/>
    <col min="3090" max="3328" width="9.140625" style="1"/>
    <col min="3329" max="3329" width="8.28515625" style="1" customWidth="1"/>
    <col min="3330" max="3330" width="12" style="1" customWidth="1"/>
    <col min="3331" max="3331" width="13.85546875" style="1" customWidth="1"/>
    <col min="3332" max="3332" width="13.28515625" style="1" customWidth="1"/>
    <col min="3333" max="3335" width="12" style="1" customWidth="1"/>
    <col min="3336" max="3336" width="16.140625" style="1" customWidth="1"/>
    <col min="3337" max="3337" width="12.7109375" style="1" customWidth="1"/>
    <col min="3338" max="3338" width="11.42578125" style="1" customWidth="1"/>
    <col min="3339" max="3339" width="13.85546875" style="1" customWidth="1"/>
    <col min="3340" max="3340" width="12" style="1" customWidth="1"/>
    <col min="3341" max="3341" width="12.42578125" style="1" customWidth="1"/>
    <col min="3342" max="3342" width="11.5703125" style="1" customWidth="1"/>
    <col min="3343" max="3343" width="11.7109375" style="1" customWidth="1"/>
    <col min="3344" max="3344" width="11" style="1" customWidth="1"/>
    <col min="3345" max="3345" width="11.5703125" style="1" customWidth="1"/>
    <col min="3346" max="3584" width="9.140625" style="1"/>
    <col min="3585" max="3585" width="8.28515625" style="1" customWidth="1"/>
    <col min="3586" max="3586" width="12" style="1" customWidth="1"/>
    <col min="3587" max="3587" width="13.85546875" style="1" customWidth="1"/>
    <col min="3588" max="3588" width="13.28515625" style="1" customWidth="1"/>
    <col min="3589" max="3591" width="12" style="1" customWidth="1"/>
    <col min="3592" max="3592" width="16.140625" style="1" customWidth="1"/>
    <col min="3593" max="3593" width="12.7109375" style="1" customWidth="1"/>
    <col min="3594" max="3594" width="11.42578125" style="1" customWidth="1"/>
    <col min="3595" max="3595" width="13.85546875" style="1" customWidth="1"/>
    <col min="3596" max="3596" width="12" style="1" customWidth="1"/>
    <col min="3597" max="3597" width="12.42578125" style="1" customWidth="1"/>
    <col min="3598" max="3598" width="11.5703125" style="1" customWidth="1"/>
    <col min="3599" max="3599" width="11.7109375" style="1" customWidth="1"/>
    <col min="3600" max="3600" width="11" style="1" customWidth="1"/>
    <col min="3601" max="3601" width="11.5703125" style="1" customWidth="1"/>
    <col min="3602" max="3840" width="9.140625" style="1"/>
    <col min="3841" max="3841" width="8.28515625" style="1" customWidth="1"/>
    <col min="3842" max="3842" width="12" style="1" customWidth="1"/>
    <col min="3843" max="3843" width="13.85546875" style="1" customWidth="1"/>
    <col min="3844" max="3844" width="13.28515625" style="1" customWidth="1"/>
    <col min="3845" max="3847" width="12" style="1" customWidth="1"/>
    <col min="3848" max="3848" width="16.140625" style="1" customWidth="1"/>
    <col min="3849" max="3849" width="12.7109375" style="1" customWidth="1"/>
    <col min="3850" max="3850" width="11.42578125" style="1" customWidth="1"/>
    <col min="3851" max="3851" width="13.85546875" style="1" customWidth="1"/>
    <col min="3852" max="3852" width="12" style="1" customWidth="1"/>
    <col min="3853" max="3853" width="12.42578125" style="1" customWidth="1"/>
    <col min="3854" max="3854" width="11.5703125" style="1" customWidth="1"/>
    <col min="3855" max="3855" width="11.7109375" style="1" customWidth="1"/>
    <col min="3856" max="3856" width="11" style="1" customWidth="1"/>
    <col min="3857" max="3857" width="11.5703125" style="1" customWidth="1"/>
    <col min="3858" max="4096" width="9.140625" style="1"/>
    <col min="4097" max="4097" width="8.28515625" style="1" customWidth="1"/>
    <col min="4098" max="4098" width="12" style="1" customWidth="1"/>
    <col min="4099" max="4099" width="13.85546875" style="1" customWidth="1"/>
    <col min="4100" max="4100" width="13.28515625" style="1" customWidth="1"/>
    <col min="4101" max="4103" width="12" style="1" customWidth="1"/>
    <col min="4104" max="4104" width="16.140625" style="1" customWidth="1"/>
    <col min="4105" max="4105" width="12.7109375" style="1" customWidth="1"/>
    <col min="4106" max="4106" width="11.42578125" style="1" customWidth="1"/>
    <col min="4107" max="4107" width="13.85546875" style="1" customWidth="1"/>
    <col min="4108" max="4108" width="12" style="1" customWidth="1"/>
    <col min="4109" max="4109" width="12.42578125" style="1" customWidth="1"/>
    <col min="4110" max="4110" width="11.5703125" style="1" customWidth="1"/>
    <col min="4111" max="4111" width="11.7109375" style="1" customWidth="1"/>
    <col min="4112" max="4112" width="11" style="1" customWidth="1"/>
    <col min="4113" max="4113" width="11.5703125" style="1" customWidth="1"/>
    <col min="4114" max="4352" width="9.140625" style="1"/>
    <col min="4353" max="4353" width="8.28515625" style="1" customWidth="1"/>
    <col min="4354" max="4354" width="12" style="1" customWidth="1"/>
    <col min="4355" max="4355" width="13.85546875" style="1" customWidth="1"/>
    <col min="4356" max="4356" width="13.28515625" style="1" customWidth="1"/>
    <col min="4357" max="4359" width="12" style="1" customWidth="1"/>
    <col min="4360" max="4360" width="16.140625" style="1" customWidth="1"/>
    <col min="4361" max="4361" width="12.7109375" style="1" customWidth="1"/>
    <col min="4362" max="4362" width="11.42578125" style="1" customWidth="1"/>
    <col min="4363" max="4363" width="13.85546875" style="1" customWidth="1"/>
    <col min="4364" max="4364" width="12" style="1" customWidth="1"/>
    <col min="4365" max="4365" width="12.42578125" style="1" customWidth="1"/>
    <col min="4366" max="4366" width="11.5703125" style="1" customWidth="1"/>
    <col min="4367" max="4367" width="11.7109375" style="1" customWidth="1"/>
    <col min="4368" max="4368" width="11" style="1" customWidth="1"/>
    <col min="4369" max="4369" width="11.5703125" style="1" customWidth="1"/>
    <col min="4370" max="4608" width="9.140625" style="1"/>
    <col min="4609" max="4609" width="8.28515625" style="1" customWidth="1"/>
    <col min="4610" max="4610" width="12" style="1" customWidth="1"/>
    <col min="4611" max="4611" width="13.85546875" style="1" customWidth="1"/>
    <col min="4612" max="4612" width="13.28515625" style="1" customWidth="1"/>
    <col min="4613" max="4615" width="12" style="1" customWidth="1"/>
    <col min="4616" max="4616" width="16.140625" style="1" customWidth="1"/>
    <col min="4617" max="4617" width="12.7109375" style="1" customWidth="1"/>
    <col min="4618" max="4618" width="11.42578125" style="1" customWidth="1"/>
    <col min="4619" max="4619" width="13.85546875" style="1" customWidth="1"/>
    <col min="4620" max="4620" width="12" style="1" customWidth="1"/>
    <col min="4621" max="4621" width="12.42578125" style="1" customWidth="1"/>
    <col min="4622" max="4622" width="11.5703125" style="1" customWidth="1"/>
    <col min="4623" max="4623" width="11.7109375" style="1" customWidth="1"/>
    <col min="4624" max="4624" width="11" style="1" customWidth="1"/>
    <col min="4625" max="4625" width="11.5703125" style="1" customWidth="1"/>
    <col min="4626" max="4864" width="9.140625" style="1"/>
    <col min="4865" max="4865" width="8.28515625" style="1" customWidth="1"/>
    <col min="4866" max="4866" width="12" style="1" customWidth="1"/>
    <col min="4867" max="4867" width="13.85546875" style="1" customWidth="1"/>
    <col min="4868" max="4868" width="13.28515625" style="1" customWidth="1"/>
    <col min="4869" max="4871" width="12" style="1" customWidth="1"/>
    <col min="4872" max="4872" width="16.140625" style="1" customWidth="1"/>
    <col min="4873" max="4873" width="12.7109375" style="1" customWidth="1"/>
    <col min="4874" max="4874" width="11.42578125" style="1" customWidth="1"/>
    <col min="4875" max="4875" width="13.85546875" style="1" customWidth="1"/>
    <col min="4876" max="4876" width="12" style="1" customWidth="1"/>
    <col min="4877" max="4877" width="12.42578125" style="1" customWidth="1"/>
    <col min="4878" max="4878" width="11.5703125" style="1" customWidth="1"/>
    <col min="4879" max="4879" width="11.7109375" style="1" customWidth="1"/>
    <col min="4880" max="4880" width="11" style="1" customWidth="1"/>
    <col min="4881" max="4881" width="11.5703125" style="1" customWidth="1"/>
    <col min="4882" max="5120" width="9.140625" style="1"/>
    <col min="5121" max="5121" width="8.28515625" style="1" customWidth="1"/>
    <col min="5122" max="5122" width="12" style="1" customWidth="1"/>
    <col min="5123" max="5123" width="13.85546875" style="1" customWidth="1"/>
    <col min="5124" max="5124" width="13.28515625" style="1" customWidth="1"/>
    <col min="5125" max="5127" width="12" style="1" customWidth="1"/>
    <col min="5128" max="5128" width="16.140625" style="1" customWidth="1"/>
    <col min="5129" max="5129" width="12.7109375" style="1" customWidth="1"/>
    <col min="5130" max="5130" width="11.42578125" style="1" customWidth="1"/>
    <col min="5131" max="5131" width="13.85546875" style="1" customWidth="1"/>
    <col min="5132" max="5132" width="12" style="1" customWidth="1"/>
    <col min="5133" max="5133" width="12.42578125" style="1" customWidth="1"/>
    <col min="5134" max="5134" width="11.5703125" style="1" customWidth="1"/>
    <col min="5135" max="5135" width="11.7109375" style="1" customWidth="1"/>
    <col min="5136" max="5136" width="11" style="1" customWidth="1"/>
    <col min="5137" max="5137" width="11.5703125" style="1" customWidth="1"/>
    <col min="5138" max="5376" width="9.140625" style="1"/>
    <col min="5377" max="5377" width="8.28515625" style="1" customWidth="1"/>
    <col min="5378" max="5378" width="12" style="1" customWidth="1"/>
    <col min="5379" max="5379" width="13.85546875" style="1" customWidth="1"/>
    <col min="5380" max="5380" width="13.28515625" style="1" customWidth="1"/>
    <col min="5381" max="5383" width="12" style="1" customWidth="1"/>
    <col min="5384" max="5384" width="16.140625" style="1" customWidth="1"/>
    <col min="5385" max="5385" width="12.7109375" style="1" customWidth="1"/>
    <col min="5386" max="5386" width="11.42578125" style="1" customWidth="1"/>
    <col min="5387" max="5387" width="13.85546875" style="1" customWidth="1"/>
    <col min="5388" max="5388" width="12" style="1" customWidth="1"/>
    <col min="5389" max="5389" width="12.42578125" style="1" customWidth="1"/>
    <col min="5390" max="5390" width="11.5703125" style="1" customWidth="1"/>
    <col min="5391" max="5391" width="11.7109375" style="1" customWidth="1"/>
    <col min="5392" max="5392" width="11" style="1" customWidth="1"/>
    <col min="5393" max="5393" width="11.5703125" style="1" customWidth="1"/>
    <col min="5394" max="5632" width="9.140625" style="1"/>
    <col min="5633" max="5633" width="8.28515625" style="1" customWidth="1"/>
    <col min="5634" max="5634" width="12" style="1" customWidth="1"/>
    <col min="5635" max="5635" width="13.85546875" style="1" customWidth="1"/>
    <col min="5636" max="5636" width="13.28515625" style="1" customWidth="1"/>
    <col min="5637" max="5639" width="12" style="1" customWidth="1"/>
    <col min="5640" max="5640" width="16.140625" style="1" customWidth="1"/>
    <col min="5641" max="5641" width="12.7109375" style="1" customWidth="1"/>
    <col min="5642" max="5642" width="11.42578125" style="1" customWidth="1"/>
    <col min="5643" max="5643" width="13.85546875" style="1" customWidth="1"/>
    <col min="5644" max="5644" width="12" style="1" customWidth="1"/>
    <col min="5645" max="5645" width="12.42578125" style="1" customWidth="1"/>
    <col min="5646" max="5646" width="11.5703125" style="1" customWidth="1"/>
    <col min="5647" max="5647" width="11.7109375" style="1" customWidth="1"/>
    <col min="5648" max="5648" width="11" style="1" customWidth="1"/>
    <col min="5649" max="5649" width="11.5703125" style="1" customWidth="1"/>
    <col min="5650" max="5888" width="9.140625" style="1"/>
    <col min="5889" max="5889" width="8.28515625" style="1" customWidth="1"/>
    <col min="5890" max="5890" width="12" style="1" customWidth="1"/>
    <col min="5891" max="5891" width="13.85546875" style="1" customWidth="1"/>
    <col min="5892" max="5892" width="13.28515625" style="1" customWidth="1"/>
    <col min="5893" max="5895" width="12" style="1" customWidth="1"/>
    <col min="5896" max="5896" width="16.140625" style="1" customWidth="1"/>
    <col min="5897" max="5897" width="12.7109375" style="1" customWidth="1"/>
    <col min="5898" max="5898" width="11.42578125" style="1" customWidth="1"/>
    <col min="5899" max="5899" width="13.85546875" style="1" customWidth="1"/>
    <col min="5900" max="5900" width="12" style="1" customWidth="1"/>
    <col min="5901" max="5901" width="12.42578125" style="1" customWidth="1"/>
    <col min="5902" max="5902" width="11.5703125" style="1" customWidth="1"/>
    <col min="5903" max="5903" width="11.7109375" style="1" customWidth="1"/>
    <col min="5904" max="5904" width="11" style="1" customWidth="1"/>
    <col min="5905" max="5905" width="11.5703125" style="1" customWidth="1"/>
    <col min="5906" max="6144" width="9.140625" style="1"/>
    <col min="6145" max="6145" width="8.28515625" style="1" customWidth="1"/>
    <col min="6146" max="6146" width="12" style="1" customWidth="1"/>
    <col min="6147" max="6147" width="13.85546875" style="1" customWidth="1"/>
    <col min="6148" max="6148" width="13.28515625" style="1" customWidth="1"/>
    <col min="6149" max="6151" width="12" style="1" customWidth="1"/>
    <col min="6152" max="6152" width="16.140625" style="1" customWidth="1"/>
    <col min="6153" max="6153" width="12.7109375" style="1" customWidth="1"/>
    <col min="6154" max="6154" width="11.42578125" style="1" customWidth="1"/>
    <col min="6155" max="6155" width="13.85546875" style="1" customWidth="1"/>
    <col min="6156" max="6156" width="12" style="1" customWidth="1"/>
    <col min="6157" max="6157" width="12.42578125" style="1" customWidth="1"/>
    <col min="6158" max="6158" width="11.5703125" style="1" customWidth="1"/>
    <col min="6159" max="6159" width="11.7109375" style="1" customWidth="1"/>
    <col min="6160" max="6160" width="11" style="1" customWidth="1"/>
    <col min="6161" max="6161" width="11.5703125" style="1" customWidth="1"/>
    <col min="6162" max="6400" width="9.140625" style="1"/>
    <col min="6401" max="6401" width="8.28515625" style="1" customWidth="1"/>
    <col min="6402" max="6402" width="12" style="1" customWidth="1"/>
    <col min="6403" max="6403" width="13.85546875" style="1" customWidth="1"/>
    <col min="6404" max="6404" width="13.28515625" style="1" customWidth="1"/>
    <col min="6405" max="6407" width="12" style="1" customWidth="1"/>
    <col min="6408" max="6408" width="16.140625" style="1" customWidth="1"/>
    <col min="6409" max="6409" width="12.7109375" style="1" customWidth="1"/>
    <col min="6410" max="6410" width="11.42578125" style="1" customWidth="1"/>
    <col min="6411" max="6411" width="13.85546875" style="1" customWidth="1"/>
    <col min="6412" max="6412" width="12" style="1" customWidth="1"/>
    <col min="6413" max="6413" width="12.42578125" style="1" customWidth="1"/>
    <col min="6414" max="6414" width="11.5703125" style="1" customWidth="1"/>
    <col min="6415" max="6415" width="11.7109375" style="1" customWidth="1"/>
    <col min="6416" max="6416" width="11" style="1" customWidth="1"/>
    <col min="6417" max="6417" width="11.5703125" style="1" customWidth="1"/>
    <col min="6418" max="6656" width="9.140625" style="1"/>
    <col min="6657" max="6657" width="8.28515625" style="1" customWidth="1"/>
    <col min="6658" max="6658" width="12" style="1" customWidth="1"/>
    <col min="6659" max="6659" width="13.85546875" style="1" customWidth="1"/>
    <col min="6660" max="6660" width="13.28515625" style="1" customWidth="1"/>
    <col min="6661" max="6663" width="12" style="1" customWidth="1"/>
    <col min="6664" max="6664" width="16.140625" style="1" customWidth="1"/>
    <col min="6665" max="6665" width="12.7109375" style="1" customWidth="1"/>
    <col min="6666" max="6666" width="11.42578125" style="1" customWidth="1"/>
    <col min="6667" max="6667" width="13.85546875" style="1" customWidth="1"/>
    <col min="6668" max="6668" width="12" style="1" customWidth="1"/>
    <col min="6669" max="6669" width="12.42578125" style="1" customWidth="1"/>
    <col min="6670" max="6670" width="11.5703125" style="1" customWidth="1"/>
    <col min="6671" max="6671" width="11.7109375" style="1" customWidth="1"/>
    <col min="6672" max="6672" width="11" style="1" customWidth="1"/>
    <col min="6673" max="6673" width="11.5703125" style="1" customWidth="1"/>
    <col min="6674" max="6912" width="9.140625" style="1"/>
    <col min="6913" max="6913" width="8.28515625" style="1" customWidth="1"/>
    <col min="6914" max="6914" width="12" style="1" customWidth="1"/>
    <col min="6915" max="6915" width="13.85546875" style="1" customWidth="1"/>
    <col min="6916" max="6916" width="13.28515625" style="1" customWidth="1"/>
    <col min="6917" max="6919" width="12" style="1" customWidth="1"/>
    <col min="6920" max="6920" width="16.140625" style="1" customWidth="1"/>
    <col min="6921" max="6921" width="12.7109375" style="1" customWidth="1"/>
    <col min="6922" max="6922" width="11.42578125" style="1" customWidth="1"/>
    <col min="6923" max="6923" width="13.85546875" style="1" customWidth="1"/>
    <col min="6924" max="6924" width="12" style="1" customWidth="1"/>
    <col min="6925" max="6925" width="12.42578125" style="1" customWidth="1"/>
    <col min="6926" max="6926" width="11.5703125" style="1" customWidth="1"/>
    <col min="6927" max="6927" width="11.7109375" style="1" customWidth="1"/>
    <col min="6928" max="6928" width="11" style="1" customWidth="1"/>
    <col min="6929" max="6929" width="11.5703125" style="1" customWidth="1"/>
    <col min="6930" max="7168" width="9.140625" style="1"/>
    <col min="7169" max="7169" width="8.28515625" style="1" customWidth="1"/>
    <col min="7170" max="7170" width="12" style="1" customWidth="1"/>
    <col min="7171" max="7171" width="13.85546875" style="1" customWidth="1"/>
    <col min="7172" max="7172" width="13.28515625" style="1" customWidth="1"/>
    <col min="7173" max="7175" width="12" style="1" customWidth="1"/>
    <col min="7176" max="7176" width="16.140625" style="1" customWidth="1"/>
    <col min="7177" max="7177" width="12.7109375" style="1" customWidth="1"/>
    <col min="7178" max="7178" width="11.42578125" style="1" customWidth="1"/>
    <col min="7179" max="7179" width="13.85546875" style="1" customWidth="1"/>
    <col min="7180" max="7180" width="12" style="1" customWidth="1"/>
    <col min="7181" max="7181" width="12.42578125" style="1" customWidth="1"/>
    <col min="7182" max="7182" width="11.5703125" style="1" customWidth="1"/>
    <col min="7183" max="7183" width="11.7109375" style="1" customWidth="1"/>
    <col min="7184" max="7184" width="11" style="1" customWidth="1"/>
    <col min="7185" max="7185" width="11.5703125" style="1" customWidth="1"/>
    <col min="7186" max="7424" width="9.140625" style="1"/>
    <col min="7425" max="7425" width="8.28515625" style="1" customWidth="1"/>
    <col min="7426" max="7426" width="12" style="1" customWidth="1"/>
    <col min="7427" max="7427" width="13.85546875" style="1" customWidth="1"/>
    <col min="7428" max="7428" width="13.28515625" style="1" customWidth="1"/>
    <col min="7429" max="7431" width="12" style="1" customWidth="1"/>
    <col min="7432" max="7432" width="16.140625" style="1" customWidth="1"/>
    <col min="7433" max="7433" width="12.7109375" style="1" customWidth="1"/>
    <col min="7434" max="7434" width="11.42578125" style="1" customWidth="1"/>
    <col min="7435" max="7435" width="13.85546875" style="1" customWidth="1"/>
    <col min="7436" max="7436" width="12" style="1" customWidth="1"/>
    <col min="7437" max="7437" width="12.42578125" style="1" customWidth="1"/>
    <col min="7438" max="7438" width="11.5703125" style="1" customWidth="1"/>
    <col min="7439" max="7439" width="11.7109375" style="1" customWidth="1"/>
    <col min="7440" max="7440" width="11" style="1" customWidth="1"/>
    <col min="7441" max="7441" width="11.5703125" style="1" customWidth="1"/>
    <col min="7442" max="7680" width="9.140625" style="1"/>
    <col min="7681" max="7681" width="8.28515625" style="1" customWidth="1"/>
    <col min="7682" max="7682" width="12" style="1" customWidth="1"/>
    <col min="7683" max="7683" width="13.85546875" style="1" customWidth="1"/>
    <col min="7684" max="7684" width="13.28515625" style="1" customWidth="1"/>
    <col min="7685" max="7687" width="12" style="1" customWidth="1"/>
    <col min="7688" max="7688" width="16.140625" style="1" customWidth="1"/>
    <col min="7689" max="7689" width="12.7109375" style="1" customWidth="1"/>
    <col min="7690" max="7690" width="11.42578125" style="1" customWidth="1"/>
    <col min="7691" max="7691" width="13.85546875" style="1" customWidth="1"/>
    <col min="7692" max="7692" width="12" style="1" customWidth="1"/>
    <col min="7693" max="7693" width="12.42578125" style="1" customWidth="1"/>
    <col min="7694" max="7694" width="11.5703125" style="1" customWidth="1"/>
    <col min="7695" max="7695" width="11.7109375" style="1" customWidth="1"/>
    <col min="7696" max="7696" width="11" style="1" customWidth="1"/>
    <col min="7697" max="7697" width="11.5703125" style="1" customWidth="1"/>
    <col min="7698" max="7936" width="9.140625" style="1"/>
    <col min="7937" max="7937" width="8.28515625" style="1" customWidth="1"/>
    <col min="7938" max="7938" width="12" style="1" customWidth="1"/>
    <col min="7939" max="7939" width="13.85546875" style="1" customWidth="1"/>
    <col min="7940" max="7940" width="13.28515625" style="1" customWidth="1"/>
    <col min="7941" max="7943" width="12" style="1" customWidth="1"/>
    <col min="7944" max="7944" width="16.140625" style="1" customWidth="1"/>
    <col min="7945" max="7945" width="12.7109375" style="1" customWidth="1"/>
    <col min="7946" max="7946" width="11.42578125" style="1" customWidth="1"/>
    <col min="7947" max="7947" width="13.85546875" style="1" customWidth="1"/>
    <col min="7948" max="7948" width="12" style="1" customWidth="1"/>
    <col min="7949" max="7949" width="12.42578125" style="1" customWidth="1"/>
    <col min="7950" max="7950" width="11.5703125" style="1" customWidth="1"/>
    <col min="7951" max="7951" width="11.7109375" style="1" customWidth="1"/>
    <col min="7952" max="7952" width="11" style="1" customWidth="1"/>
    <col min="7953" max="7953" width="11.5703125" style="1" customWidth="1"/>
    <col min="7954" max="8192" width="9.140625" style="1"/>
    <col min="8193" max="8193" width="8.28515625" style="1" customWidth="1"/>
    <col min="8194" max="8194" width="12" style="1" customWidth="1"/>
    <col min="8195" max="8195" width="13.85546875" style="1" customWidth="1"/>
    <col min="8196" max="8196" width="13.28515625" style="1" customWidth="1"/>
    <col min="8197" max="8199" width="12" style="1" customWidth="1"/>
    <col min="8200" max="8200" width="16.140625" style="1" customWidth="1"/>
    <col min="8201" max="8201" width="12.7109375" style="1" customWidth="1"/>
    <col min="8202" max="8202" width="11.42578125" style="1" customWidth="1"/>
    <col min="8203" max="8203" width="13.85546875" style="1" customWidth="1"/>
    <col min="8204" max="8204" width="12" style="1" customWidth="1"/>
    <col min="8205" max="8205" width="12.42578125" style="1" customWidth="1"/>
    <col min="8206" max="8206" width="11.5703125" style="1" customWidth="1"/>
    <col min="8207" max="8207" width="11.7109375" style="1" customWidth="1"/>
    <col min="8208" max="8208" width="11" style="1" customWidth="1"/>
    <col min="8209" max="8209" width="11.5703125" style="1" customWidth="1"/>
    <col min="8210" max="8448" width="9.140625" style="1"/>
    <col min="8449" max="8449" width="8.28515625" style="1" customWidth="1"/>
    <col min="8450" max="8450" width="12" style="1" customWidth="1"/>
    <col min="8451" max="8451" width="13.85546875" style="1" customWidth="1"/>
    <col min="8452" max="8452" width="13.28515625" style="1" customWidth="1"/>
    <col min="8453" max="8455" width="12" style="1" customWidth="1"/>
    <col min="8456" max="8456" width="16.140625" style="1" customWidth="1"/>
    <col min="8457" max="8457" width="12.7109375" style="1" customWidth="1"/>
    <col min="8458" max="8458" width="11.42578125" style="1" customWidth="1"/>
    <col min="8459" max="8459" width="13.85546875" style="1" customWidth="1"/>
    <col min="8460" max="8460" width="12" style="1" customWidth="1"/>
    <col min="8461" max="8461" width="12.42578125" style="1" customWidth="1"/>
    <col min="8462" max="8462" width="11.5703125" style="1" customWidth="1"/>
    <col min="8463" max="8463" width="11.7109375" style="1" customWidth="1"/>
    <col min="8464" max="8464" width="11" style="1" customWidth="1"/>
    <col min="8465" max="8465" width="11.5703125" style="1" customWidth="1"/>
    <col min="8466" max="8704" width="9.140625" style="1"/>
    <col min="8705" max="8705" width="8.28515625" style="1" customWidth="1"/>
    <col min="8706" max="8706" width="12" style="1" customWidth="1"/>
    <col min="8707" max="8707" width="13.85546875" style="1" customWidth="1"/>
    <col min="8708" max="8708" width="13.28515625" style="1" customWidth="1"/>
    <col min="8709" max="8711" width="12" style="1" customWidth="1"/>
    <col min="8712" max="8712" width="16.140625" style="1" customWidth="1"/>
    <col min="8713" max="8713" width="12.7109375" style="1" customWidth="1"/>
    <col min="8714" max="8714" width="11.42578125" style="1" customWidth="1"/>
    <col min="8715" max="8715" width="13.85546875" style="1" customWidth="1"/>
    <col min="8716" max="8716" width="12" style="1" customWidth="1"/>
    <col min="8717" max="8717" width="12.42578125" style="1" customWidth="1"/>
    <col min="8718" max="8718" width="11.5703125" style="1" customWidth="1"/>
    <col min="8719" max="8719" width="11.7109375" style="1" customWidth="1"/>
    <col min="8720" max="8720" width="11" style="1" customWidth="1"/>
    <col min="8721" max="8721" width="11.5703125" style="1" customWidth="1"/>
    <col min="8722" max="8960" width="9.140625" style="1"/>
    <col min="8961" max="8961" width="8.28515625" style="1" customWidth="1"/>
    <col min="8962" max="8962" width="12" style="1" customWidth="1"/>
    <col min="8963" max="8963" width="13.85546875" style="1" customWidth="1"/>
    <col min="8964" max="8964" width="13.28515625" style="1" customWidth="1"/>
    <col min="8965" max="8967" width="12" style="1" customWidth="1"/>
    <col min="8968" max="8968" width="16.140625" style="1" customWidth="1"/>
    <col min="8969" max="8969" width="12.7109375" style="1" customWidth="1"/>
    <col min="8970" max="8970" width="11.42578125" style="1" customWidth="1"/>
    <col min="8971" max="8971" width="13.85546875" style="1" customWidth="1"/>
    <col min="8972" max="8972" width="12" style="1" customWidth="1"/>
    <col min="8973" max="8973" width="12.42578125" style="1" customWidth="1"/>
    <col min="8974" max="8974" width="11.5703125" style="1" customWidth="1"/>
    <col min="8975" max="8975" width="11.7109375" style="1" customWidth="1"/>
    <col min="8976" max="8976" width="11" style="1" customWidth="1"/>
    <col min="8977" max="8977" width="11.5703125" style="1" customWidth="1"/>
    <col min="8978" max="9216" width="9.140625" style="1"/>
    <col min="9217" max="9217" width="8.28515625" style="1" customWidth="1"/>
    <col min="9218" max="9218" width="12" style="1" customWidth="1"/>
    <col min="9219" max="9219" width="13.85546875" style="1" customWidth="1"/>
    <col min="9220" max="9220" width="13.28515625" style="1" customWidth="1"/>
    <col min="9221" max="9223" width="12" style="1" customWidth="1"/>
    <col min="9224" max="9224" width="16.140625" style="1" customWidth="1"/>
    <col min="9225" max="9225" width="12.7109375" style="1" customWidth="1"/>
    <col min="9226" max="9226" width="11.42578125" style="1" customWidth="1"/>
    <col min="9227" max="9227" width="13.85546875" style="1" customWidth="1"/>
    <col min="9228" max="9228" width="12" style="1" customWidth="1"/>
    <col min="9229" max="9229" width="12.42578125" style="1" customWidth="1"/>
    <col min="9230" max="9230" width="11.5703125" style="1" customWidth="1"/>
    <col min="9231" max="9231" width="11.7109375" style="1" customWidth="1"/>
    <col min="9232" max="9232" width="11" style="1" customWidth="1"/>
    <col min="9233" max="9233" width="11.5703125" style="1" customWidth="1"/>
    <col min="9234" max="9472" width="9.140625" style="1"/>
    <col min="9473" max="9473" width="8.28515625" style="1" customWidth="1"/>
    <col min="9474" max="9474" width="12" style="1" customWidth="1"/>
    <col min="9475" max="9475" width="13.85546875" style="1" customWidth="1"/>
    <col min="9476" max="9476" width="13.28515625" style="1" customWidth="1"/>
    <col min="9477" max="9479" width="12" style="1" customWidth="1"/>
    <col min="9480" max="9480" width="16.140625" style="1" customWidth="1"/>
    <col min="9481" max="9481" width="12.7109375" style="1" customWidth="1"/>
    <col min="9482" max="9482" width="11.42578125" style="1" customWidth="1"/>
    <col min="9483" max="9483" width="13.85546875" style="1" customWidth="1"/>
    <col min="9484" max="9484" width="12" style="1" customWidth="1"/>
    <col min="9485" max="9485" width="12.42578125" style="1" customWidth="1"/>
    <col min="9486" max="9486" width="11.5703125" style="1" customWidth="1"/>
    <col min="9487" max="9487" width="11.7109375" style="1" customWidth="1"/>
    <col min="9488" max="9488" width="11" style="1" customWidth="1"/>
    <col min="9489" max="9489" width="11.5703125" style="1" customWidth="1"/>
    <col min="9490" max="9728" width="9.140625" style="1"/>
    <col min="9729" max="9729" width="8.28515625" style="1" customWidth="1"/>
    <col min="9730" max="9730" width="12" style="1" customWidth="1"/>
    <col min="9731" max="9731" width="13.85546875" style="1" customWidth="1"/>
    <col min="9732" max="9732" width="13.28515625" style="1" customWidth="1"/>
    <col min="9733" max="9735" width="12" style="1" customWidth="1"/>
    <col min="9736" max="9736" width="16.140625" style="1" customWidth="1"/>
    <col min="9737" max="9737" width="12.7109375" style="1" customWidth="1"/>
    <col min="9738" max="9738" width="11.42578125" style="1" customWidth="1"/>
    <col min="9739" max="9739" width="13.85546875" style="1" customWidth="1"/>
    <col min="9740" max="9740" width="12" style="1" customWidth="1"/>
    <col min="9741" max="9741" width="12.42578125" style="1" customWidth="1"/>
    <col min="9742" max="9742" width="11.5703125" style="1" customWidth="1"/>
    <col min="9743" max="9743" width="11.7109375" style="1" customWidth="1"/>
    <col min="9744" max="9744" width="11" style="1" customWidth="1"/>
    <col min="9745" max="9745" width="11.5703125" style="1" customWidth="1"/>
    <col min="9746" max="9984" width="9.140625" style="1"/>
    <col min="9985" max="9985" width="8.28515625" style="1" customWidth="1"/>
    <col min="9986" max="9986" width="12" style="1" customWidth="1"/>
    <col min="9987" max="9987" width="13.85546875" style="1" customWidth="1"/>
    <col min="9988" max="9988" width="13.28515625" style="1" customWidth="1"/>
    <col min="9989" max="9991" width="12" style="1" customWidth="1"/>
    <col min="9992" max="9992" width="16.140625" style="1" customWidth="1"/>
    <col min="9993" max="9993" width="12.7109375" style="1" customWidth="1"/>
    <col min="9994" max="9994" width="11.42578125" style="1" customWidth="1"/>
    <col min="9995" max="9995" width="13.85546875" style="1" customWidth="1"/>
    <col min="9996" max="9996" width="12" style="1" customWidth="1"/>
    <col min="9997" max="9997" width="12.42578125" style="1" customWidth="1"/>
    <col min="9998" max="9998" width="11.5703125" style="1" customWidth="1"/>
    <col min="9999" max="9999" width="11.7109375" style="1" customWidth="1"/>
    <col min="10000" max="10000" width="11" style="1" customWidth="1"/>
    <col min="10001" max="10001" width="11.5703125" style="1" customWidth="1"/>
    <col min="10002" max="10240" width="9.140625" style="1"/>
    <col min="10241" max="10241" width="8.28515625" style="1" customWidth="1"/>
    <col min="10242" max="10242" width="12" style="1" customWidth="1"/>
    <col min="10243" max="10243" width="13.85546875" style="1" customWidth="1"/>
    <col min="10244" max="10244" width="13.28515625" style="1" customWidth="1"/>
    <col min="10245" max="10247" width="12" style="1" customWidth="1"/>
    <col min="10248" max="10248" width="16.140625" style="1" customWidth="1"/>
    <col min="10249" max="10249" width="12.7109375" style="1" customWidth="1"/>
    <col min="10250" max="10250" width="11.42578125" style="1" customWidth="1"/>
    <col min="10251" max="10251" width="13.85546875" style="1" customWidth="1"/>
    <col min="10252" max="10252" width="12" style="1" customWidth="1"/>
    <col min="10253" max="10253" width="12.42578125" style="1" customWidth="1"/>
    <col min="10254" max="10254" width="11.5703125" style="1" customWidth="1"/>
    <col min="10255" max="10255" width="11.7109375" style="1" customWidth="1"/>
    <col min="10256" max="10256" width="11" style="1" customWidth="1"/>
    <col min="10257" max="10257" width="11.5703125" style="1" customWidth="1"/>
    <col min="10258" max="10496" width="9.140625" style="1"/>
    <col min="10497" max="10497" width="8.28515625" style="1" customWidth="1"/>
    <col min="10498" max="10498" width="12" style="1" customWidth="1"/>
    <col min="10499" max="10499" width="13.85546875" style="1" customWidth="1"/>
    <col min="10500" max="10500" width="13.28515625" style="1" customWidth="1"/>
    <col min="10501" max="10503" width="12" style="1" customWidth="1"/>
    <col min="10504" max="10504" width="16.140625" style="1" customWidth="1"/>
    <col min="10505" max="10505" width="12.7109375" style="1" customWidth="1"/>
    <col min="10506" max="10506" width="11.42578125" style="1" customWidth="1"/>
    <col min="10507" max="10507" width="13.85546875" style="1" customWidth="1"/>
    <col min="10508" max="10508" width="12" style="1" customWidth="1"/>
    <col min="10509" max="10509" width="12.42578125" style="1" customWidth="1"/>
    <col min="10510" max="10510" width="11.5703125" style="1" customWidth="1"/>
    <col min="10511" max="10511" width="11.7109375" style="1" customWidth="1"/>
    <col min="10512" max="10512" width="11" style="1" customWidth="1"/>
    <col min="10513" max="10513" width="11.5703125" style="1" customWidth="1"/>
    <col min="10514" max="10752" width="9.140625" style="1"/>
    <col min="10753" max="10753" width="8.28515625" style="1" customWidth="1"/>
    <col min="10754" max="10754" width="12" style="1" customWidth="1"/>
    <col min="10755" max="10755" width="13.85546875" style="1" customWidth="1"/>
    <col min="10756" max="10756" width="13.28515625" style="1" customWidth="1"/>
    <col min="10757" max="10759" width="12" style="1" customWidth="1"/>
    <col min="10760" max="10760" width="16.140625" style="1" customWidth="1"/>
    <col min="10761" max="10761" width="12.7109375" style="1" customWidth="1"/>
    <col min="10762" max="10762" width="11.42578125" style="1" customWidth="1"/>
    <col min="10763" max="10763" width="13.85546875" style="1" customWidth="1"/>
    <col min="10764" max="10764" width="12" style="1" customWidth="1"/>
    <col min="10765" max="10765" width="12.42578125" style="1" customWidth="1"/>
    <col min="10766" max="10766" width="11.5703125" style="1" customWidth="1"/>
    <col min="10767" max="10767" width="11.7109375" style="1" customWidth="1"/>
    <col min="10768" max="10768" width="11" style="1" customWidth="1"/>
    <col min="10769" max="10769" width="11.5703125" style="1" customWidth="1"/>
    <col min="10770" max="11008" width="9.140625" style="1"/>
    <col min="11009" max="11009" width="8.28515625" style="1" customWidth="1"/>
    <col min="11010" max="11010" width="12" style="1" customWidth="1"/>
    <col min="11011" max="11011" width="13.85546875" style="1" customWidth="1"/>
    <col min="11012" max="11012" width="13.28515625" style="1" customWidth="1"/>
    <col min="11013" max="11015" width="12" style="1" customWidth="1"/>
    <col min="11016" max="11016" width="16.140625" style="1" customWidth="1"/>
    <col min="11017" max="11017" width="12.7109375" style="1" customWidth="1"/>
    <col min="11018" max="11018" width="11.42578125" style="1" customWidth="1"/>
    <col min="11019" max="11019" width="13.85546875" style="1" customWidth="1"/>
    <col min="11020" max="11020" width="12" style="1" customWidth="1"/>
    <col min="11021" max="11021" width="12.42578125" style="1" customWidth="1"/>
    <col min="11022" max="11022" width="11.5703125" style="1" customWidth="1"/>
    <col min="11023" max="11023" width="11.7109375" style="1" customWidth="1"/>
    <col min="11024" max="11024" width="11" style="1" customWidth="1"/>
    <col min="11025" max="11025" width="11.5703125" style="1" customWidth="1"/>
    <col min="11026" max="11264" width="9.140625" style="1"/>
    <col min="11265" max="11265" width="8.28515625" style="1" customWidth="1"/>
    <col min="11266" max="11266" width="12" style="1" customWidth="1"/>
    <col min="11267" max="11267" width="13.85546875" style="1" customWidth="1"/>
    <col min="11268" max="11268" width="13.28515625" style="1" customWidth="1"/>
    <col min="11269" max="11271" width="12" style="1" customWidth="1"/>
    <col min="11272" max="11272" width="16.140625" style="1" customWidth="1"/>
    <col min="11273" max="11273" width="12.7109375" style="1" customWidth="1"/>
    <col min="11274" max="11274" width="11.42578125" style="1" customWidth="1"/>
    <col min="11275" max="11275" width="13.85546875" style="1" customWidth="1"/>
    <col min="11276" max="11276" width="12" style="1" customWidth="1"/>
    <col min="11277" max="11277" width="12.42578125" style="1" customWidth="1"/>
    <col min="11278" max="11278" width="11.5703125" style="1" customWidth="1"/>
    <col min="11279" max="11279" width="11.7109375" style="1" customWidth="1"/>
    <col min="11280" max="11280" width="11" style="1" customWidth="1"/>
    <col min="11281" max="11281" width="11.5703125" style="1" customWidth="1"/>
    <col min="11282" max="11520" width="9.140625" style="1"/>
    <col min="11521" max="11521" width="8.28515625" style="1" customWidth="1"/>
    <col min="11522" max="11522" width="12" style="1" customWidth="1"/>
    <col min="11523" max="11523" width="13.85546875" style="1" customWidth="1"/>
    <col min="11524" max="11524" width="13.28515625" style="1" customWidth="1"/>
    <col min="11525" max="11527" width="12" style="1" customWidth="1"/>
    <col min="11528" max="11528" width="16.140625" style="1" customWidth="1"/>
    <col min="11529" max="11529" width="12.7109375" style="1" customWidth="1"/>
    <col min="11530" max="11530" width="11.42578125" style="1" customWidth="1"/>
    <col min="11531" max="11531" width="13.85546875" style="1" customWidth="1"/>
    <col min="11532" max="11532" width="12" style="1" customWidth="1"/>
    <col min="11533" max="11533" width="12.42578125" style="1" customWidth="1"/>
    <col min="11534" max="11534" width="11.5703125" style="1" customWidth="1"/>
    <col min="11535" max="11535" width="11.7109375" style="1" customWidth="1"/>
    <col min="11536" max="11536" width="11" style="1" customWidth="1"/>
    <col min="11537" max="11537" width="11.5703125" style="1" customWidth="1"/>
    <col min="11538" max="11776" width="9.140625" style="1"/>
    <col min="11777" max="11777" width="8.28515625" style="1" customWidth="1"/>
    <col min="11778" max="11778" width="12" style="1" customWidth="1"/>
    <col min="11779" max="11779" width="13.85546875" style="1" customWidth="1"/>
    <col min="11780" max="11780" width="13.28515625" style="1" customWidth="1"/>
    <col min="11781" max="11783" width="12" style="1" customWidth="1"/>
    <col min="11784" max="11784" width="16.140625" style="1" customWidth="1"/>
    <col min="11785" max="11785" width="12.7109375" style="1" customWidth="1"/>
    <col min="11786" max="11786" width="11.42578125" style="1" customWidth="1"/>
    <col min="11787" max="11787" width="13.85546875" style="1" customWidth="1"/>
    <col min="11788" max="11788" width="12" style="1" customWidth="1"/>
    <col min="11789" max="11789" width="12.42578125" style="1" customWidth="1"/>
    <col min="11790" max="11790" width="11.5703125" style="1" customWidth="1"/>
    <col min="11791" max="11791" width="11.7109375" style="1" customWidth="1"/>
    <col min="11792" max="11792" width="11" style="1" customWidth="1"/>
    <col min="11793" max="11793" width="11.5703125" style="1" customWidth="1"/>
    <col min="11794" max="12032" width="9.140625" style="1"/>
    <col min="12033" max="12033" width="8.28515625" style="1" customWidth="1"/>
    <col min="12034" max="12034" width="12" style="1" customWidth="1"/>
    <col min="12035" max="12035" width="13.85546875" style="1" customWidth="1"/>
    <col min="12036" max="12036" width="13.28515625" style="1" customWidth="1"/>
    <col min="12037" max="12039" width="12" style="1" customWidth="1"/>
    <col min="12040" max="12040" width="16.140625" style="1" customWidth="1"/>
    <col min="12041" max="12041" width="12.7109375" style="1" customWidth="1"/>
    <col min="12042" max="12042" width="11.42578125" style="1" customWidth="1"/>
    <col min="12043" max="12043" width="13.85546875" style="1" customWidth="1"/>
    <col min="12044" max="12044" width="12" style="1" customWidth="1"/>
    <col min="12045" max="12045" width="12.42578125" style="1" customWidth="1"/>
    <col min="12046" max="12046" width="11.5703125" style="1" customWidth="1"/>
    <col min="12047" max="12047" width="11.7109375" style="1" customWidth="1"/>
    <col min="12048" max="12048" width="11" style="1" customWidth="1"/>
    <col min="12049" max="12049" width="11.5703125" style="1" customWidth="1"/>
    <col min="12050" max="12288" width="9.140625" style="1"/>
    <col min="12289" max="12289" width="8.28515625" style="1" customWidth="1"/>
    <col min="12290" max="12290" width="12" style="1" customWidth="1"/>
    <col min="12291" max="12291" width="13.85546875" style="1" customWidth="1"/>
    <col min="12292" max="12292" width="13.28515625" style="1" customWidth="1"/>
    <col min="12293" max="12295" width="12" style="1" customWidth="1"/>
    <col min="12296" max="12296" width="16.140625" style="1" customWidth="1"/>
    <col min="12297" max="12297" width="12.7109375" style="1" customWidth="1"/>
    <col min="12298" max="12298" width="11.42578125" style="1" customWidth="1"/>
    <col min="12299" max="12299" width="13.85546875" style="1" customWidth="1"/>
    <col min="12300" max="12300" width="12" style="1" customWidth="1"/>
    <col min="12301" max="12301" width="12.42578125" style="1" customWidth="1"/>
    <col min="12302" max="12302" width="11.5703125" style="1" customWidth="1"/>
    <col min="12303" max="12303" width="11.7109375" style="1" customWidth="1"/>
    <col min="12304" max="12304" width="11" style="1" customWidth="1"/>
    <col min="12305" max="12305" width="11.5703125" style="1" customWidth="1"/>
    <col min="12306" max="12544" width="9.140625" style="1"/>
    <col min="12545" max="12545" width="8.28515625" style="1" customWidth="1"/>
    <col min="12546" max="12546" width="12" style="1" customWidth="1"/>
    <col min="12547" max="12547" width="13.85546875" style="1" customWidth="1"/>
    <col min="12548" max="12548" width="13.28515625" style="1" customWidth="1"/>
    <col min="12549" max="12551" width="12" style="1" customWidth="1"/>
    <col min="12552" max="12552" width="16.140625" style="1" customWidth="1"/>
    <col min="12553" max="12553" width="12.7109375" style="1" customWidth="1"/>
    <col min="12554" max="12554" width="11.42578125" style="1" customWidth="1"/>
    <col min="12555" max="12555" width="13.85546875" style="1" customWidth="1"/>
    <col min="12556" max="12556" width="12" style="1" customWidth="1"/>
    <col min="12557" max="12557" width="12.42578125" style="1" customWidth="1"/>
    <col min="12558" max="12558" width="11.5703125" style="1" customWidth="1"/>
    <col min="12559" max="12559" width="11.7109375" style="1" customWidth="1"/>
    <col min="12560" max="12560" width="11" style="1" customWidth="1"/>
    <col min="12561" max="12561" width="11.5703125" style="1" customWidth="1"/>
    <col min="12562" max="12800" width="9.140625" style="1"/>
    <col min="12801" max="12801" width="8.28515625" style="1" customWidth="1"/>
    <col min="12802" max="12802" width="12" style="1" customWidth="1"/>
    <col min="12803" max="12803" width="13.85546875" style="1" customWidth="1"/>
    <col min="12804" max="12804" width="13.28515625" style="1" customWidth="1"/>
    <col min="12805" max="12807" width="12" style="1" customWidth="1"/>
    <col min="12808" max="12808" width="16.140625" style="1" customWidth="1"/>
    <col min="12809" max="12809" width="12.7109375" style="1" customWidth="1"/>
    <col min="12810" max="12810" width="11.42578125" style="1" customWidth="1"/>
    <col min="12811" max="12811" width="13.85546875" style="1" customWidth="1"/>
    <col min="12812" max="12812" width="12" style="1" customWidth="1"/>
    <col min="12813" max="12813" width="12.42578125" style="1" customWidth="1"/>
    <col min="12814" max="12814" width="11.5703125" style="1" customWidth="1"/>
    <col min="12815" max="12815" width="11.7109375" style="1" customWidth="1"/>
    <col min="12816" max="12816" width="11" style="1" customWidth="1"/>
    <col min="12817" max="12817" width="11.5703125" style="1" customWidth="1"/>
    <col min="12818" max="13056" width="9.140625" style="1"/>
    <col min="13057" max="13057" width="8.28515625" style="1" customWidth="1"/>
    <col min="13058" max="13058" width="12" style="1" customWidth="1"/>
    <col min="13059" max="13059" width="13.85546875" style="1" customWidth="1"/>
    <col min="13060" max="13060" width="13.28515625" style="1" customWidth="1"/>
    <col min="13061" max="13063" width="12" style="1" customWidth="1"/>
    <col min="13064" max="13064" width="16.140625" style="1" customWidth="1"/>
    <col min="13065" max="13065" width="12.7109375" style="1" customWidth="1"/>
    <col min="13066" max="13066" width="11.42578125" style="1" customWidth="1"/>
    <col min="13067" max="13067" width="13.85546875" style="1" customWidth="1"/>
    <col min="13068" max="13068" width="12" style="1" customWidth="1"/>
    <col min="13069" max="13069" width="12.42578125" style="1" customWidth="1"/>
    <col min="13070" max="13070" width="11.5703125" style="1" customWidth="1"/>
    <col min="13071" max="13071" width="11.7109375" style="1" customWidth="1"/>
    <col min="13072" max="13072" width="11" style="1" customWidth="1"/>
    <col min="13073" max="13073" width="11.5703125" style="1" customWidth="1"/>
    <col min="13074" max="13312" width="9.140625" style="1"/>
    <col min="13313" max="13313" width="8.28515625" style="1" customWidth="1"/>
    <col min="13314" max="13314" width="12" style="1" customWidth="1"/>
    <col min="13315" max="13315" width="13.85546875" style="1" customWidth="1"/>
    <col min="13316" max="13316" width="13.28515625" style="1" customWidth="1"/>
    <col min="13317" max="13319" width="12" style="1" customWidth="1"/>
    <col min="13320" max="13320" width="16.140625" style="1" customWidth="1"/>
    <col min="13321" max="13321" width="12.7109375" style="1" customWidth="1"/>
    <col min="13322" max="13322" width="11.42578125" style="1" customWidth="1"/>
    <col min="13323" max="13323" width="13.85546875" style="1" customWidth="1"/>
    <col min="13324" max="13324" width="12" style="1" customWidth="1"/>
    <col min="13325" max="13325" width="12.42578125" style="1" customWidth="1"/>
    <col min="13326" max="13326" width="11.5703125" style="1" customWidth="1"/>
    <col min="13327" max="13327" width="11.7109375" style="1" customWidth="1"/>
    <col min="13328" max="13328" width="11" style="1" customWidth="1"/>
    <col min="13329" max="13329" width="11.5703125" style="1" customWidth="1"/>
    <col min="13330" max="13568" width="9.140625" style="1"/>
    <col min="13569" max="13569" width="8.28515625" style="1" customWidth="1"/>
    <col min="13570" max="13570" width="12" style="1" customWidth="1"/>
    <col min="13571" max="13571" width="13.85546875" style="1" customWidth="1"/>
    <col min="13572" max="13572" width="13.28515625" style="1" customWidth="1"/>
    <col min="13573" max="13575" width="12" style="1" customWidth="1"/>
    <col min="13576" max="13576" width="16.140625" style="1" customWidth="1"/>
    <col min="13577" max="13577" width="12.7109375" style="1" customWidth="1"/>
    <col min="13578" max="13578" width="11.42578125" style="1" customWidth="1"/>
    <col min="13579" max="13579" width="13.85546875" style="1" customWidth="1"/>
    <col min="13580" max="13580" width="12" style="1" customWidth="1"/>
    <col min="13581" max="13581" width="12.42578125" style="1" customWidth="1"/>
    <col min="13582" max="13582" width="11.5703125" style="1" customWidth="1"/>
    <col min="13583" max="13583" width="11.7109375" style="1" customWidth="1"/>
    <col min="13584" max="13584" width="11" style="1" customWidth="1"/>
    <col min="13585" max="13585" width="11.5703125" style="1" customWidth="1"/>
    <col min="13586" max="13824" width="9.140625" style="1"/>
    <col min="13825" max="13825" width="8.28515625" style="1" customWidth="1"/>
    <col min="13826" max="13826" width="12" style="1" customWidth="1"/>
    <col min="13827" max="13827" width="13.85546875" style="1" customWidth="1"/>
    <col min="13828" max="13828" width="13.28515625" style="1" customWidth="1"/>
    <col min="13829" max="13831" width="12" style="1" customWidth="1"/>
    <col min="13832" max="13832" width="16.140625" style="1" customWidth="1"/>
    <col min="13833" max="13833" width="12.7109375" style="1" customWidth="1"/>
    <col min="13834" max="13834" width="11.42578125" style="1" customWidth="1"/>
    <col min="13835" max="13835" width="13.85546875" style="1" customWidth="1"/>
    <col min="13836" max="13836" width="12" style="1" customWidth="1"/>
    <col min="13837" max="13837" width="12.42578125" style="1" customWidth="1"/>
    <col min="13838" max="13838" width="11.5703125" style="1" customWidth="1"/>
    <col min="13839" max="13839" width="11.7109375" style="1" customWidth="1"/>
    <col min="13840" max="13840" width="11" style="1" customWidth="1"/>
    <col min="13841" max="13841" width="11.5703125" style="1" customWidth="1"/>
    <col min="13842" max="14080" width="9.140625" style="1"/>
    <col min="14081" max="14081" width="8.28515625" style="1" customWidth="1"/>
    <col min="14082" max="14082" width="12" style="1" customWidth="1"/>
    <col min="14083" max="14083" width="13.85546875" style="1" customWidth="1"/>
    <col min="14084" max="14084" width="13.28515625" style="1" customWidth="1"/>
    <col min="14085" max="14087" width="12" style="1" customWidth="1"/>
    <col min="14088" max="14088" width="16.140625" style="1" customWidth="1"/>
    <col min="14089" max="14089" width="12.7109375" style="1" customWidth="1"/>
    <col min="14090" max="14090" width="11.42578125" style="1" customWidth="1"/>
    <col min="14091" max="14091" width="13.85546875" style="1" customWidth="1"/>
    <col min="14092" max="14092" width="12" style="1" customWidth="1"/>
    <col min="14093" max="14093" width="12.42578125" style="1" customWidth="1"/>
    <col min="14094" max="14094" width="11.5703125" style="1" customWidth="1"/>
    <col min="14095" max="14095" width="11.7109375" style="1" customWidth="1"/>
    <col min="14096" max="14096" width="11" style="1" customWidth="1"/>
    <col min="14097" max="14097" width="11.5703125" style="1" customWidth="1"/>
    <col min="14098" max="14336" width="9.140625" style="1"/>
    <col min="14337" max="14337" width="8.28515625" style="1" customWidth="1"/>
    <col min="14338" max="14338" width="12" style="1" customWidth="1"/>
    <col min="14339" max="14339" width="13.85546875" style="1" customWidth="1"/>
    <col min="14340" max="14340" width="13.28515625" style="1" customWidth="1"/>
    <col min="14341" max="14343" width="12" style="1" customWidth="1"/>
    <col min="14344" max="14344" width="16.140625" style="1" customWidth="1"/>
    <col min="14345" max="14345" width="12.7109375" style="1" customWidth="1"/>
    <col min="14346" max="14346" width="11.42578125" style="1" customWidth="1"/>
    <col min="14347" max="14347" width="13.85546875" style="1" customWidth="1"/>
    <col min="14348" max="14348" width="12" style="1" customWidth="1"/>
    <col min="14349" max="14349" width="12.42578125" style="1" customWidth="1"/>
    <col min="14350" max="14350" width="11.5703125" style="1" customWidth="1"/>
    <col min="14351" max="14351" width="11.7109375" style="1" customWidth="1"/>
    <col min="14352" max="14352" width="11" style="1" customWidth="1"/>
    <col min="14353" max="14353" width="11.5703125" style="1" customWidth="1"/>
    <col min="14354" max="14592" width="9.140625" style="1"/>
    <col min="14593" max="14593" width="8.28515625" style="1" customWidth="1"/>
    <col min="14594" max="14594" width="12" style="1" customWidth="1"/>
    <col min="14595" max="14595" width="13.85546875" style="1" customWidth="1"/>
    <col min="14596" max="14596" width="13.28515625" style="1" customWidth="1"/>
    <col min="14597" max="14599" width="12" style="1" customWidth="1"/>
    <col min="14600" max="14600" width="16.140625" style="1" customWidth="1"/>
    <col min="14601" max="14601" width="12.7109375" style="1" customWidth="1"/>
    <col min="14602" max="14602" width="11.42578125" style="1" customWidth="1"/>
    <col min="14603" max="14603" width="13.85546875" style="1" customWidth="1"/>
    <col min="14604" max="14604" width="12" style="1" customWidth="1"/>
    <col min="14605" max="14605" width="12.42578125" style="1" customWidth="1"/>
    <col min="14606" max="14606" width="11.5703125" style="1" customWidth="1"/>
    <col min="14607" max="14607" width="11.7109375" style="1" customWidth="1"/>
    <col min="14608" max="14608" width="11" style="1" customWidth="1"/>
    <col min="14609" max="14609" width="11.5703125" style="1" customWidth="1"/>
    <col min="14610" max="14848" width="9.140625" style="1"/>
    <col min="14849" max="14849" width="8.28515625" style="1" customWidth="1"/>
    <col min="14850" max="14850" width="12" style="1" customWidth="1"/>
    <col min="14851" max="14851" width="13.85546875" style="1" customWidth="1"/>
    <col min="14852" max="14852" width="13.28515625" style="1" customWidth="1"/>
    <col min="14853" max="14855" width="12" style="1" customWidth="1"/>
    <col min="14856" max="14856" width="16.140625" style="1" customWidth="1"/>
    <col min="14857" max="14857" width="12.7109375" style="1" customWidth="1"/>
    <col min="14858" max="14858" width="11.42578125" style="1" customWidth="1"/>
    <col min="14859" max="14859" width="13.85546875" style="1" customWidth="1"/>
    <col min="14860" max="14860" width="12" style="1" customWidth="1"/>
    <col min="14861" max="14861" width="12.42578125" style="1" customWidth="1"/>
    <col min="14862" max="14862" width="11.5703125" style="1" customWidth="1"/>
    <col min="14863" max="14863" width="11.7109375" style="1" customWidth="1"/>
    <col min="14864" max="14864" width="11" style="1" customWidth="1"/>
    <col min="14865" max="14865" width="11.5703125" style="1" customWidth="1"/>
    <col min="14866" max="15104" width="9.140625" style="1"/>
    <col min="15105" max="15105" width="8.28515625" style="1" customWidth="1"/>
    <col min="15106" max="15106" width="12" style="1" customWidth="1"/>
    <col min="15107" max="15107" width="13.85546875" style="1" customWidth="1"/>
    <col min="15108" max="15108" width="13.28515625" style="1" customWidth="1"/>
    <col min="15109" max="15111" width="12" style="1" customWidth="1"/>
    <col min="15112" max="15112" width="16.140625" style="1" customWidth="1"/>
    <col min="15113" max="15113" width="12.7109375" style="1" customWidth="1"/>
    <col min="15114" max="15114" width="11.42578125" style="1" customWidth="1"/>
    <col min="15115" max="15115" width="13.85546875" style="1" customWidth="1"/>
    <col min="15116" max="15116" width="12" style="1" customWidth="1"/>
    <col min="15117" max="15117" width="12.42578125" style="1" customWidth="1"/>
    <col min="15118" max="15118" width="11.5703125" style="1" customWidth="1"/>
    <col min="15119" max="15119" width="11.7109375" style="1" customWidth="1"/>
    <col min="15120" max="15120" width="11" style="1" customWidth="1"/>
    <col min="15121" max="15121" width="11.5703125" style="1" customWidth="1"/>
    <col min="15122" max="15360" width="9.140625" style="1"/>
    <col min="15361" max="15361" width="8.28515625" style="1" customWidth="1"/>
    <col min="15362" max="15362" width="12" style="1" customWidth="1"/>
    <col min="15363" max="15363" width="13.85546875" style="1" customWidth="1"/>
    <col min="15364" max="15364" width="13.28515625" style="1" customWidth="1"/>
    <col min="15365" max="15367" width="12" style="1" customWidth="1"/>
    <col min="15368" max="15368" width="16.140625" style="1" customWidth="1"/>
    <col min="15369" max="15369" width="12.7109375" style="1" customWidth="1"/>
    <col min="15370" max="15370" width="11.42578125" style="1" customWidth="1"/>
    <col min="15371" max="15371" width="13.85546875" style="1" customWidth="1"/>
    <col min="15372" max="15372" width="12" style="1" customWidth="1"/>
    <col min="15373" max="15373" width="12.42578125" style="1" customWidth="1"/>
    <col min="15374" max="15374" width="11.5703125" style="1" customWidth="1"/>
    <col min="15375" max="15375" width="11.7109375" style="1" customWidth="1"/>
    <col min="15376" max="15376" width="11" style="1" customWidth="1"/>
    <col min="15377" max="15377" width="11.5703125" style="1" customWidth="1"/>
    <col min="15378" max="15616" width="9.140625" style="1"/>
    <col min="15617" max="15617" width="8.28515625" style="1" customWidth="1"/>
    <col min="15618" max="15618" width="12" style="1" customWidth="1"/>
    <col min="15619" max="15619" width="13.85546875" style="1" customWidth="1"/>
    <col min="15620" max="15620" width="13.28515625" style="1" customWidth="1"/>
    <col min="15621" max="15623" width="12" style="1" customWidth="1"/>
    <col min="15624" max="15624" width="16.140625" style="1" customWidth="1"/>
    <col min="15625" max="15625" width="12.7109375" style="1" customWidth="1"/>
    <col min="15626" max="15626" width="11.42578125" style="1" customWidth="1"/>
    <col min="15627" max="15627" width="13.85546875" style="1" customWidth="1"/>
    <col min="15628" max="15628" width="12" style="1" customWidth="1"/>
    <col min="15629" max="15629" width="12.42578125" style="1" customWidth="1"/>
    <col min="15630" max="15630" width="11.5703125" style="1" customWidth="1"/>
    <col min="15631" max="15631" width="11.7109375" style="1" customWidth="1"/>
    <col min="15632" max="15632" width="11" style="1" customWidth="1"/>
    <col min="15633" max="15633" width="11.5703125" style="1" customWidth="1"/>
    <col min="15634" max="15872" width="9.140625" style="1"/>
    <col min="15873" max="15873" width="8.28515625" style="1" customWidth="1"/>
    <col min="15874" max="15874" width="12" style="1" customWidth="1"/>
    <col min="15875" max="15875" width="13.85546875" style="1" customWidth="1"/>
    <col min="15876" max="15876" width="13.28515625" style="1" customWidth="1"/>
    <col min="15877" max="15879" width="12" style="1" customWidth="1"/>
    <col min="15880" max="15880" width="16.140625" style="1" customWidth="1"/>
    <col min="15881" max="15881" width="12.7109375" style="1" customWidth="1"/>
    <col min="15882" max="15882" width="11.42578125" style="1" customWidth="1"/>
    <col min="15883" max="15883" width="13.85546875" style="1" customWidth="1"/>
    <col min="15884" max="15884" width="12" style="1" customWidth="1"/>
    <col min="15885" max="15885" width="12.42578125" style="1" customWidth="1"/>
    <col min="15886" max="15886" width="11.5703125" style="1" customWidth="1"/>
    <col min="15887" max="15887" width="11.7109375" style="1" customWidth="1"/>
    <col min="15888" max="15888" width="11" style="1" customWidth="1"/>
    <col min="15889" max="15889" width="11.5703125" style="1" customWidth="1"/>
    <col min="15890" max="16128" width="9.140625" style="1"/>
    <col min="16129" max="16129" width="8.28515625" style="1" customWidth="1"/>
    <col min="16130" max="16130" width="12" style="1" customWidth="1"/>
    <col min="16131" max="16131" width="13.85546875" style="1" customWidth="1"/>
    <col min="16132" max="16132" width="13.28515625" style="1" customWidth="1"/>
    <col min="16133" max="16135" width="12" style="1" customWidth="1"/>
    <col min="16136" max="16136" width="16.140625" style="1" customWidth="1"/>
    <col min="16137" max="16137" width="12.7109375" style="1" customWidth="1"/>
    <col min="16138" max="16138" width="11.42578125" style="1" customWidth="1"/>
    <col min="16139" max="16139" width="13.85546875" style="1" customWidth="1"/>
    <col min="16140" max="16140" width="12" style="1" customWidth="1"/>
    <col min="16141" max="16141" width="12.42578125" style="1" customWidth="1"/>
    <col min="16142" max="16142" width="11.5703125" style="1" customWidth="1"/>
    <col min="16143" max="16143" width="11.7109375" style="1" customWidth="1"/>
    <col min="16144" max="16144" width="11" style="1" customWidth="1"/>
    <col min="16145" max="16145" width="11.5703125" style="1" customWidth="1"/>
    <col min="16146" max="16384" width="9.140625" style="1"/>
  </cols>
  <sheetData>
    <row r="1" spans="1:19" ht="18.75">
      <c r="A1" s="46" t="s">
        <v>285</v>
      </c>
      <c r="J1" s="264"/>
      <c r="K1" s="264"/>
    </row>
    <row r="2" spans="1:19" ht="17.45" customHeight="1">
      <c r="A2" s="46" t="s">
        <v>497</v>
      </c>
      <c r="B2" s="2"/>
      <c r="D2" s="2"/>
      <c r="E2" s="2"/>
      <c r="F2" s="2"/>
      <c r="G2" s="2"/>
      <c r="H2" s="2"/>
      <c r="I2" s="2"/>
    </row>
    <row r="3" spans="1:19" ht="17.45" customHeight="1">
      <c r="A3" s="46"/>
      <c r="B3" s="2"/>
      <c r="D3" s="2"/>
      <c r="E3" s="2"/>
      <c r="F3" s="2"/>
      <c r="G3" s="2"/>
      <c r="H3" s="2"/>
      <c r="I3" s="2"/>
    </row>
    <row r="4" spans="1:19" s="268" customFormat="1" ht="51" customHeight="1">
      <c r="A4" s="238"/>
      <c r="B4" s="270" t="s">
        <v>356</v>
      </c>
      <c r="C4" s="269" t="s">
        <v>357</v>
      </c>
      <c r="D4" s="269" t="s">
        <v>286</v>
      </c>
      <c r="E4" s="269" t="s">
        <v>287</v>
      </c>
      <c r="F4" s="269" t="s">
        <v>288</v>
      </c>
      <c r="G4" s="270" t="s">
        <v>289</v>
      </c>
      <c r="H4" s="269" t="s">
        <v>290</v>
      </c>
      <c r="I4" s="265"/>
      <c r="J4" s="266"/>
      <c r="K4" s="267"/>
      <c r="L4" s="267"/>
      <c r="M4" s="267"/>
      <c r="N4" s="267"/>
      <c r="O4" s="267"/>
      <c r="P4" s="267"/>
      <c r="Q4" s="266"/>
      <c r="R4" s="266"/>
      <c r="S4" s="266"/>
    </row>
    <row r="5" spans="1:19" s="268" customFormat="1">
      <c r="A5" s="310"/>
      <c r="B5" s="270" t="s">
        <v>291</v>
      </c>
      <c r="C5" s="269" t="s">
        <v>23</v>
      </c>
      <c r="D5" s="269" t="s">
        <v>292</v>
      </c>
      <c r="E5" s="269" t="s">
        <v>25</v>
      </c>
      <c r="F5" s="269" t="s">
        <v>293</v>
      </c>
      <c r="G5" s="270" t="s">
        <v>53</v>
      </c>
      <c r="H5" s="269" t="s">
        <v>28</v>
      </c>
      <c r="I5" s="265"/>
      <c r="J5" s="266"/>
      <c r="K5" s="267"/>
      <c r="L5" s="267"/>
      <c r="M5" s="267"/>
      <c r="N5" s="267"/>
      <c r="O5" s="267"/>
      <c r="P5" s="267"/>
      <c r="Q5" s="266"/>
      <c r="R5" s="266"/>
      <c r="S5" s="266"/>
    </row>
    <row r="6" spans="1:19">
      <c r="A6" s="311">
        <v>1976</v>
      </c>
      <c r="B6" s="21">
        <f>'T1'!N20</f>
        <v>28830.673922720711</v>
      </c>
      <c r="C6" s="21">
        <f>'T1'!H20/'T8'!F5*1000</f>
        <v>69.222572553569194</v>
      </c>
      <c r="D6" s="57">
        <f>'T8'!F5/'T8'!B5*100</f>
        <v>41649.237899110951</v>
      </c>
      <c r="E6" s="57">
        <f>'T8'!H5</f>
        <v>72852.746652758389</v>
      </c>
      <c r="F6" s="57">
        <f>'T8'!I5</f>
        <v>57.169070230976672</v>
      </c>
      <c r="G6" s="59">
        <f>'T8'!J5</f>
        <v>61.53007386563489</v>
      </c>
      <c r="H6" s="57">
        <f>'T8'!G5/'T8'!C5*100</f>
        <v>4.3610036346582248</v>
      </c>
      <c r="I6" s="2"/>
      <c r="J6" s="271"/>
      <c r="K6" s="272"/>
      <c r="L6" s="273"/>
      <c r="M6" s="274"/>
      <c r="N6" s="274"/>
      <c r="O6" s="274"/>
      <c r="P6" s="274"/>
      <c r="Q6" s="271"/>
      <c r="R6" s="271"/>
      <c r="S6" s="271"/>
    </row>
    <row r="7" spans="1:19">
      <c r="A7" s="311">
        <v>1977</v>
      </c>
      <c r="B7" s="21">
        <f>'T1'!N21</f>
        <v>29475.747547351573</v>
      </c>
      <c r="C7" s="21">
        <f>'T1'!H21/'T8'!F6*1000</f>
        <v>70.39931923424804</v>
      </c>
      <c r="D7" s="57">
        <f>'T8'!F6/'T8'!B6*100</f>
        <v>41869.364459723554</v>
      </c>
      <c r="E7" s="57">
        <f>'T8'!H6</f>
        <v>73586.341821229784</v>
      </c>
      <c r="F7" s="57">
        <f>'T8'!I6</f>
        <v>56.898282240256947</v>
      </c>
      <c r="G7" s="59">
        <f>'T8'!J6</f>
        <v>61.889248946115686</v>
      </c>
      <c r="H7" s="57">
        <f>'T8'!G6/'T8'!C6*100</f>
        <v>4.990393163373577</v>
      </c>
      <c r="I7" s="36"/>
      <c r="J7" s="271"/>
      <c r="K7" s="272"/>
      <c r="L7" s="273"/>
      <c r="M7" s="274"/>
      <c r="N7" s="274"/>
      <c r="O7" s="274"/>
      <c r="P7" s="274"/>
      <c r="Q7" s="271"/>
      <c r="R7" s="271"/>
      <c r="S7" s="271"/>
    </row>
    <row r="8" spans="1:19">
      <c r="A8" s="311">
        <v>1978</v>
      </c>
      <c r="B8" s="21">
        <f>'T1'!N22</f>
        <v>30331.908698165546</v>
      </c>
      <c r="C8" s="21">
        <f>'T1'!H22/'T8'!F7*1000</f>
        <v>71.005328994356162</v>
      </c>
      <c r="D8" s="57">
        <f>'T8'!F7/'T8'!B7*100</f>
        <v>42717.791928795188</v>
      </c>
      <c r="E8" s="57">
        <f>'T8'!H7</f>
        <v>74278.497258878677</v>
      </c>
      <c r="F8" s="57">
        <f>'T8'!I7</f>
        <v>57.51030716186041</v>
      </c>
      <c r="G8" s="59">
        <f>'T8'!J7</f>
        <v>62.769912649264</v>
      </c>
      <c r="H8" s="57">
        <f>'T8'!G7/'T8'!C7*100</f>
        <v>5.2596054874036078</v>
      </c>
      <c r="I8" s="2"/>
      <c r="J8" s="271"/>
      <c r="K8" s="272"/>
      <c r="L8" s="273"/>
      <c r="M8" s="274"/>
      <c r="N8" s="274"/>
      <c r="O8" s="274"/>
      <c r="P8" s="274"/>
      <c r="Q8" s="271"/>
      <c r="R8" s="271"/>
      <c r="S8" s="271"/>
    </row>
    <row r="9" spans="1:19">
      <c r="A9" s="311">
        <v>1979</v>
      </c>
      <c r="B9" s="21">
        <f>'T1'!N23</f>
        <v>31180.26998103426</v>
      </c>
      <c r="C9" s="21">
        <f>'T1'!H23/'T8'!F8*1000</f>
        <v>70.632274176261518</v>
      </c>
      <c r="D9" s="57">
        <f>'T8'!F8/'T8'!B8*100</f>
        <v>44144.508080292704</v>
      </c>
      <c r="E9" s="57">
        <f>'T8'!H8</f>
        <v>74965.978716569734</v>
      </c>
      <c r="F9" s="57">
        <f>'T8'!I8</f>
        <v>58.886055829663221</v>
      </c>
      <c r="G9" s="59">
        <f>'T8'!J8</f>
        <v>63.666567325628876</v>
      </c>
      <c r="H9" s="57">
        <f>'T8'!G8/'T8'!C8*100</f>
        <v>4.7805114959656505</v>
      </c>
      <c r="I9" s="2"/>
      <c r="J9" s="271"/>
      <c r="K9" s="272"/>
      <c r="L9" s="273"/>
      <c r="M9" s="274"/>
      <c r="N9" s="274"/>
      <c r="O9" s="274"/>
      <c r="P9" s="274"/>
      <c r="Q9" s="271"/>
      <c r="R9" s="271"/>
      <c r="S9" s="271"/>
    </row>
    <row r="10" spans="1:19">
      <c r="A10" s="311">
        <v>1980</v>
      </c>
      <c r="B10" s="21">
        <f>'T1'!N24</f>
        <v>31463.339635198201</v>
      </c>
      <c r="C10" s="21">
        <f>'T1'!H24/'T8'!F9*1000</f>
        <v>70.122444594722964</v>
      </c>
      <c r="D10" s="57">
        <f>'T8'!F9/'T8'!B9*100</f>
        <v>44869.142564898495</v>
      </c>
      <c r="E10" s="57">
        <f>'T8'!H9</f>
        <v>75533.551022109488</v>
      </c>
      <c r="F10" s="57">
        <f>'T8'!I9</f>
        <v>59.402930165119351</v>
      </c>
      <c r="G10" s="59">
        <f>'T8'!J9</f>
        <v>64.234781103248281</v>
      </c>
      <c r="H10" s="57">
        <f>'T8'!G9/'T8'!C9*100</f>
        <v>4.8318509381289365</v>
      </c>
      <c r="I10" s="2"/>
      <c r="J10" s="271"/>
      <c r="K10" s="272"/>
      <c r="L10" s="273"/>
      <c r="M10" s="274"/>
      <c r="N10" s="274"/>
      <c r="O10" s="274"/>
      <c r="P10" s="274"/>
      <c r="Q10" s="271"/>
      <c r="R10" s="271"/>
      <c r="S10" s="271"/>
    </row>
    <row r="11" spans="1:19">
      <c r="A11" s="311">
        <v>1981</v>
      </c>
      <c r="B11" s="21">
        <f>'T1'!N25</f>
        <v>32153.170882155075</v>
      </c>
      <c r="C11" s="21">
        <f>'T1'!H25/'T8'!F10*1000</f>
        <v>70.494851562223573</v>
      </c>
      <c r="D11" s="57">
        <f>'T8'!F10/'T8'!B10*100</f>
        <v>45610.665416855991</v>
      </c>
      <c r="E11" s="57">
        <f>'T8'!H10</f>
        <v>75911.392232436381</v>
      </c>
      <c r="F11" s="57">
        <f>'T8'!I10</f>
        <v>60.08408497791573</v>
      </c>
      <c r="G11" s="59">
        <f>'T8'!J10</f>
        <v>65.037763828577198</v>
      </c>
      <c r="H11" s="57">
        <f>'T8'!G10/'T8'!C10*100</f>
        <v>4.9536788506614648</v>
      </c>
      <c r="I11" s="2"/>
      <c r="J11" s="271"/>
      <c r="K11" s="272"/>
      <c r="L11" s="273"/>
      <c r="M11" s="274"/>
      <c r="N11" s="274"/>
      <c r="O11" s="274"/>
      <c r="P11" s="274"/>
      <c r="Q11" s="271"/>
      <c r="R11" s="271"/>
      <c r="S11" s="271"/>
    </row>
    <row r="12" spans="1:19">
      <c r="A12" s="311">
        <v>1982</v>
      </c>
      <c r="B12" s="21">
        <f>'T1'!N26</f>
        <v>30753.367706757228</v>
      </c>
      <c r="C12" s="21">
        <f>'T1'!H26/'T8'!F11*1000</f>
        <v>70.438399444809704</v>
      </c>
      <c r="D12" s="57">
        <f>'T8'!F11/'T8'!B11*100</f>
        <v>43659.946774987817</v>
      </c>
      <c r="E12" s="57">
        <f>'T8'!H11</f>
        <v>76160.916358143601</v>
      </c>
      <c r="F12" s="57">
        <f>'T8'!I11</f>
        <v>57.325921040233673</v>
      </c>
      <c r="G12" s="59">
        <f>'T8'!J11</f>
        <v>64.492708104316492</v>
      </c>
      <c r="H12" s="57">
        <f>'T8'!G11/'T8'!C11*100</f>
        <v>7.1673105311096457</v>
      </c>
      <c r="I12" s="2"/>
      <c r="J12" s="271"/>
      <c r="K12" s="272"/>
      <c r="L12" s="273"/>
      <c r="M12" s="274"/>
      <c r="N12" s="274"/>
      <c r="O12" s="274"/>
      <c r="P12" s="274"/>
      <c r="Q12" s="271"/>
      <c r="R12" s="271"/>
      <c r="S12" s="271"/>
    </row>
    <row r="13" spans="1:19">
      <c r="A13" s="311">
        <v>1983</v>
      </c>
      <c r="B13" s="21">
        <f>'T1'!N27</f>
        <v>31237.430163959503</v>
      </c>
      <c r="C13" s="21">
        <f>'T1'!H27/'T8'!F12*1000</f>
        <v>71.791545718432502</v>
      </c>
      <c r="D13" s="57">
        <f>'T8'!F12/'T8'!B12*100</f>
        <v>43511.293497528473</v>
      </c>
      <c r="E13" s="57">
        <f>'T8'!H12</f>
        <v>76393.422137578324</v>
      </c>
      <c r="F13" s="57">
        <f>'T8'!I12</f>
        <v>56.956858692844229</v>
      </c>
      <c r="G13" s="59">
        <f>'T8'!J12</f>
        <v>64.719710669077756</v>
      </c>
      <c r="H13" s="57">
        <f>'T8'!G12/'T8'!C12*100</f>
        <v>7.7633686385946783</v>
      </c>
      <c r="I13" s="2"/>
      <c r="J13" s="271"/>
      <c r="K13" s="272"/>
      <c r="L13" s="273"/>
      <c r="M13" s="274"/>
      <c r="N13" s="274"/>
      <c r="O13" s="274"/>
      <c r="P13" s="274"/>
      <c r="Q13" s="271"/>
      <c r="R13" s="271"/>
      <c r="S13" s="271"/>
    </row>
    <row r="14" spans="1:19">
      <c r="A14" s="311">
        <v>1984</v>
      </c>
      <c r="B14" s="21">
        <f>'T1'!N28</f>
        <v>32776.857562155608</v>
      </c>
      <c r="C14" s="21">
        <f>'T1'!H28/'T8'!F13*1000</f>
        <v>74.174268498774566</v>
      </c>
      <c r="D14" s="57">
        <f>'T8'!F13/'T8'!B13*100</f>
        <v>44188.986592698406</v>
      </c>
      <c r="E14" s="57">
        <f>'T8'!H13</f>
        <v>76623.931866205763</v>
      </c>
      <c r="F14" s="57">
        <f>'T8'!I13</f>
        <v>57.669954433893423</v>
      </c>
      <c r="G14" s="59">
        <f>'T8'!J13</f>
        <v>65.071767893498787</v>
      </c>
      <c r="H14" s="57">
        <f>'T8'!G13/'T8'!C13*100</f>
        <v>7.4013032008531514</v>
      </c>
      <c r="I14" s="2"/>
      <c r="J14" s="271"/>
      <c r="K14" s="272"/>
      <c r="L14" s="273"/>
      <c r="M14" s="274"/>
      <c r="N14" s="274"/>
      <c r="O14" s="274"/>
      <c r="P14" s="274"/>
      <c r="Q14" s="271"/>
      <c r="R14" s="271"/>
      <c r="S14" s="271"/>
    </row>
    <row r="15" spans="1:19">
      <c r="A15" s="311">
        <v>1985</v>
      </c>
      <c r="B15" s="21">
        <f>'T1'!N29</f>
        <v>34014.070320611158</v>
      </c>
      <c r="C15" s="21">
        <f>'T1'!H29/'T8'!F14*1000</f>
        <v>75.321872211927811</v>
      </c>
      <c r="D15" s="57">
        <f>'T8'!F14/'T8'!B14*100</f>
        <v>45158.291106875542</v>
      </c>
      <c r="E15" s="57">
        <f>'T8'!H14</f>
        <v>76870.748299319719</v>
      </c>
      <c r="F15" s="57">
        <f>'T8'!I14</f>
        <v>58.745741528413333</v>
      </c>
      <c r="G15" s="59">
        <f>'T8'!J14</f>
        <v>65.637410042937489</v>
      </c>
      <c r="H15" s="57">
        <f>'T8'!G14/'T8'!C14*100</f>
        <v>6.8916685145241603</v>
      </c>
      <c r="I15" s="2"/>
      <c r="J15" s="271"/>
      <c r="K15" s="272"/>
      <c r="L15" s="273"/>
      <c r="M15" s="274"/>
      <c r="N15" s="274"/>
      <c r="O15" s="274"/>
      <c r="P15" s="274"/>
      <c r="Q15" s="271"/>
      <c r="R15" s="271"/>
      <c r="S15" s="271"/>
    </row>
    <row r="16" spans="1:19">
      <c r="A16" s="311">
        <v>1986</v>
      </c>
      <c r="B16" s="21">
        <f>'T1'!N30</f>
        <v>34410.414567787629</v>
      </c>
      <c r="C16" s="21">
        <f>'T1'!H30/'T8'!F15*1000</f>
        <v>74.724508497167619</v>
      </c>
      <c r="D16" s="57">
        <f>'T8'!F15/'T8'!B15*100</f>
        <v>46049.703450497676</v>
      </c>
      <c r="E16" s="57">
        <f>'T8'!H15</f>
        <v>77081.464626086308</v>
      </c>
      <c r="F16" s="57">
        <f>'T8'!I15</f>
        <v>59.741604124778526</v>
      </c>
      <c r="G16" s="59">
        <f>'T8'!J15</f>
        <v>66.089025142834387</v>
      </c>
      <c r="H16" s="57">
        <f>'T8'!G15/'T8'!C15*100</f>
        <v>6.3474210180558597</v>
      </c>
      <c r="I16" s="2"/>
      <c r="J16" s="271"/>
      <c r="K16" s="272"/>
      <c r="L16" s="273"/>
      <c r="M16" s="274"/>
      <c r="N16" s="274"/>
      <c r="O16" s="274"/>
      <c r="P16" s="274"/>
      <c r="Q16" s="271"/>
      <c r="R16" s="271"/>
      <c r="S16" s="271"/>
    </row>
    <row r="17" spans="1:19">
      <c r="A17" s="311">
        <v>1987</v>
      </c>
      <c r="B17" s="21">
        <f>'T1'!N31</f>
        <v>35371.717490843017</v>
      </c>
      <c r="C17" s="21">
        <f>'T1'!H31/'T8'!F16*1000</f>
        <v>75.716672072656507</v>
      </c>
      <c r="D17" s="57">
        <f>'T8'!F16/'T8'!B16*100</f>
        <v>46715.890335091433</v>
      </c>
      <c r="E17" s="57">
        <f>'T8'!H16</f>
        <v>77082.734326671067</v>
      </c>
      <c r="F17" s="57">
        <f>'T8'!I16</f>
        <v>60.604869226762069</v>
      </c>
      <c r="G17" s="59">
        <f>'T8'!J16</f>
        <v>66.45403524636086</v>
      </c>
      <c r="H17" s="57">
        <f>'T8'!G16/'T8'!C16*100</f>
        <v>5.8496574635594305</v>
      </c>
      <c r="I17" s="2"/>
      <c r="J17" s="271"/>
      <c r="K17" s="272"/>
      <c r="L17" s="273"/>
      <c r="M17" s="274"/>
      <c r="N17" s="274"/>
      <c r="O17" s="274"/>
      <c r="P17" s="274"/>
      <c r="Q17" s="271"/>
      <c r="R17" s="271"/>
      <c r="S17" s="271"/>
    </row>
    <row r="18" spans="1:19">
      <c r="A18" s="311">
        <v>1988</v>
      </c>
      <c r="B18" s="21">
        <f>'T1'!N32</f>
        <v>36450.215789978531</v>
      </c>
      <c r="C18" s="21">
        <f>'T1'!H32/'T8'!F17*1000</f>
        <v>76.711036636693336</v>
      </c>
      <c r="D18" s="57">
        <f>'T8'!F17/'T8'!B17*100</f>
        <v>47516.260225511316</v>
      </c>
      <c r="E18" s="57">
        <f>'T8'!H17</f>
        <v>77050.707561011412</v>
      </c>
      <c r="F18" s="57">
        <f>'T8'!I17</f>
        <v>61.668817496434144</v>
      </c>
      <c r="G18" s="59">
        <f>'T8'!J17</f>
        <v>66.856521865691192</v>
      </c>
      <c r="H18" s="57">
        <f>'T8'!G17/'T8'!C17*100</f>
        <v>5.1877043692570419</v>
      </c>
      <c r="I18" s="2"/>
      <c r="J18" s="271"/>
      <c r="K18" s="272"/>
      <c r="L18" s="273"/>
      <c r="M18" s="274"/>
      <c r="N18" s="274"/>
      <c r="O18" s="274"/>
      <c r="P18" s="274"/>
      <c r="Q18" s="271"/>
      <c r="R18" s="271"/>
      <c r="S18" s="271"/>
    </row>
    <row r="19" spans="1:19">
      <c r="A19" s="311">
        <v>1989</v>
      </c>
      <c r="B19" s="21">
        <f>'T1'!N33</f>
        <v>36662.193382140416</v>
      </c>
      <c r="C19" s="21">
        <f>'T1'!H33/'T8'!F18*1000</f>
        <v>76.778964540753506</v>
      </c>
      <c r="D19" s="57">
        <f>'T8'!F18/'T8'!B18*100</f>
        <v>47750.309738392592</v>
      </c>
      <c r="E19" s="57">
        <f>'T8'!H18</f>
        <v>76790.64947579088</v>
      </c>
      <c r="F19" s="57">
        <f>'T8'!I18</f>
        <v>62.182453286121017</v>
      </c>
      <c r="G19" s="59">
        <f>'T8'!J18</f>
        <v>67.225877455319761</v>
      </c>
      <c r="H19" s="57">
        <f>'T8'!G18/'T8'!C18*100</f>
        <v>5.0439026724406055</v>
      </c>
      <c r="I19" s="2"/>
      <c r="J19" s="271"/>
      <c r="K19" s="272"/>
      <c r="L19" s="273"/>
      <c r="M19" s="274"/>
      <c r="N19" s="274"/>
      <c r="O19" s="274"/>
      <c r="P19" s="274"/>
      <c r="Q19" s="271"/>
      <c r="R19" s="271"/>
      <c r="S19" s="271"/>
    </row>
    <row r="20" spans="1:19">
      <c r="A20" s="311">
        <v>1990</v>
      </c>
      <c r="B20" s="21">
        <f>'T1'!N34</f>
        <v>36164.048239093579</v>
      </c>
      <c r="C20" s="21">
        <f>'T1'!H34/'T8'!F19*1000</f>
        <v>76.377908220978938</v>
      </c>
      <c r="D20" s="57">
        <f>'T8'!F19/'T8'!B19*100</f>
        <v>47348.833034890973</v>
      </c>
      <c r="E20" s="57">
        <f>'T8'!H19</f>
        <v>76774.839355017088</v>
      </c>
      <c r="F20" s="57">
        <f>'T8'!I19</f>
        <v>61.672330978048237</v>
      </c>
      <c r="G20" s="59">
        <f>'T8'!J19</f>
        <v>67.147779605650797</v>
      </c>
      <c r="H20" s="57">
        <f>'T8'!G19/'T8'!C19*100</f>
        <v>5.4754486276025585</v>
      </c>
      <c r="I20" s="2"/>
      <c r="J20" s="271"/>
      <c r="K20" s="272"/>
      <c r="L20" s="273"/>
      <c r="M20" s="274"/>
      <c r="N20" s="274"/>
      <c r="O20" s="274"/>
      <c r="P20" s="274"/>
      <c r="Q20" s="271"/>
      <c r="R20" s="271"/>
      <c r="S20" s="271"/>
    </row>
    <row r="21" spans="1:19">
      <c r="A21" s="311">
        <v>1991</v>
      </c>
      <c r="B21" s="21">
        <f>'T1'!N35</f>
        <v>34946.658124162939</v>
      </c>
      <c r="C21" s="21">
        <f>'T1'!H35/'T8'!F20*1000</f>
        <v>76.081927298468344</v>
      </c>
      <c r="D21" s="57">
        <f>'T8'!F20/'T8'!B20*100</f>
        <v>45932.929626069657</v>
      </c>
      <c r="E21" s="57">
        <f>'T8'!H20</f>
        <v>76940.060015483556</v>
      </c>
      <c r="F21" s="57">
        <f>'T8'!I20</f>
        <v>59.699628018000027</v>
      </c>
      <c r="G21" s="59">
        <f>'T8'!J20</f>
        <v>66.564808923852823</v>
      </c>
      <c r="H21" s="57">
        <f>'T8'!G20/'T8'!C20*100</f>
        <v>6.8647165088490851</v>
      </c>
      <c r="I21" s="2"/>
      <c r="J21" s="271"/>
      <c r="K21" s="272"/>
      <c r="L21" s="273"/>
      <c r="M21" s="274"/>
      <c r="N21" s="274"/>
      <c r="O21" s="274"/>
      <c r="P21" s="274"/>
      <c r="Q21" s="271"/>
      <c r="R21" s="271"/>
      <c r="S21" s="271"/>
    </row>
    <row r="22" spans="1:19">
      <c r="A22" s="311">
        <v>1992</v>
      </c>
      <c r="B22" s="21">
        <f>'T1'!N36</f>
        <v>34835.709479619414</v>
      </c>
      <c r="C22" s="21">
        <f>'T1'!H36/'T8'!F21*1000</f>
        <v>77.51040864742572</v>
      </c>
      <c r="D22" s="57">
        <f>'T8'!F21/'T8'!B21*100</f>
        <v>44943.266443191911</v>
      </c>
      <c r="E22" s="57">
        <f>'T8'!H21</f>
        <v>77037.42890255434</v>
      </c>
      <c r="F22" s="57">
        <f>'T8'!I21</f>
        <v>58.339520261042509</v>
      </c>
      <c r="G22" s="59">
        <f>'T8'!J21</f>
        <v>65.711130053803345</v>
      </c>
      <c r="H22" s="57">
        <f>'T8'!G21/'T8'!C21*100</f>
        <v>7.3716097927608359</v>
      </c>
      <c r="I22" s="2"/>
      <c r="J22" s="271"/>
      <c r="K22" s="272"/>
      <c r="L22" s="273"/>
      <c r="M22" s="274"/>
      <c r="N22" s="274"/>
      <c r="O22" s="274"/>
      <c r="P22" s="274"/>
      <c r="Q22" s="271"/>
      <c r="R22" s="271"/>
      <c r="S22" s="271"/>
    </row>
    <row r="23" spans="1:19">
      <c r="A23" s="311">
        <v>1993</v>
      </c>
      <c r="B23" s="21">
        <f>'T1'!N37</f>
        <v>35352.157596704841</v>
      </c>
      <c r="C23" s="21">
        <f>'T1'!H37/'T8'!F22*1000</f>
        <v>79.148186350352404</v>
      </c>
      <c r="D23" s="57">
        <f>'T8'!F22/'T8'!B22*100</f>
        <v>44665.783547101368</v>
      </c>
      <c r="E23" s="57">
        <f>'T8'!H22</f>
        <v>77109.154150667775</v>
      </c>
      <c r="F23" s="57">
        <f>'T8'!I22</f>
        <v>57.925396846950825</v>
      </c>
      <c r="G23" s="59">
        <f>'T8'!J22</f>
        <v>65.353575130471768</v>
      </c>
      <c r="H23" s="57">
        <f>'T8'!G22/'T8'!C22*100</f>
        <v>7.4281782835209489</v>
      </c>
      <c r="I23" s="2"/>
      <c r="J23" s="271"/>
      <c r="K23" s="272"/>
      <c r="L23" s="273"/>
      <c r="M23" s="274"/>
      <c r="N23" s="274"/>
      <c r="O23" s="274"/>
      <c r="P23" s="274"/>
      <c r="Q23" s="271"/>
      <c r="R23" s="271"/>
      <c r="S23" s="271"/>
    </row>
    <row r="24" spans="1:19">
      <c r="A24" s="311">
        <v>1994</v>
      </c>
      <c r="B24" s="21">
        <f>'T1'!N38</f>
        <v>36547.053210932128</v>
      </c>
      <c r="C24" s="21">
        <f>'T1'!H38/'T8'!F23*1000</f>
        <v>81.034905176439963</v>
      </c>
      <c r="D24" s="57">
        <f>'T8'!F23/'T8'!B23*100</f>
        <v>45100.383756058</v>
      </c>
      <c r="E24" s="57">
        <f>'T8'!H23</f>
        <v>77236.70776418173</v>
      </c>
      <c r="F24" s="57">
        <f>'T8'!I23</f>
        <v>58.392421248401725</v>
      </c>
      <c r="G24" s="59">
        <f>'T8'!J23</f>
        <v>65.15616198285035</v>
      </c>
      <c r="H24" s="57">
        <f>'T8'!G23/'T8'!C23*100</f>
        <v>6.7632936632122957</v>
      </c>
      <c r="I24" s="2"/>
      <c r="J24" s="271"/>
      <c r="K24" s="272"/>
      <c r="L24" s="273"/>
      <c r="M24" s="274"/>
      <c r="N24" s="274"/>
      <c r="O24" s="274"/>
      <c r="P24" s="274"/>
      <c r="Q24" s="271"/>
      <c r="R24" s="271"/>
      <c r="S24" s="271"/>
    </row>
    <row r="25" spans="1:19">
      <c r="A25" s="311">
        <v>1995</v>
      </c>
      <c r="B25" s="21">
        <f>'T1'!N39</f>
        <v>37137.195094133698</v>
      </c>
      <c r="C25" s="21">
        <f>'T1'!H39/'T8'!F24*1000</f>
        <v>81.728660600135385</v>
      </c>
      <c r="D25" s="57">
        <f>'T8'!F24/'T8'!B24*100</f>
        <v>45439.622797479424</v>
      </c>
      <c r="E25" s="57">
        <f>'T8'!H24</f>
        <v>77435.651093546185</v>
      </c>
      <c r="F25" s="57">
        <f>'T8'!I24</f>
        <v>58.680494263018531</v>
      </c>
      <c r="G25" s="59">
        <f>'T8'!J24</f>
        <v>64.819947043248021</v>
      </c>
      <c r="H25" s="57">
        <f>'T8'!G24/'T8'!C24*100</f>
        <v>6.1394527802294796</v>
      </c>
      <c r="I25" s="2"/>
      <c r="J25" s="271"/>
      <c r="K25" s="272"/>
      <c r="L25" s="273"/>
      <c r="M25" s="274"/>
      <c r="N25" s="274"/>
      <c r="O25" s="274"/>
      <c r="P25" s="274"/>
      <c r="Q25" s="271"/>
      <c r="R25" s="271"/>
      <c r="S25" s="271"/>
    </row>
    <row r="26" spans="1:19">
      <c r="A26" s="311">
        <v>1996</v>
      </c>
      <c r="B26" s="21">
        <f>'T1'!N40</f>
        <v>37343.885875198517</v>
      </c>
      <c r="C26" s="21">
        <f>'T1'!H40/'T8'!F25*1000</f>
        <v>82.291561093391365</v>
      </c>
      <c r="D26" s="57">
        <f>'T8'!F25/'T8'!B25*100</f>
        <v>45379.970168286818</v>
      </c>
      <c r="E26" s="57">
        <f>'T8'!H25</f>
        <v>77644.903052343085</v>
      </c>
      <c r="F26" s="57">
        <f>'T8'!I25</f>
        <v>58.445523639452077</v>
      </c>
      <c r="G26" s="59">
        <f>'T8'!J25</f>
        <v>64.669962324963521</v>
      </c>
      <c r="H26" s="57">
        <f>'T8'!G25/'T8'!C25*100</f>
        <v>6.2248742350660944</v>
      </c>
      <c r="I26" s="2"/>
      <c r="J26" s="271"/>
      <c r="K26" s="272"/>
      <c r="L26" s="273"/>
      <c r="M26" s="274"/>
      <c r="N26" s="274"/>
      <c r="O26" s="274"/>
      <c r="P26" s="274"/>
      <c r="Q26" s="271"/>
      <c r="R26" s="271"/>
      <c r="S26" s="271"/>
    </row>
    <row r="27" spans="1:19">
      <c r="A27" s="311">
        <v>1997</v>
      </c>
      <c r="B27" s="21">
        <f>'T1'!N41</f>
        <v>38553.987582251415</v>
      </c>
      <c r="C27" s="21">
        <f>'T1'!H41/'T8'!F26*1000</f>
        <v>84.02329127963398</v>
      </c>
      <c r="D27" s="57">
        <f>'T8'!F26/'T8'!B26*100</f>
        <v>45884.881435960044</v>
      </c>
      <c r="E27" s="57">
        <f>'T8'!H26</f>
        <v>77832.573735822923</v>
      </c>
      <c r="F27" s="57">
        <f>'T8'!I26</f>
        <v>58.953313803679663</v>
      </c>
      <c r="G27" s="59">
        <f>'T8'!J26</f>
        <v>64.847483728873343</v>
      </c>
      <c r="H27" s="57">
        <f>'T8'!G26/'T8'!C26*100</f>
        <v>5.8941699251936832</v>
      </c>
      <c r="I27" s="2"/>
      <c r="J27" s="271"/>
      <c r="K27" s="272"/>
      <c r="L27" s="273"/>
      <c r="M27" s="274"/>
      <c r="N27" s="274"/>
      <c r="O27" s="274"/>
      <c r="P27" s="274"/>
      <c r="Q27" s="271"/>
      <c r="R27" s="271"/>
      <c r="S27" s="271"/>
    </row>
    <row r="28" spans="1:19">
      <c r="A28" s="311">
        <v>1998</v>
      </c>
      <c r="B28" s="21">
        <f>'T1'!N42</f>
        <v>39709.799609439346</v>
      </c>
      <c r="C28" s="21">
        <f>'T1'!H42/'T8'!F27*1000</f>
        <v>85.154867414130621</v>
      </c>
      <c r="D28" s="57">
        <f>'T8'!F27/'T8'!B27*100</f>
        <v>46632.4484028847</v>
      </c>
      <c r="E28" s="57">
        <f>'T8'!H27</f>
        <v>78063.332757267533</v>
      </c>
      <c r="F28" s="57">
        <f>'T8'!I27</f>
        <v>59.736686554089388</v>
      </c>
      <c r="G28" s="59">
        <f>'T8'!J27</f>
        <v>65.131805559689909</v>
      </c>
      <c r="H28" s="57">
        <f>'T8'!G27/'T8'!C27*100</f>
        <v>5.3946937577873495</v>
      </c>
      <c r="I28" s="2"/>
      <c r="J28" s="271"/>
      <c r="K28" s="272"/>
      <c r="L28" s="273"/>
      <c r="M28" s="274"/>
      <c r="N28" s="274"/>
      <c r="O28" s="274"/>
      <c r="P28" s="274"/>
      <c r="Q28" s="271"/>
      <c r="R28" s="271"/>
      <c r="S28" s="271"/>
    </row>
    <row r="29" spans="1:19" s="271" customFormat="1">
      <c r="A29" s="311">
        <v>1999</v>
      </c>
      <c r="B29" s="21">
        <f>'T1'!N43</f>
        <v>41425.688651822005</v>
      </c>
      <c r="C29" s="21">
        <f>'T1'!H43/'T8'!F28*1000</f>
        <v>87.3139684192261</v>
      </c>
      <c r="D29" s="57">
        <f>'T8'!F28/'T8'!B28*100</f>
        <v>47444.51478018066</v>
      </c>
      <c r="E29" s="57">
        <f>'T8'!H28</f>
        <v>78313.498403252917</v>
      </c>
      <c r="F29" s="57">
        <f>'T8'!I28</f>
        <v>60.582805962618004</v>
      </c>
      <c r="G29" s="59">
        <f>'T8'!J28</f>
        <v>65.538338624561106</v>
      </c>
      <c r="H29" s="57">
        <f>'T8'!G28/'T8'!C28*100</f>
        <v>4.9555326619431073</v>
      </c>
      <c r="I29" s="2"/>
      <c r="K29" s="272"/>
      <c r="L29" s="273"/>
      <c r="M29" s="274"/>
      <c r="N29" s="274"/>
      <c r="O29" s="274"/>
      <c r="P29" s="274"/>
    </row>
    <row r="30" spans="1:19">
      <c r="A30" s="311">
        <v>2000</v>
      </c>
      <c r="B30" s="21">
        <f>'T1'!N44</f>
        <v>43174.070231079953</v>
      </c>
      <c r="C30" s="21">
        <f>'T1'!H44/'T8'!F29*1000</f>
        <v>89.611261233805379</v>
      </c>
      <c r="D30" s="57">
        <f>'T8'!F29/'T8'!B29*100</f>
        <v>48179.290902327768</v>
      </c>
      <c r="E30" s="57">
        <f>'T8'!H29</f>
        <v>78602.752598915395</v>
      </c>
      <c r="F30" s="57">
        <f>'T8'!I29</f>
        <v>61.294661203750977</v>
      </c>
      <c r="G30" s="59">
        <f>'T8'!J29</f>
        <v>65.792849226017751</v>
      </c>
      <c r="H30" s="57">
        <f>'T8'!G29/'T8'!C29*100</f>
        <v>4.4986031374404831</v>
      </c>
      <c r="I30" s="2"/>
      <c r="J30" s="271"/>
      <c r="K30" s="272"/>
      <c r="L30" s="273"/>
      <c r="M30" s="274"/>
      <c r="N30" s="274"/>
      <c r="O30" s="274"/>
      <c r="P30" s="274"/>
      <c r="Q30" s="271"/>
      <c r="R30" s="271"/>
      <c r="S30" s="271"/>
    </row>
    <row r="31" spans="1:19">
      <c r="A31" s="311">
        <v>2001</v>
      </c>
      <c r="B31" s="21">
        <f>'T1'!N45</f>
        <v>43478.788703788341</v>
      </c>
      <c r="C31" s="21">
        <f>'T1'!H45/'T8'!F30*1000</f>
        <v>90.144997389243684</v>
      </c>
      <c r="D31" s="57">
        <f>'T8'!F30/'T8'!B30*100</f>
        <v>48232.059418725257</v>
      </c>
      <c r="E31" s="57">
        <f>'T8'!H30</f>
        <v>78844.703630264674</v>
      </c>
      <c r="F31" s="57">
        <f>'T8'!I30</f>
        <v>61.173493206221288</v>
      </c>
      <c r="G31" s="59">
        <f>'T8'!J30</f>
        <v>65.939376069846105</v>
      </c>
      <c r="H31" s="57">
        <f>'T8'!G30/'T8'!C30*100</f>
        <v>4.7658828636248218</v>
      </c>
      <c r="I31" s="2"/>
      <c r="J31" s="271"/>
      <c r="K31" s="272"/>
      <c r="L31" s="273"/>
      <c r="M31" s="274"/>
      <c r="N31" s="274"/>
      <c r="O31" s="274"/>
      <c r="P31" s="274"/>
      <c r="Q31" s="271"/>
      <c r="R31" s="271"/>
      <c r="S31" s="271"/>
    </row>
    <row r="32" spans="1:19">
      <c r="A32" s="311">
        <v>2002</v>
      </c>
      <c r="B32" s="21">
        <f>'T1'!N46</f>
        <v>44305.359301098484</v>
      </c>
      <c r="C32" s="21">
        <f>'T1'!H46/'T8'!F31*1000</f>
        <v>90.746177850175656</v>
      </c>
      <c r="D32" s="57">
        <f>'T8'!F31/'T8'!B31*100</f>
        <v>48823.388875119133</v>
      </c>
      <c r="E32" s="57">
        <f>'T8'!H31</f>
        <v>79111.271805538156</v>
      </c>
      <c r="F32" s="57">
        <f>'T8'!I31</f>
        <v>61.714832489523033</v>
      </c>
      <c r="G32" s="59">
        <f>'T8'!J31</f>
        <v>66.841888520142433</v>
      </c>
      <c r="H32" s="57">
        <f>'T8'!G31/'T8'!C31*100</f>
        <v>5.1270560306194142</v>
      </c>
      <c r="I32" s="2"/>
      <c r="J32" s="271"/>
      <c r="K32" s="272"/>
      <c r="L32" s="273"/>
      <c r="M32" s="274"/>
      <c r="N32" s="274"/>
      <c r="O32" s="274"/>
      <c r="P32" s="274"/>
      <c r="Q32" s="271"/>
      <c r="R32" s="271"/>
      <c r="S32" s="271"/>
    </row>
    <row r="33" spans="1:19">
      <c r="A33" s="311">
        <v>2003</v>
      </c>
      <c r="B33" s="21">
        <f>'T1'!N47</f>
        <v>44685.625668122935</v>
      </c>
      <c r="C33" s="21">
        <f>'T1'!H47/'T8'!F32*1000</f>
        <v>90.205305754821239</v>
      </c>
      <c r="D33" s="57">
        <f>'T8'!F32/'T8'!B32*100</f>
        <v>49537.691041787322</v>
      </c>
      <c r="E33" s="57">
        <f>'T8'!H32</f>
        <v>79362.768852735724</v>
      </c>
      <c r="F33" s="57">
        <f>'T8'!I32</f>
        <v>62.41930789197724</v>
      </c>
      <c r="G33" s="59">
        <f>'T8'!J32</f>
        <v>67.538945530085854</v>
      </c>
      <c r="H33" s="57">
        <f>'T8'!G32/'T8'!C32*100</f>
        <v>5.1196376381086051</v>
      </c>
      <c r="I33" s="2"/>
      <c r="J33" s="271"/>
      <c r="K33" s="272"/>
      <c r="L33" s="273"/>
      <c r="M33" s="274"/>
      <c r="N33" s="274"/>
      <c r="O33" s="274"/>
      <c r="P33" s="274"/>
      <c r="Q33" s="271"/>
      <c r="R33" s="271"/>
      <c r="S33" s="271"/>
    </row>
    <row r="34" spans="1:19">
      <c r="A34" s="311">
        <v>2004</v>
      </c>
      <c r="B34" s="21">
        <f>'T1'!N48</f>
        <v>45635.212603602966</v>
      </c>
      <c r="C34" s="21">
        <f>'T1'!H48/'T8'!F33*1000</f>
        <v>91.429046967051463</v>
      </c>
      <c r="D34" s="57">
        <f>'T8'!F33/'T8'!B33*100</f>
        <v>49913.254176267037</v>
      </c>
      <c r="E34" s="57">
        <f>'T8'!H33</f>
        <v>79651.858045950241</v>
      </c>
      <c r="F34" s="57">
        <f>'T8'!I33</f>
        <v>62.664268481311083</v>
      </c>
      <c r="G34" s="59">
        <f>'T8'!J33</f>
        <v>67.494224282807451</v>
      </c>
      <c r="H34" s="57">
        <f>'T8'!G33/'T8'!C33*100</f>
        <v>4.8299558014963742</v>
      </c>
      <c r="I34" s="2"/>
      <c r="J34" s="271"/>
      <c r="K34" s="272"/>
      <c r="L34" s="273"/>
      <c r="M34" s="274"/>
      <c r="N34" s="274"/>
      <c r="O34" s="274"/>
      <c r="P34" s="274"/>
      <c r="Q34" s="271"/>
      <c r="R34" s="271"/>
      <c r="S34" s="271"/>
    </row>
    <row r="35" spans="1:19">
      <c r="A35" s="311">
        <v>2005</v>
      </c>
      <c r="B35" s="21">
        <f>'T1'!N49</f>
        <v>46651.831088050014</v>
      </c>
      <c r="C35" s="21">
        <f>'T1'!H49/'T8'!F34*1000</f>
        <v>93.157186529172108</v>
      </c>
      <c r="D35" s="57">
        <f>'T8'!F34/'T8'!B34*100</f>
        <v>50078.617470312965</v>
      </c>
      <c r="E35" s="57">
        <f>'T8'!H34</f>
        <v>79976.670327014785</v>
      </c>
      <c r="F35" s="57">
        <f>'T8'!I34</f>
        <v>62.616532128116418</v>
      </c>
      <c r="G35" s="59">
        <f>'T8'!J34</f>
        <v>67.150073578803088</v>
      </c>
      <c r="H35" s="57">
        <f>'T8'!G34/'T8'!C34*100</f>
        <v>4.5335414506866707</v>
      </c>
      <c r="I35" s="2"/>
      <c r="J35" s="271"/>
      <c r="K35" s="272"/>
      <c r="L35" s="273"/>
      <c r="M35" s="274"/>
      <c r="N35" s="274"/>
      <c r="O35" s="274"/>
      <c r="P35" s="274"/>
      <c r="Q35" s="271"/>
      <c r="R35" s="271"/>
      <c r="S35" s="271"/>
    </row>
    <row r="36" spans="1:19">
      <c r="A36" s="311">
        <v>2006</v>
      </c>
      <c r="B36" s="21">
        <f>'T1'!N50</f>
        <v>47396.09966925747</v>
      </c>
      <c r="C36" s="21">
        <f>'T1'!H50/'T8'!F35*1000</f>
        <v>93.999329329634477</v>
      </c>
      <c r="D36" s="57">
        <f>'T8'!F35/'T8'!B35*100</f>
        <v>50421.742375469526</v>
      </c>
      <c r="E36" s="57">
        <f>'T8'!H35</f>
        <v>80284.669878155939</v>
      </c>
      <c r="F36" s="57">
        <f>'T8'!I35</f>
        <v>62.803698952729228</v>
      </c>
      <c r="G36" s="59">
        <f>'T8'!J35</f>
        <v>67.032222243495241</v>
      </c>
      <c r="H36" s="57">
        <f>'T8'!G35/'T8'!C35*100</f>
        <v>4.2285232907660202</v>
      </c>
      <c r="I36" s="2"/>
      <c r="J36" s="271"/>
      <c r="K36" s="272"/>
      <c r="L36" s="273"/>
      <c r="M36" s="274"/>
      <c r="N36" s="274"/>
      <c r="O36" s="274"/>
      <c r="P36" s="274"/>
      <c r="Q36" s="271"/>
      <c r="R36" s="271"/>
      <c r="S36" s="271"/>
    </row>
    <row r="37" spans="1:19">
      <c r="A37" s="311">
        <v>2007</v>
      </c>
      <c r="B37" s="21">
        <f>'T1'!N51</f>
        <v>47903.907963044563</v>
      </c>
      <c r="C37" s="21">
        <f>'T1'!H51/'T8'!F36*1000</f>
        <v>93.80220566318927</v>
      </c>
      <c r="D37" s="57">
        <f>'T8'!F36/'T8'!B36*100</f>
        <v>51069.063487750653</v>
      </c>
      <c r="E37" s="57">
        <f>'T8'!H36</f>
        <v>80558.821895309171</v>
      </c>
      <c r="F37" s="57">
        <f>'T8'!I36</f>
        <v>63.393508353582732</v>
      </c>
      <c r="G37" s="59">
        <f>'T8'!J36</f>
        <v>67.463163742314364</v>
      </c>
      <c r="H37" s="57">
        <f>'T8'!G36/'T8'!C36*100</f>
        <v>4.0700332934014067</v>
      </c>
      <c r="I37" s="2"/>
      <c r="J37" s="271"/>
      <c r="K37" s="272"/>
      <c r="L37" s="273"/>
      <c r="M37" s="274"/>
      <c r="N37" s="274"/>
      <c r="O37" s="274"/>
      <c r="P37" s="274"/>
      <c r="Q37" s="271"/>
      <c r="R37" s="271"/>
      <c r="S37" s="271"/>
    </row>
    <row r="38" spans="1:19">
      <c r="A38" s="311">
        <v>2008</v>
      </c>
      <c r="B38" s="21">
        <f>'T1'!N52</f>
        <v>47871.75945937397</v>
      </c>
      <c r="C38" s="21">
        <f>'T1'!H52/'T8'!F37*1000</f>
        <v>93.465205041196413</v>
      </c>
      <c r="D38" s="57">
        <f>'T8'!F37/'T8'!B37*100</f>
        <v>51218.803230864003</v>
      </c>
      <c r="E38" s="57">
        <f>'T8'!H37</f>
        <v>80799.914454095124</v>
      </c>
      <c r="F38" s="57">
        <f>'T8'!I37</f>
        <v>63.389675071949426</v>
      </c>
      <c r="G38" s="59">
        <f>'T8'!J37</f>
        <v>67.541492074380045</v>
      </c>
      <c r="H38" s="57">
        <f>'T8'!G37/'T8'!C37*100</f>
        <v>4.1521897973486821</v>
      </c>
      <c r="I38" s="2"/>
      <c r="J38" s="271"/>
      <c r="K38" s="272"/>
      <c r="L38" s="273"/>
      <c r="M38" s="274"/>
      <c r="N38" s="274"/>
      <c r="O38" s="274"/>
      <c r="P38" s="274"/>
      <c r="Q38" s="271"/>
      <c r="R38" s="271"/>
      <c r="S38" s="271"/>
    </row>
    <row r="39" spans="1:19" s="279" customFormat="1">
      <c r="A39" s="311">
        <v>2009</v>
      </c>
      <c r="B39" s="21">
        <f>'T1'!N53</f>
        <v>45930.506106414679</v>
      </c>
      <c r="C39" s="21">
        <f>'T1'!H53/'T8'!F38*1000</f>
        <v>92.182955910566037</v>
      </c>
      <c r="D39" s="57">
        <f>'T8'!F38/'T8'!B38*100</f>
        <v>49825.377861581583</v>
      </c>
      <c r="E39" s="57">
        <f>'T8'!H38</f>
        <v>81005.435203394285</v>
      </c>
      <c r="F39" s="57">
        <f>'T8'!I38</f>
        <v>61.508684863523577</v>
      </c>
      <c r="G39" s="59">
        <f>'T8'!J38</f>
        <v>67.110375884569436</v>
      </c>
      <c r="H39" s="57">
        <f>'T8'!G38/'T8'!C38*100</f>
        <v>5.6016910210458599</v>
      </c>
      <c r="I39" s="2"/>
      <c r="J39" s="275"/>
      <c r="K39" s="276"/>
      <c r="L39" s="277"/>
      <c r="M39" s="278"/>
      <c r="N39" s="278"/>
      <c r="O39" s="278"/>
      <c r="P39" s="278"/>
      <c r="Q39" s="275"/>
      <c r="R39" s="275"/>
      <c r="S39" s="275"/>
    </row>
    <row r="40" spans="1:19" s="279" customFormat="1">
      <c r="A40" s="311">
        <v>2010</v>
      </c>
      <c r="B40" s="21">
        <f>'T1'!N54</f>
        <v>46820.439059480319</v>
      </c>
      <c r="C40" s="21">
        <f>'T1'!H54/'T8'!F39*1000</f>
        <v>93.69437111069206</v>
      </c>
      <c r="D40" s="57">
        <f>'T8'!F39/'T8'!B39*100</f>
        <v>49971.453465615225</v>
      </c>
      <c r="E40" s="57">
        <f>'T8'!H39</f>
        <v>81197.722355240432</v>
      </c>
      <c r="F40" s="57">
        <f>'T8'!I39</f>
        <v>61.54292511677837</v>
      </c>
      <c r="G40" s="59">
        <f>'T8'!J39</f>
        <v>66.910740708503795</v>
      </c>
      <c r="H40" s="57">
        <f>'T8'!G39/'T8'!C39*100</f>
        <v>5.3678155917254191</v>
      </c>
      <c r="I40" s="2"/>
      <c r="J40" s="275"/>
      <c r="K40" s="276"/>
      <c r="L40" s="277"/>
      <c r="M40" s="278"/>
      <c r="N40" s="278"/>
      <c r="O40" s="278"/>
      <c r="P40" s="278"/>
      <c r="Q40" s="275"/>
      <c r="R40" s="275"/>
      <c r="S40" s="275"/>
    </row>
    <row r="41" spans="1:19" s="279" customFormat="1">
      <c r="A41" s="311">
        <v>2011</v>
      </c>
      <c r="B41" s="21">
        <f>'T1'!N55</f>
        <v>47807.473859961276</v>
      </c>
      <c r="C41" s="21">
        <f>'T1'!H55/'T8'!F40*1000</f>
        <v>95.211277418455865</v>
      </c>
      <c r="D41" s="57">
        <f>'T8'!F40/'T8'!B40*100</f>
        <v>50211.986600963537</v>
      </c>
      <c r="E41" s="57">
        <f>'T8'!H40</f>
        <v>81374.739928974755</v>
      </c>
      <c r="F41" s="57">
        <f>'T8'!I40</f>
        <v>61.704635424690025</v>
      </c>
      <c r="G41" s="59">
        <f>'T8'!J40</f>
        <v>66.712642360451838</v>
      </c>
      <c r="H41" s="57">
        <f>'T8'!G40/'T8'!C40*100</f>
        <v>5.0080069357618058</v>
      </c>
      <c r="I41" s="2"/>
      <c r="J41" s="275"/>
      <c r="K41" s="276"/>
      <c r="L41" s="277"/>
      <c r="M41" s="278"/>
      <c r="N41" s="278"/>
      <c r="O41" s="278"/>
      <c r="P41" s="278"/>
      <c r="Q41" s="275"/>
      <c r="R41" s="275"/>
      <c r="S41" s="275"/>
    </row>
    <row r="42" spans="1:19" s="279" customFormat="1">
      <c r="A42" s="311">
        <v>2012</v>
      </c>
      <c r="B42" s="165">
        <f>'T1'!N56</f>
        <v>48087.952796610713</v>
      </c>
      <c r="C42" s="165">
        <f>'T1'!H56/'T8'!F41*1000</f>
        <v>95.648664606777004</v>
      </c>
      <c r="D42" s="56">
        <f>'T8'!F41/'T8'!B41*100</f>
        <v>50275.613354672525</v>
      </c>
      <c r="E42" s="56">
        <f>'T8'!H41</f>
        <v>81514.320161554744</v>
      </c>
      <c r="F42" s="56">
        <f>'T8'!I41</f>
        <v>61.677032029501511</v>
      </c>
      <c r="G42" s="56">
        <f>'T8'!J41</f>
        <v>66.542447309896659</v>
      </c>
      <c r="H42" s="59">
        <f>'T8'!G41/'T8'!C41*100</f>
        <v>4.8657688459267483</v>
      </c>
      <c r="I42" s="53"/>
      <c r="J42" s="275"/>
      <c r="K42" s="276"/>
      <c r="L42" s="277"/>
      <c r="M42" s="278"/>
      <c r="N42" s="278"/>
      <c r="O42" s="278"/>
      <c r="P42" s="278"/>
      <c r="Q42" s="275"/>
      <c r="R42" s="275"/>
      <c r="S42" s="275"/>
    </row>
    <row r="43" spans="1:19" s="279" customFormat="1">
      <c r="A43" s="330">
        <v>2013</v>
      </c>
      <c r="B43" s="165">
        <f>'T1'!N57</f>
        <v>48713.697636948898</v>
      </c>
      <c r="C43" s="165">
        <f>'T1'!H57/'T8'!F42*1000</f>
        <v>96.674280803329097</v>
      </c>
      <c r="D43" s="56">
        <f>'T8'!F42/'T8'!B42*100</f>
        <v>50389.511286926871</v>
      </c>
      <c r="E43" s="56">
        <f>'T8'!H42</f>
        <v>81617.423994642857</v>
      </c>
      <c r="F43" s="56">
        <f>'T8'!I42</f>
        <v>61.738669049680247</v>
      </c>
      <c r="G43" s="56">
        <f>'T8'!J42</f>
        <v>66.451520567455105</v>
      </c>
      <c r="H43" s="59">
        <f>'T8'!G42/'T8'!C42*100</f>
        <v>4.7125024435197851</v>
      </c>
      <c r="I43" s="53"/>
      <c r="J43" s="275"/>
      <c r="K43" s="276"/>
      <c r="L43" s="277"/>
      <c r="M43" s="278"/>
      <c r="N43" s="278"/>
      <c r="O43" s="278"/>
      <c r="P43" s="278"/>
      <c r="Q43" s="275"/>
      <c r="R43" s="275"/>
      <c r="S43" s="275"/>
    </row>
    <row r="44" spans="1:19" s="279" customFormat="1">
      <c r="A44" s="534">
        <v>2014</v>
      </c>
      <c r="B44" s="165">
        <f>'T1'!N58</f>
        <v>49557.368908612851</v>
      </c>
      <c r="C44" s="165">
        <f>'T1'!H58/'T8'!F43*1000</f>
        <v>98.819880313544786</v>
      </c>
      <c r="D44" s="56">
        <f>'T8'!F43/'T8'!B43*100</f>
        <v>50149.189364905811</v>
      </c>
      <c r="E44" s="56">
        <f>'T8'!H43</f>
        <v>81665.136251992764</v>
      </c>
      <c r="F44" s="56">
        <f>'T8'!I43</f>
        <v>61.408321428817899</v>
      </c>
      <c r="G44" s="56">
        <f>'T8'!J43</f>
        <v>65.971373953610353</v>
      </c>
      <c r="H44" s="59">
        <f>'T8'!G43/'T8'!C43*100</f>
        <v>4.5627074663740572</v>
      </c>
      <c r="I44" s="53"/>
      <c r="J44" s="275"/>
      <c r="K44" s="276"/>
      <c r="L44" s="277"/>
      <c r="M44" s="278"/>
      <c r="N44" s="278"/>
      <c r="O44" s="278"/>
      <c r="P44" s="278"/>
      <c r="Q44" s="275"/>
      <c r="R44" s="275"/>
      <c r="S44" s="275"/>
    </row>
    <row r="45" spans="1:19" s="279" customFormat="1">
      <c r="A45" s="225">
        <v>2015</v>
      </c>
      <c r="B45" s="165">
        <f>'T1'!N59</f>
        <v>49610.063029392491</v>
      </c>
      <c r="C45" s="165">
        <f>'T1'!H59/'T8'!F44*1000</f>
        <v>98.95383364066339</v>
      </c>
      <c r="D45" s="56">
        <f>'T8'!F44/'T8'!B44*100</f>
        <v>50134.553866345683</v>
      </c>
      <c r="E45" s="56">
        <f>'T8'!H44</f>
        <v>81777.447190065272</v>
      </c>
      <c r="F45" s="56">
        <f>'T8'!I44</f>
        <v>61.306088156339868</v>
      </c>
      <c r="G45" s="56">
        <f>'T8'!J44</f>
        <v>65.85256729895697</v>
      </c>
      <c r="H45" s="59">
        <f>'T8'!G44/'T8'!C44*100</f>
        <v>4.5468206750046107</v>
      </c>
      <c r="I45" s="36"/>
      <c r="J45" s="275"/>
      <c r="K45" s="276"/>
      <c r="L45" s="277"/>
      <c r="M45" s="278"/>
      <c r="N45" s="278"/>
      <c r="O45" s="278"/>
      <c r="P45" s="278"/>
      <c r="Q45" s="275"/>
      <c r="R45" s="275"/>
      <c r="S45" s="275"/>
    </row>
    <row r="46" spans="1:19" s="279" customFormat="1">
      <c r="A46" s="225">
        <v>2016</v>
      </c>
      <c r="B46" s="165">
        <f>'T1'!N60</f>
        <v>49754.47825188814</v>
      </c>
      <c r="C46" s="165">
        <f>'T1'!H60/'T8'!F45*1000</f>
        <v>99.609495529271243</v>
      </c>
      <c r="D46" s="56">
        <f>'T8'!F45/'T8'!B45*100</f>
        <v>49949.533412973949</v>
      </c>
      <c r="E46" s="56">
        <f>'T8'!H45</f>
        <v>81720.434027839627</v>
      </c>
      <c r="F46" s="56">
        <f>'T8'!I45</f>
        <v>61.122452428431409</v>
      </c>
      <c r="G46" s="56">
        <f>'T8'!J45</f>
        <v>65.719403792206037</v>
      </c>
      <c r="H46" s="59">
        <f>'T8'!G45/'T8'!C45*100</f>
        <v>4.5969513637746307</v>
      </c>
      <c r="I46" s="36"/>
      <c r="J46" s="275"/>
      <c r="K46" s="276"/>
      <c r="L46" s="277"/>
      <c r="M46" s="278"/>
      <c r="N46" s="278"/>
      <c r="O46" s="278"/>
      <c r="P46" s="278"/>
      <c r="Q46" s="275"/>
      <c r="R46" s="275"/>
      <c r="S46" s="275"/>
    </row>
    <row r="47" spans="1:19" s="279" customFormat="1">
      <c r="A47" s="607">
        <v>2017</v>
      </c>
      <c r="B47" s="444">
        <f>'T1'!N61</f>
        <v>50615.45994528391</v>
      </c>
      <c r="C47" s="444">
        <f>'T1'!H61/'T8'!F46*1000</f>
        <v>100.72210279460622</v>
      </c>
      <c r="D47" s="375">
        <f>'T8'!F46/'T8'!B46*100</f>
        <v>50252.584627328113</v>
      </c>
      <c r="E47" s="375">
        <f>'T8'!H46</f>
        <v>81571.381615173814</v>
      </c>
      <c r="F47" s="375">
        <f>'T8'!I46</f>
        <v>61.60565584680522</v>
      </c>
      <c r="G47" s="375">
        <f>'T8'!J46</f>
        <v>65.762596231664986</v>
      </c>
      <c r="H47" s="327">
        <f>'T8'!G46/'T8'!C46*100</f>
        <v>4.1569403848597748</v>
      </c>
      <c r="I47" s="36"/>
      <c r="J47" s="275"/>
      <c r="K47" s="276"/>
      <c r="L47" s="277"/>
      <c r="M47" s="278"/>
      <c r="N47" s="278"/>
      <c r="O47" s="278"/>
      <c r="P47" s="278"/>
      <c r="Q47" s="275"/>
      <c r="R47" s="275"/>
      <c r="S47" s="275"/>
    </row>
    <row r="48" spans="1:19">
      <c r="I48" s="36"/>
      <c r="J48" s="271"/>
      <c r="K48" s="271"/>
      <c r="L48" s="271"/>
      <c r="M48" s="271"/>
      <c r="N48" s="271"/>
      <c r="O48" s="274"/>
      <c r="P48" s="271"/>
      <c r="Q48" s="271"/>
      <c r="R48" s="271"/>
      <c r="S48" s="271"/>
    </row>
    <row r="49" spans="1:14" s="36" customFormat="1" ht="12.75">
      <c r="A49" s="176" t="s">
        <v>334</v>
      </c>
      <c r="C49" s="236"/>
      <c r="D49" s="30"/>
      <c r="E49" s="58"/>
      <c r="F49" s="233"/>
      <c r="G49" s="233"/>
      <c r="H49" s="233"/>
      <c r="I49" s="58"/>
      <c r="J49" s="58"/>
      <c r="N49" s="236"/>
    </row>
    <row r="50" spans="1:14" s="36" customFormat="1" ht="12.75">
      <c r="A50" s="315" t="s">
        <v>39</v>
      </c>
      <c r="B50" s="318">
        <f>(POWER(B19/B11,1/8)-1)*100</f>
        <v>1.6539665207784049</v>
      </c>
      <c r="C50" s="318">
        <f t="shared" ref="C50:H50" si="0">(POWER(C19/C11,1/8)-1)*100</f>
        <v>1.0731047029851615</v>
      </c>
      <c r="D50" s="318">
        <f t="shared" si="0"/>
        <v>0.57469474149445254</v>
      </c>
      <c r="E50" s="318">
        <f t="shared" si="0"/>
        <v>0.1440550684812747</v>
      </c>
      <c r="F50" s="318">
        <f t="shared" si="0"/>
        <v>0.43002020710933841</v>
      </c>
      <c r="G50" s="318">
        <f t="shared" si="0"/>
        <v>0.41448376042234614</v>
      </c>
      <c r="H50" s="309">
        <f t="shared" si="0"/>
        <v>0.2258749578784025</v>
      </c>
      <c r="I50" s="58"/>
      <c r="J50" s="58"/>
      <c r="N50" s="236"/>
    </row>
    <row r="51" spans="1:14" s="36" customFormat="1" ht="12.75">
      <c r="A51" s="316" t="s">
        <v>40</v>
      </c>
      <c r="B51" s="56">
        <f>(POWER(B30/B19,1/11)-1)*100</f>
        <v>1.4974097573479339</v>
      </c>
      <c r="C51" s="56">
        <f t="shared" ref="C51:H51" si="1">(POWER(C30/C19,1/11)-1)*100</f>
        <v>1.4149192056490678</v>
      </c>
      <c r="D51" s="56">
        <f t="shared" si="1"/>
        <v>8.1339661210577674E-2</v>
      </c>
      <c r="E51" s="56">
        <f t="shared" si="1"/>
        <v>0.21225984421684441</v>
      </c>
      <c r="F51" s="56">
        <f t="shared" si="1"/>
        <v>-0.13064288063134866</v>
      </c>
      <c r="G51" s="56">
        <f t="shared" si="1"/>
        <v>-0.19569097083118603</v>
      </c>
      <c r="H51" s="59">
        <f t="shared" si="1"/>
        <v>-1.0347293452154904</v>
      </c>
      <c r="I51" s="58"/>
      <c r="J51" s="58"/>
    </row>
    <row r="52" spans="1:14" s="36" customFormat="1" ht="12.75">
      <c r="A52" s="433" t="s">
        <v>41</v>
      </c>
      <c r="B52" s="375">
        <f>(((B38/B30)^(1/8))-1)*100</f>
        <v>1.2994411628076463</v>
      </c>
      <c r="C52" s="375">
        <f t="shared" ref="C52:H52" si="2">(((C38/C30)^(1/8))-1)*100</f>
        <v>0.5277405823100878</v>
      </c>
      <c r="D52" s="375">
        <f t="shared" si="2"/>
        <v>0.76764938317270826</v>
      </c>
      <c r="E52" s="375">
        <f t="shared" si="2"/>
        <v>0.34520932497086321</v>
      </c>
      <c r="F52" s="375">
        <f t="shared" si="2"/>
        <v>0.42098677260591355</v>
      </c>
      <c r="G52" s="375">
        <f t="shared" si="2"/>
        <v>0.32842499167806682</v>
      </c>
      <c r="H52" s="327">
        <f t="shared" si="2"/>
        <v>-0.99663877869675677</v>
      </c>
      <c r="I52" s="58"/>
      <c r="J52" s="58"/>
    </row>
    <row r="53" spans="1:14" s="36" customFormat="1" ht="12.75">
      <c r="A53" s="472"/>
      <c r="B53" s="58"/>
      <c r="C53" s="58"/>
      <c r="D53" s="58"/>
      <c r="E53" s="58"/>
      <c r="F53" s="58"/>
      <c r="G53" s="58"/>
      <c r="H53" s="319"/>
      <c r="I53" s="58"/>
      <c r="J53" s="58"/>
    </row>
    <row r="54" spans="1:14" s="36" customFormat="1" ht="12.75">
      <c r="A54" s="140" t="s">
        <v>328</v>
      </c>
      <c r="B54" s="58"/>
      <c r="C54" s="58"/>
      <c r="D54" s="58"/>
      <c r="E54" s="58"/>
      <c r="F54" s="58"/>
      <c r="G54" s="58"/>
      <c r="H54" s="58"/>
      <c r="I54" s="58"/>
      <c r="J54" s="58"/>
    </row>
    <row r="55" spans="1:14" s="36" customFormat="1" ht="12.75">
      <c r="A55" s="328" t="s">
        <v>476</v>
      </c>
      <c r="B55" s="437">
        <f>(((B47/B6)^(1/41))-1)*100</f>
        <v>1.3821899447059138</v>
      </c>
      <c r="C55" s="437">
        <f t="shared" ref="C55:H55" si="3">(((C47/C6)^(1/41))-1)*100</f>
        <v>0.91892389224508264</v>
      </c>
      <c r="D55" s="437">
        <f t="shared" si="3"/>
        <v>0.45904775298184486</v>
      </c>
      <c r="E55" s="437">
        <f t="shared" si="3"/>
        <v>0.27608345957816915</v>
      </c>
      <c r="F55" s="437">
        <f t="shared" si="3"/>
        <v>0.18246055000485928</v>
      </c>
      <c r="G55" s="437">
        <f t="shared" si="3"/>
        <v>0.16238821720704344</v>
      </c>
      <c r="H55" s="437">
        <f t="shared" si="3"/>
        <v>-0.11681684531358316</v>
      </c>
      <c r="I55" s="58"/>
      <c r="J55" s="58"/>
    </row>
    <row r="56" spans="1:14" s="38" customFormat="1" ht="12.75">
      <c r="A56" s="329" t="s">
        <v>333</v>
      </c>
      <c r="B56" s="80">
        <f>(((B30/B6)^(1/24))-1)*100</f>
        <v>1.6967346018454954</v>
      </c>
      <c r="C56" s="80">
        <f t="shared" ref="C56:H56" si="4">(((C30/C6)^(1/24))-1)*100</f>
        <v>1.0814474604892821</v>
      </c>
      <c r="D56" s="80">
        <f t="shared" si="4"/>
        <v>0.60870432390347506</v>
      </c>
      <c r="E56" s="80">
        <f t="shared" si="4"/>
        <v>0.31702849398747013</v>
      </c>
      <c r="F56" s="80">
        <f t="shared" si="4"/>
        <v>0.2907540567088196</v>
      </c>
      <c r="G56" s="80">
        <f t="shared" si="4"/>
        <v>0.27949442949195547</v>
      </c>
      <c r="H56" s="80">
        <f t="shared" si="4"/>
        <v>0.12952010651601231</v>
      </c>
      <c r="I56" s="82"/>
      <c r="J56" s="82"/>
    </row>
    <row r="57" spans="1:14" s="36" customFormat="1" ht="12.75">
      <c r="A57" s="500" t="s">
        <v>457</v>
      </c>
      <c r="B57" s="314">
        <f>(((B47/B30)^(1/17))-1)*100</f>
        <v>0.93978244202641559</v>
      </c>
      <c r="C57" s="314">
        <f t="shared" ref="C57:H57" si="5">(((C47/C30)^(1/17))-1)*100</f>
        <v>0.6899236217986493</v>
      </c>
      <c r="D57" s="314">
        <f t="shared" si="5"/>
        <v>0.24814679685949415</v>
      </c>
      <c r="E57" s="314">
        <f t="shared" si="5"/>
        <v>0.21830715436326198</v>
      </c>
      <c r="F57" s="314">
        <f t="shared" si="5"/>
        <v>2.9774642321855893E-2</v>
      </c>
      <c r="G57" s="314">
        <f t="shared" si="5"/>
        <v>-2.7054202971332764E-3</v>
      </c>
      <c r="H57" s="314">
        <f t="shared" si="5"/>
        <v>-0.46355528246582178</v>
      </c>
      <c r="I57" s="58"/>
      <c r="J57" s="58"/>
    </row>
    <row r="58" spans="1:14">
      <c r="A58" s="2"/>
      <c r="B58" s="2"/>
      <c r="C58" s="2"/>
      <c r="D58" s="2"/>
      <c r="E58" s="2"/>
      <c r="F58" s="2"/>
      <c r="G58" s="2"/>
      <c r="H58" s="2"/>
      <c r="I58" s="2"/>
    </row>
    <row r="59" spans="1:14">
      <c r="A59" s="2" t="s">
        <v>294</v>
      </c>
      <c r="B59" s="2"/>
      <c r="C59" s="2"/>
      <c r="D59" s="2"/>
      <c r="E59" s="2"/>
      <c r="F59" s="2"/>
      <c r="G59" s="2"/>
      <c r="H59" s="2"/>
      <c r="I59" s="2"/>
    </row>
    <row r="60" spans="1:14">
      <c r="A60" s="2" t="s">
        <v>295</v>
      </c>
      <c r="B60" s="2"/>
      <c r="C60" s="2"/>
      <c r="D60" s="2"/>
      <c r="E60" s="2"/>
      <c r="F60" s="2"/>
      <c r="G60" s="2"/>
      <c r="H60" s="2"/>
      <c r="I60" s="2"/>
    </row>
    <row r="61" spans="1:14">
      <c r="A61" s="2" t="s">
        <v>296</v>
      </c>
      <c r="B61" s="2"/>
      <c r="C61" s="2"/>
      <c r="D61" s="2"/>
      <c r="E61" s="2"/>
      <c r="F61" s="2"/>
      <c r="G61" s="2"/>
      <c r="H61" s="2"/>
      <c r="I61" s="2"/>
    </row>
    <row r="62" spans="1:14">
      <c r="A62" s="2" t="s">
        <v>297</v>
      </c>
      <c r="B62" s="2"/>
      <c r="C62" s="2"/>
      <c r="D62" s="2"/>
      <c r="E62" s="2"/>
      <c r="F62" s="2"/>
      <c r="G62" s="2"/>
      <c r="H62" s="2"/>
      <c r="I62" s="2"/>
    </row>
    <row r="63" spans="1:14">
      <c r="A63" s="2" t="s">
        <v>298</v>
      </c>
      <c r="B63" s="2"/>
      <c r="C63" s="2"/>
      <c r="D63" s="2"/>
      <c r="E63" s="2"/>
      <c r="F63" s="2"/>
      <c r="G63" s="2"/>
      <c r="H63" s="2"/>
      <c r="I63" s="2"/>
    </row>
    <row r="64" spans="1:14">
      <c r="A64" s="2" t="s">
        <v>299</v>
      </c>
      <c r="B64" s="2"/>
      <c r="C64" s="2"/>
      <c r="D64" s="2"/>
      <c r="E64" s="2"/>
      <c r="F64" s="2"/>
      <c r="G64" s="2"/>
      <c r="H64" s="2"/>
      <c r="I64" s="2"/>
    </row>
    <row r="65" spans="1:9">
      <c r="A65" s="2" t="s">
        <v>300</v>
      </c>
      <c r="B65" s="2"/>
      <c r="C65" s="2"/>
      <c r="D65" s="2"/>
      <c r="E65" s="2"/>
      <c r="F65" s="2"/>
      <c r="G65" s="2"/>
      <c r="H65" s="2"/>
      <c r="I65" s="2"/>
    </row>
  </sheetData>
  <pageMargins left="0.75" right="0.75" top="1" bottom="1" header="0.5" footer="0.5"/>
  <pageSetup scale="6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49"/>
  <sheetViews>
    <sheetView zoomScaleSheetLayoutView="100" workbookViewId="0">
      <pane ySplit="5" topLeftCell="A30" activePane="bottomLeft" state="frozen"/>
      <selection activeCell="A3" sqref="A3"/>
      <selection pane="bottomLeft" activeCell="A2" sqref="A2"/>
    </sheetView>
  </sheetViews>
  <sheetFormatPr defaultRowHeight="12.75"/>
  <cols>
    <col min="1" max="1" width="9.140625" style="47"/>
    <col min="2" max="2" width="11.7109375" style="47" customWidth="1"/>
    <col min="3" max="4" width="12.140625" style="47" customWidth="1"/>
    <col min="5" max="7" width="11.7109375" style="47" customWidth="1"/>
    <col min="8" max="8" width="12.28515625" style="47" customWidth="1"/>
    <col min="9" max="257" width="9.140625" style="47"/>
    <col min="258" max="258" width="11.7109375" style="47" customWidth="1"/>
    <col min="259" max="260" width="12.140625" style="47" customWidth="1"/>
    <col min="261" max="263" width="11.7109375" style="47" customWidth="1"/>
    <col min="264" max="264" width="12.28515625" style="47" customWidth="1"/>
    <col min="265" max="513" width="9.140625" style="47"/>
    <col min="514" max="514" width="11.7109375" style="47" customWidth="1"/>
    <col min="515" max="516" width="12.140625" style="47" customWidth="1"/>
    <col min="517" max="519" width="11.7109375" style="47" customWidth="1"/>
    <col min="520" max="520" width="12.28515625" style="47" customWidth="1"/>
    <col min="521" max="769" width="9.140625" style="47"/>
    <col min="770" max="770" width="11.7109375" style="47" customWidth="1"/>
    <col min="771" max="772" width="12.140625" style="47" customWidth="1"/>
    <col min="773" max="775" width="11.7109375" style="47" customWidth="1"/>
    <col min="776" max="776" width="12.28515625" style="47" customWidth="1"/>
    <col min="777" max="1025" width="9.140625" style="47"/>
    <col min="1026" max="1026" width="11.7109375" style="47" customWidth="1"/>
    <col min="1027" max="1028" width="12.140625" style="47" customWidth="1"/>
    <col min="1029" max="1031" width="11.7109375" style="47" customWidth="1"/>
    <col min="1032" max="1032" width="12.28515625" style="47" customWidth="1"/>
    <col min="1033" max="1281" width="9.140625" style="47"/>
    <col min="1282" max="1282" width="11.7109375" style="47" customWidth="1"/>
    <col min="1283" max="1284" width="12.140625" style="47" customWidth="1"/>
    <col min="1285" max="1287" width="11.7109375" style="47" customWidth="1"/>
    <col min="1288" max="1288" width="12.28515625" style="47" customWidth="1"/>
    <col min="1289" max="1537" width="9.140625" style="47"/>
    <col min="1538" max="1538" width="11.7109375" style="47" customWidth="1"/>
    <col min="1539" max="1540" width="12.140625" style="47" customWidth="1"/>
    <col min="1541" max="1543" width="11.7109375" style="47" customWidth="1"/>
    <col min="1544" max="1544" width="12.28515625" style="47" customWidth="1"/>
    <col min="1545" max="1793" width="9.140625" style="47"/>
    <col min="1794" max="1794" width="11.7109375" style="47" customWidth="1"/>
    <col min="1795" max="1796" width="12.140625" style="47" customWidth="1"/>
    <col min="1797" max="1799" width="11.7109375" style="47" customWidth="1"/>
    <col min="1800" max="1800" width="12.28515625" style="47" customWidth="1"/>
    <col min="1801" max="2049" width="9.140625" style="47"/>
    <col min="2050" max="2050" width="11.7109375" style="47" customWidth="1"/>
    <col min="2051" max="2052" width="12.140625" style="47" customWidth="1"/>
    <col min="2053" max="2055" width="11.7109375" style="47" customWidth="1"/>
    <col min="2056" max="2056" width="12.28515625" style="47" customWidth="1"/>
    <col min="2057" max="2305" width="9.140625" style="47"/>
    <col min="2306" max="2306" width="11.7109375" style="47" customWidth="1"/>
    <col min="2307" max="2308" width="12.140625" style="47" customWidth="1"/>
    <col min="2309" max="2311" width="11.7109375" style="47" customWidth="1"/>
    <col min="2312" max="2312" width="12.28515625" style="47" customWidth="1"/>
    <col min="2313" max="2561" width="9.140625" style="47"/>
    <col min="2562" max="2562" width="11.7109375" style="47" customWidth="1"/>
    <col min="2563" max="2564" width="12.140625" style="47" customWidth="1"/>
    <col min="2565" max="2567" width="11.7109375" style="47" customWidth="1"/>
    <col min="2568" max="2568" width="12.28515625" style="47" customWidth="1"/>
    <col min="2569" max="2817" width="9.140625" style="47"/>
    <col min="2818" max="2818" width="11.7109375" style="47" customWidth="1"/>
    <col min="2819" max="2820" width="12.140625" style="47" customWidth="1"/>
    <col min="2821" max="2823" width="11.7109375" style="47" customWidth="1"/>
    <col min="2824" max="2824" width="12.28515625" style="47" customWidth="1"/>
    <col min="2825" max="3073" width="9.140625" style="47"/>
    <col min="3074" max="3074" width="11.7109375" style="47" customWidth="1"/>
    <col min="3075" max="3076" width="12.140625" style="47" customWidth="1"/>
    <col min="3077" max="3079" width="11.7109375" style="47" customWidth="1"/>
    <col min="3080" max="3080" width="12.28515625" style="47" customWidth="1"/>
    <col min="3081" max="3329" width="9.140625" style="47"/>
    <col min="3330" max="3330" width="11.7109375" style="47" customWidth="1"/>
    <col min="3331" max="3332" width="12.140625" style="47" customWidth="1"/>
    <col min="3333" max="3335" width="11.7109375" style="47" customWidth="1"/>
    <col min="3336" max="3336" width="12.28515625" style="47" customWidth="1"/>
    <col min="3337" max="3585" width="9.140625" style="47"/>
    <col min="3586" max="3586" width="11.7109375" style="47" customWidth="1"/>
    <col min="3587" max="3588" width="12.140625" style="47" customWidth="1"/>
    <col min="3589" max="3591" width="11.7109375" style="47" customWidth="1"/>
    <col min="3592" max="3592" width="12.28515625" style="47" customWidth="1"/>
    <col min="3593" max="3841" width="9.140625" style="47"/>
    <col min="3842" max="3842" width="11.7109375" style="47" customWidth="1"/>
    <col min="3843" max="3844" width="12.140625" style="47" customWidth="1"/>
    <col min="3845" max="3847" width="11.7109375" style="47" customWidth="1"/>
    <col min="3848" max="3848" width="12.28515625" style="47" customWidth="1"/>
    <col min="3849" max="4097" width="9.140625" style="47"/>
    <col min="4098" max="4098" width="11.7109375" style="47" customWidth="1"/>
    <col min="4099" max="4100" width="12.140625" style="47" customWidth="1"/>
    <col min="4101" max="4103" width="11.7109375" style="47" customWidth="1"/>
    <col min="4104" max="4104" width="12.28515625" style="47" customWidth="1"/>
    <col min="4105" max="4353" width="9.140625" style="47"/>
    <col min="4354" max="4354" width="11.7109375" style="47" customWidth="1"/>
    <col min="4355" max="4356" width="12.140625" style="47" customWidth="1"/>
    <col min="4357" max="4359" width="11.7109375" style="47" customWidth="1"/>
    <col min="4360" max="4360" width="12.28515625" style="47" customWidth="1"/>
    <col min="4361" max="4609" width="9.140625" style="47"/>
    <col min="4610" max="4610" width="11.7109375" style="47" customWidth="1"/>
    <col min="4611" max="4612" width="12.140625" style="47" customWidth="1"/>
    <col min="4613" max="4615" width="11.7109375" style="47" customWidth="1"/>
    <col min="4616" max="4616" width="12.28515625" style="47" customWidth="1"/>
    <col min="4617" max="4865" width="9.140625" style="47"/>
    <col min="4866" max="4866" width="11.7109375" style="47" customWidth="1"/>
    <col min="4867" max="4868" width="12.140625" style="47" customWidth="1"/>
    <col min="4869" max="4871" width="11.7109375" style="47" customWidth="1"/>
    <col min="4872" max="4872" width="12.28515625" style="47" customWidth="1"/>
    <col min="4873" max="5121" width="9.140625" style="47"/>
    <col min="5122" max="5122" width="11.7109375" style="47" customWidth="1"/>
    <col min="5123" max="5124" width="12.140625" style="47" customWidth="1"/>
    <col min="5125" max="5127" width="11.7109375" style="47" customWidth="1"/>
    <col min="5128" max="5128" width="12.28515625" style="47" customWidth="1"/>
    <col min="5129" max="5377" width="9.140625" style="47"/>
    <col min="5378" max="5378" width="11.7109375" style="47" customWidth="1"/>
    <col min="5379" max="5380" width="12.140625" style="47" customWidth="1"/>
    <col min="5381" max="5383" width="11.7109375" style="47" customWidth="1"/>
    <col min="5384" max="5384" width="12.28515625" style="47" customWidth="1"/>
    <col min="5385" max="5633" width="9.140625" style="47"/>
    <col min="5634" max="5634" width="11.7109375" style="47" customWidth="1"/>
    <col min="5635" max="5636" width="12.140625" style="47" customWidth="1"/>
    <col min="5637" max="5639" width="11.7109375" style="47" customWidth="1"/>
    <col min="5640" max="5640" width="12.28515625" style="47" customWidth="1"/>
    <col min="5641" max="5889" width="9.140625" style="47"/>
    <col min="5890" max="5890" width="11.7109375" style="47" customWidth="1"/>
    <col min="5891" max="5892" width="12.140625" style="47" customWidth="1"/>
    <col min="5893" max="5895" width="11.7109375" style="47" customWidth="1"/>
    <col min="5896" max="5896" width="12.28515625" style="47" customWidth="1"/>
    <col min="5897" max="6145" width="9.140625" style="47"/>
    <col min="6146" max="6146" width="11.7109375" style="47" customWidth="1"/>
    <col min="6147" max="6148" width="12.140625" style="47" customWidth="1"/>
    <col min="6149" max="6151" width="11.7109375" style="47" customWidth="1"/>
    <col min="6152" max="6152" width="12.28515625" style="47" customWidth="1"/>
    <col min="6153" max="6401" width="9.140625" style="47"/>
    <col min="6402" max="6402" width="11.7109375" style="47" customWidth="1"/>
    <col min="6403" max="6404" width="12.140625" style="47" customWidth="1"/>
    <col min="6405" max="6407" width="11.7109375" style="47" customWidth="1"/>
    <col min="6408" max="6408" width="12.28515625" style="47" customWidth="1"/>
    <col min="6409" max="6657" width="9.140625" style="47"/>
    <col min="6658" max="6658" width="11.7109375" style="47" customWidth="1"/>
    <col min="6659" max="6660" width="12.140625" style="47" customWidth="1"/>
    <col min="6661" max="6663" width="11.7109375" style="47" customWidth="1"/>
    <col min="6664" max="6664" width="12.28515625" style="47" customWidth="1"/>
    <col min="6665" max="6913" width="9.140625" style="47"/>
    <col min="6914" max="6914" width="11.7109375" style="47" customWidth="1"/>
    <col min="6915" max="6916" width="12.140625" style="47" customWidth="1"/>
    <col min="6917" max="6919" width="11.7109375" style="47" customWidth="1"/>
    <col min="6920" max="6920" width="12.28515625" style="47" customWidth="1"/>
    <col min="6921" max="7169" width="9.140625" style="47"/>
    <col min="7170" max="7170" width="11.7109375" style="47" customWidth="1"/>
    <col min="7171" max="7172" width="12.140625" style="47" customWidth="1"/>
    <col min="7173" max="7175" width="11.7109375" style="47" customWidth="1"/>
    <col min="7176" max="7176" width="12.28515625" style="47" customWidth="1"/>
    <col min="7177" max="7425" width="9.140625" style="47"/>
    <col min="7426" max="7426" width="11.7109375" style="47" customWidth="1"/>
    <col min="7427" max="7428" width="12.140625" style="47" customWidth="1"/>
    <col min="7429" max="7431" width="11.7109375" style="47" customWidth="1"/>
    <col min="7432" max="7432" width="12.28515625" style="47" customWidth="1"/>
    <col min="7433" max="7681" width="9.140625" style="47"/>
    <col min="7682" max="7682" width="11.7109375" style="47" customWidth="1"/>
    <col min="7683" max="7684" width="12.140625" style="47" customWidth="1"/>
    <col min="7685" max="7687" width="11.7109375" style="47" customWidth="1"/>
    <col min="7688" max="7688" width="12.28515625" style="47" customWidth="1"/>
    <col min="7689" max="7937" width="9.140625" style="47"/>
    <col min="7938" max="7938" width="11.7109375" style="47" customWidth="1"/>
    <col min="7939" max="7940" width="12.140625" style="47" customWidth="1"/>
    <col min="7941" max="7943" width="11.7109375" style="47" customWidth="1"/>
    <col min="7944" max="7944" width="12.28515625" style="47" customWidth="1"/>
    <col min="7945" max="8193" width="9.140625" style="47"/>
    <col min="8194" max="8194" width="11.7109375" style="47" customWidth="1"/>
    <col min="8195" max="8196" width="12.140625" style="47" customWidth="1"/>
    <col min="8197" max="8199" width="11.7109375" style="47" customWidth="1"/>
    <col min="8200" max="8200" width="12.28515625" style="47" customWidth="1"/>
    <col min="8201" max="8449" width="9.140625" style="47"/>
    <col min="8450" max="8450" width="11.7109375" style="47" customWidth="1"/>
    <col min="8451" max="8452" width="12.140625" style="47" customWidth="1"/>
    <col min="8453" max="8455" width="11.7109375" style="47" customWidth="1"/>
    <col min="8456" max="8456" width="12.28515625" style="47" customWidth="1"/>
    <col min="8457" max="8705" width="9.140625" style="47"/>
    <col min="8706" max="8706" width="11.7109375" style="47" customWidth="1"/>
    <col min="8707" max="8708" width="12.140625" style="47" customWidth="1"/>
    <col min="8709" max="8711" width="11.7109375" style="47" customWidth="1"/>
    <col min="8712" max="8712" width="12.28515625" style="47" customWidth="1"/>
    <col min="8713" max="8961" width="9.140625" style="47"/>
    <col min="8962" max="8962" width="11.7109375" style="47" customWidth="1"/>
    <col min="8963" max="8964" width="12.140625" style="47" customWidth="1"/>
    <col min="8965" max="8967" width="11.7109375" style="47" customWidth="1"/>
    <col min="8968" max="8968" width="12.28515625" style="47" customWidth="1"/>
    <col min="8969" max="9217" width="9.140625" style="47"/>
    <col min="9218" max="9218" width="11.7109375" style="47" customWidth="1"/>
    <col min="9219" max="9220" width="12.140625" style="47" customWidth="1"/>
    <col min="9221" max="9223" width="11.7109375" style="47" customWidth="1"/>
    <col min="9224" max="9224" width="12.28515625" style="47" customWidth="1"/>
    <col min="9225" max="9473" width="9.140625" style="47"/>
    <col min="9474" max="9474" width="11.7109375" style="47" customWidth="1"/>
    <col min="9475" max="9476" width="12.140625" style="47" customWidth="1"/>
    <col min="9477" max="9479" width="11.7109375" style="47" customWidth="1"/>
    <col min="9480" max="9480" width="12.28515625" style="47" customWidth="1"/>
    <col min="9481" max="9729" width="9.140625" style="47"/>
    <col min="9730" max="9730" width="11.7109375" style="47" customWidth="1"/>
    <col min="9731" max="9732" width="12.140625" style="47" customWidth="1"/>
    <col min="9733" max="9735" width="11.7109375" style="47" customWidth="1"/>
    <col min="9736" max="9736" width="12.28515625" style="47" customWidth="1"/>
    <col min="9737" max="9985" width="9.140625" style="47"/>
    <col min="9986" max="9986" width="11.7109375" style="47" customWidth="1"/>
    <col min="9987" max="9988" width="12.140625" style="47" customWidth="1"/>
    <col min="9989" max="9991" width="11.7109375" style="47" customWidth="1"/>
    <col min="9992" max="9992" width="12.28515625" style="47" customWidth="1"/>
    <col min="9993" max="10241" width="9.140625" style="47"/>
    <col min="10242" max="10242" width="11.7109375" style="47" customWidth="1"/>
    <col min="10243" max="10244" width="12.140625" style="47" customWidth="1"/>
    <col min="10245" max="10247" width="11.7109375" style="47" customWidth="1"/>
    <col min="10248" max="10248" width="12.28515625" style="47" customWidth="1"/>
    <col min="10249" max="10497" width="9.140625" style="47"/>
    <col min="10498" max="10498" width="11.7109375" style="47" customWidth="1"/>
    <col min="10499" max="10500" width="12.140625" style="47" customWidth="1"/>
    <col min="10501" max="10503" width="11.7109375" style="47" customWidth="1"/>
    <col min="10504" max="10504" width="12.28515625" style="47" customWidth="1"/>
    <col min="10505" max="10753" width="9.140625" style="47"/>
    <col min="10754" max="10754" width="11.7109375" style="47" customWidth="1"/>
    <col min="10755" max="10756" width="12.140625" style="47" customWidth="1"/>
    <col min="10757" max="10759" width="11.7109375" style="47" customWidth="1"/>
    <col min="10760" max="10760" width="12.28515625" style="47" customWidth="1"/>
    <col min="10761" max="11009" width="9.140625" style="47"/>
    <col min="11010" max="11010" width="11.7109375" style="47" customWidth="1"/>
    <col min="11011" max="11012" width="12.140625" style="47" customWidth="1"/>
    <col min="11013" max="11015" width="11.7109375" style="47" customWidth="1"/>
    <col min="11016" max="11016" width="12.28515625" style="47" customWidth="1"/>
    <col min="11017" max="11265" width="9.140625" style="47"/>
    <col min="11266" max="11266" width="11.7109375" style="47" customWidth="1"/>
    <col min="11267" max="11268" width="12.140625" style="47" customWidth="1"/>
    <col min="11269" max="11271" width="11.7109375" style="47" customWidth="1"/>
    <col min="11272" max="11272" width="12.28515625" style="47" customWidth="1"/>
    <col min="11273" max="11521" width="9.140625" style="47"/>
    <col min="11522" max="11522" width="11.7109375" style="47" customWidth="1"/>
    <col min="11523" max="11524" width="12.140625" style="47" customWidth="1"/>
    <col min="11525" max="11527" width="11.7109375" style="47" customWidth="1"/>
    <col min="11528" max="11528" width="12.28515625" style="47" customWidth="1"/>
    <col min="11529" max="11777" width="9.140625" style="47"/>
    <col min="11778" max="11778" width="11.7109375" style="47" customWidth="1"/>
    <col min="11779" max="11780" width="12.140625" style="47" customWidth="1"/>
    <col min="11781" max="11783" width="11.7109375" style="47" customWidth="1"/>
    <col min="11784" max="11784" width="12.28515625" style="47" customWidth="1"/>
    <col min="11785" max="12033" width="9.140625" style="47"/>
    <col min="12034" max="12034" width="11.7109375" style="47" customWidth="1"/>
    <col min="12035" max="12036" width="12.140625" style="47" customWidth="1"/>
    <col min="12037" max="12039" width="11.7109375" style="47" customWidth="1"/>
    <col min="12040" max="12040" width="12.28515625" style="47" customWidth="1"/>
    <col min="12041" max="12289" width="9.140625" style="47"/>
    <col min="12290" max="12290" width="11.7109375" style="47" customWidth="1"/>
    <col min="12291" max="12292" width="12.140625" style="47" customWidth="1"/>
    <col min="12293" max="12295" width="11.7109375" style="47" customWidth="1"/>
    <col min="12296" max="12296" width="12.28515625" style="47" customWidth="1"/>
    <col min="12297" max="12545" width="9.140625" style="47"/>
    <col min="12546" max="12546" width="11.7109375" style="47" customWidth="1"/>
    <col min="12547" max="12548" width="12.140625" style="47" customWidth="1"/>
    <col min="12549" max="12551" width="11.7109375" style="47" customWidth="1"/>
    <col min="12552" max="12552" width="12.28515625" style="47" customWidth="1"/>
    <col min="12553" max="12801" width="9.140625" style="47"/>
    <col min="12802" max="12802" width="11.7109375" style="47" customWidth="1"/>
    <col min="12803" max="12804" width="12.140625" style="47" customWidth="1"/>
    <col min="12805" max="12807" width="11.7109375" style="47" customWidth="1"/>
    <col min="12808" max="12808" width="12.28515625" style="47" customWidth="1"/>
    <col min="12809" max="13057" width="9.140625" style="47"/>
    <col min="13058" max="13058" width="11.7109375" style="47" customWidth="1"/>
    <col min="13059" max="13060" width="12.140625" style="47" customWidth="1"/>
    <col min="13061" max="13063" width="11.7109375" style="47" customWidth="1"/>
    <col min="13064" max="13064" width="12.28515625" style="47" customWidth="1"/>
    <col min="13065" max="13313" width="9.140625" style="47"/>
    <col min="13314" max="13314" width="11.7109375" style="47" customWidth="1"/>
    <col min="13315" max="13316" width="12.140625" style="47" customWidth="1"/>
    <col min="13317" max="13319" width="11.7109375" style="47" customWidth="1"/>
    <col min="13320" max="13320" width="12.28515625" style="47" customWidth="1"/>
    <col min="13321" max="13569" width="9.140625" style="47"/>
    <col min="13570" max="13570" width="11.7109375" style="47" customWidth="1"/>
    <col min="13571" max="13572" width="12.140625" style="47" customWidth="1"/>
    <col min="13573" max="13575" width="11.7109375" style="47" customWidth="1"/>
    <col min="13576" max="13576" width="12.28515625" style="47" customWidth="1"/>
    <col min="13577" max="13825" width="9.140625" style="47"/>
    <col min="13826" max="13826" width="11.7109375" style="47" customWidth="1"/>
    <col min="13827" max="13828" width="12.140625" style="47" customWidth="1"/>
    <col min="13829" max="13831" width="11.7109375" style="47" customWidth="1"/>
    <col min="13832" max="13832" width="12.28515625" style="47" customWidth="1"/>
    <col min="13833" max="14081" width="9.140625" style="47"/>
    <col min="14082" max="14082" width="11.7109375" style="47" customWidth="1"/>
    <col min="14083" max="14084" width="12.140625" style="47" customWidth="1"/>
    <col min="14085" max="14087" width="11.7109375" style="47" customWidth="1"/>
    <col min="14088" max="14088" width="12.28515625" style="47" customWidth="1"/>
    <col min="14089" max="14337" width="9.140625" style="47"/>
    <col min="14338" max="14338" width="11.7109375" style="47" customWidth="1"/>
    <col min="14339" max="14340" width="12.140625" style="47" customWidth="1"/>
    <col min="14341" max="14343" width="11.7109375" style="47" customWidth="1"/>
    <col min="14344" max="14344" width="12.28515625" style="47" customWidth="1"/>
    <col min="14345" max="14593" width="9.140625" style="47"/>
    <col min="14594" max="14594" width="11.7109375" style="47" customWidth="1"/>
    <col min="14595" max="14596" width="12.140625" style="47" customWidth="1"/>
    <col min="14597" max="14599" width="11.7109375" style="47" customWidth="1"/>
    <col min="14600" max="14600" width="12.28515625" style="47" customWidth="1"/>
    <col min="14601" max="14849" width="9.140625" style="47"/>
    <col min="14850" max="14850" width="11.7109375" style="47" customWidth="1"/>
    <col min="14851" max="14852" width="12.140625" style="47" customWidth="1"/>
    <col min="14853" max="14855" width="11.7109375" style="47" customWidth="1"/>
    <col min="14856" max="14856" width="12.28515625" style="47" customWidth="1"/>
    <col min="14857" max="15105" width="9.140625" style="47"/>
    <col min="15106" max="15106" width="11.7109375" style="47" customWidth="1"/>
    <col min="15107" max="15108" width="12.140625" style="47" customWidth="1"/>
    <col min="15109" max="15111" width="11.7109375" style="47" customWidth="1"/>
    <col min="15112" max="15112" width="12.28515625" style="47" customWidth="1"/>
    <col min="15113" max="15361" width="9.140625" style="47"/>
    <col min="15362" max="15362" width="11.7109375" style="47" customWidth="1"/>
    <col min="15363" max="15364" width="12.140625" style="47" customWidth="1"/>
    <col min="15365" max="15367" width="11.7109375" style="47" customWidth="1"/>
    <col min="15368" max="15368" width="12.28515625" style="47" customWidth="1"/>
    <col min="15369" max="15617" width="9.140625" style="47"/>
    <col min="15618" max="15618" width="11.7109375" style="47" customWidth="1"/>
    <col min="15619" max="15620" width="12.140625" style="47" customWidth="1"/>
    <col min="15621" max="15623" width="11.7109375" style="47" customWidth="1"/>
    <col min="15624" max="15624" width="12.28515625" style="47" customWidth="1"/>
    <col min="15625" max="15873" width="9.140625" style="47"/>
    <col min="15874" max="15874" width="11.7109375" style="47" customWidth="1"/>
    <col min="15875" max="15876" width="12.140625" style="47" customWidth="1"/>
    <col min="15877" max="15879" width="11.7109375" style="47" customWidth="1"/>
    <col min="15880" max="15880" width="12.28515625" style="47" customWidth="1"/>
    <col min="15881" max="16129" width="9.140625" style="47"/>
    <col min="16130" max="16130" width="11.7109375" style="47" customWidth="1"/>
    <col min="16131" max="16132" width="12.140625" style="47" customWidth="1"/>
    <col min="16133" max="16135" width="11.7109375" style="47" customWidth="1"/>
    <col min="16136" max="16136" width="12.28515625" style="47" customWidth="1"/>
    <col min="16137" max="16384" width="9.140625" style="47"/>
  </cols>
  <sheetData>
    <row r="1" spans="1:9" ht="15.75">
      <c r="A1" s="46" t="s">
        <v>301</v>
      </c>
      <c r="C1" s="1"/>
      <c r="D1" s="1"/>
      <c r="E1" s="1"/>
      <c r="F1" s="1"/>
      <c r="G1" s="1"/>
      <c r="H1" s="1"/>
    </row>
    <row r="2" spans="1:9" ht="15.75">
      <c r="A2" s="280" t="s">
        <v>498</v>
      </c>
      <c r="B2" s="2"/>
      <c r="D2" s="2"/>
      <c r="E2" s="2"/>
      <c r="F2" s="2"/>
      <c r="G2" s="2"/>
      <c r="H2" s="2"/>
    </row>
    <row r="3" spans="1:9" ht="14.25">
      <c r="A3" s="280"/>
      <c r="B3" s="2"/>
      <c r="D3" s="2"/>
      <c r="E3" s="2"/>
      <c r="F3" s="2"/>
      <c r="G3" s="2"/>
      <c r="H3" s="2"/>
    </row>
    <row r="4" spans="1:9" ht="38.25">
      <c r="A4" s="238"/>
      <c r="B4" s="307" t="s">
        <v>358</v>
      </c>
      <c r="C4" s="308" t="s">
        <v>357</v>
      </c>
      <c r="D4" s="308" t="s">
        <v>286</v>
      </c>
      <c r="E4" s="308" t="s">
        <v>302</v>
      </c>
      <c r="F4" s="308" t="s">
        <v>288</v>
      </c>
      <c r="G4" s="307" t="s">
        <v>289</v>
      </c>
      <c r="H4" s="307" t="s">
        <v>290</v>
      </c>
    </row>
    <row r="5" spans="1:9">
      <c r="A5" s="310"/>
      <c r="B5" s="270" t="s">
        <v>303</v>
      </c>
      <c r="C5" s="269" t="s">
        <v>23</v>
      </c>
      <c r="D5" s="269" t="s">
        <v>304</v>
      </c>
      <c r="E5" s="269" t="s">
        <v>25</v>
      </c>
      <c r="F5" s="269" t="s">
        <v>26</v>
      </c>
      <c r="G5" s="270" t="s">
        <v>53</v>
      </c>
      <c r="H5" s="270" t="s">
        <v>28</v>
      </c>
    </row>
    <row r="6" spans="1:9">
      <c r="A6" s="323">
        <v>1977</v>
      </c>
      <c r="B6" s="309">
        <f>(('T10'!B7/'T10'!B6)-1)*100</f>
        <v>2.2374559344674028</v>
      </c>
      <c r="C6" s="320">
        <f>(('T10'!C7/'T10'!C6)-1)*100</f>
        <v>1.6999464730499625</v>
      </c>
      <c r="D6" s="320">
        <f>(('T10'!D7/'T10'!D6)-1)*100</f>
        <v>0.52852482234087006</v>
      </c>
      <c r="E6" s="320">
        <f>(('T10'!E7/'T10'!E6)-1)*100</f>
        <v>1.0069560890654694</v>
      </c>
      <c r="F6" s="320">
        <f>(('T10'!F7/'T10'!F6)-1)*100</f>
        <v>-0.47366170138096741</v>
      </c>
      <c r="G6" s="320">
        <f>(('T10'!G7/'T10'!G6)-1)*100</f>
        <v>0.58373906923163688</v>
      </c>
      <c r="H6" s="309">
        <f>(('T10'!H7/'T10'!H6)-1)*100</f>
        <v>14.432217476578145</v>
      </c>
      <c r="I6" s="52"/>
    </row>
    <row r="7" spans="1:9">
      <c r="A7" s="311">
        <v>1978</v>
      </c>
      <c r="B7" s="59">
        <f>(('T10'!B8/'T10'!B7)-1)*100</f>
        <v>2.9046291343029829</v>
      </c>
      <c r="C7" s="57">
        <f>(('T10'!C8/'T10'!C7)-1)*100</f>
        <v>0.86081764241452419</v>
      </c>
      <c r="D7" s="57">
        <f>(('T10'!D8/'T10'!D7)-1)*100</f>
        <v>2.0263681572902481</v>
      </c>
      <c r="E7" s="57">
        <f>(('T10'!E8/'T10'!E7)-1)*100</f>
        <v>0.94060313438384391</v>
      </c>
      <c r="F7" s="57">
        <f>(('T10'!F8/'T10'!F7)-1)*100</f>
        <v>1.0756474492835233</v>
      </c>
      <c r="G7" s="57">
        <f>(('T10'!G8/'T10'!G7)-1)*100</f>
        <v>1.4229671843571268</v>
      </c>
      <c r="H7" s="59">
        <f>(('T10'!H8/'T10'!H7)-1)*100</f>
        <v>5.3946115108902459</v>
      </c>
      <c r="I7" s="52"/>
    </row>
    <row r="8" spans="1:9">
      <c r="A8" s="311">
        <v>1979</v>
      </c>
      <c r="B8" s="59">
        <f>(('T10'!B9/'T10'!B8)-1)*100</f>
        <v>2.7969267984774726</v>
      </c>
      <c r="C8" s="57">
        <f>(('T10'!C9/'T10'!C8)-1)*100</f>
        <v>-0.52538988746083648</v>
      </c>
      <c r="D8" s="57">
        <f>(('T10'!D9/'T10'!D8)-1)*100</f>
        <v>3.3398639936157215</v>
      </c>
      <c r="E8" s="57">
        <f>(('T10'!E9/'T10'!E8)-1)*100</f>
        <v>0.92554572731191609</v>
      </c>
      <c r="F8" s="57">
        <f>(('T10'!F9/'T10'!F8)-1)*100</f>
        <v>2.3921775690239677</v>
      </c>
      <c r="G8" s="57">
        <f>(('T10'!G9/'T10'!G8)-1)*100</f>
        <v>1.4284784517306193</v>
      </c>
      <c r="H8" s="59">
        <f>(('T10'!H9/'T10'!H8)-1)*100</f>
        <v>-9.1089339796559763</v>
      </c>
      <c r="I8" s="52"/>
    </row>
    <row r="9" spans="1:9">
      <c r="A9" s="311">
        <v>1980</v>
      </c>
      <c r="B9" s="59">
        <f>(('T10'!B10/'T10'!B9)-1)*100</f>
        <v>0.90784863099684365</v>
      </c>
      <c r="C9" s="57">
        <f>(('T10'!C10/'T10'!C9)-1)*100</f>
        <v>-0.72180824911043384</v>
      </c>
      <c r="D9" s="57">
        <f>(('T10'!D10/'T10'!D9)-1)*100</f>
        <v>1.6415054015049391</v>
      </c>
      <c r="E9" s="57">
        <f>(('T10'!E10/'T10'!E9)-1)*100</f>
        <v>0.75710651052209865</v>
      </c>
      <c r="F9" s="57">
        <f>(('T10'!F10/'T10'!F9)-1)*100</f>
        <v>0.87775336312432284</v>
      </c>
      <c r="G9" s="57">
        <f>(('T10'!G10/'T10'!G9)-1)*100</f>
        <v>0.89248376579378341</v>
      </c>
      <c r="H9" s="59">
        <f>(('T10'!H10/'T10'!H9)-1)*100</f>
        <v>1.0739319883784848</v>
      </c>
      <c r="I9" s="52"/>
    </row>
    <row r="10" spans="1:9">
      <c r="A10" s="311">
        <v>1981</v>
      </c>
      <c r="B10" s="59">
        <f>(('T10'!B11/'T10'!B10)-1)*100</f>
        <v>2.1924921351487825</v>
      </c>
      <c r="C10" s="57">
        <f>(('T10'!C11/'T10'!C10)-1)*100</f>
        <v>0.53108098220613353</v>
      </c>
      <c r="D10" s="57">
        <f>(('T10'!D11/'T10'!D10)-1)*100</f>
        <v>1.6526343263300936</v>
      </c>
      <c r="E10" s="57">
        <f>(('T10'!E11/'T10'!E10)-1)*100</f>
        <v>0.50022963995999259</v>
      </c>
      <c r="F10" s="57">
        <f>(('T10'!F11/'T10'!F10)-1)*100</f>
        <v>1.1466687096124861</v>
      </c>
      <c r="G10" s="57">
        <f>(('T10'!G11/'T10'!G10)-1)*100</f>
        <v>1.2500746659947826</v>
      </c>
      <c r="H10" s="59">
        <f>(('T10'!H11/'T10'!H10)-1)*100</f>
        <v>2.521350805157585</v>
      </c>
      <c r="I10" s="52"/>
    </row>
    <row r="11" spans="1:9">
      <c r="A11" s="311">
        <v>1982</v>
      </c>
      <c r="B11" s="59">
        <f>(('T10'!B12/'T10'!B11)-1)*100</f>
        <v>-4.3535462817284154</v>
      </c>
      <c r="C11" s="57">
        <f>(('T10'!C12/'T10'!C11)-1)*100</f>
        <v>-8.0079773434293955E-2</v>
      </c>
      <c r="D11" s="57">
        <f>(('T10'!D12/'T10'!D11)-1)*100</f>
        <v>-4.2768914332638968</v>
      </c>
      <c r="E11" s="57">
        <f>(('T10'!E12/'T10'!E11)-1)*100</f>
        <v>0.32870445182087149</v>
      </c>
      <c r="F11" s="57">
        <f>(('T10'!F12/'T10'!F11)-1)*100</f>
        <v>-4.59050668524924</v>
      </c>
      <c r="G11" s="57">
        <f>(('T10'!G12/'T10'!G11)-1)*100</f>
        <v>-0.8380603701217848</v>
      </c>
      <c r="H11" s="59">
        <f>(('T10'!H12/'T10'!H11)-1)*100</f>
        <v>44.686620735468033</v>
      </c>
      <c r="I11" s="52"/>
    </row>
    <row r="12" spans="1:9">
      <c r="A12" s="311">
        <v>1983</v>
      </c>
      <c r="B12" s="59">
        <f>(('T10'!B13/'T10'!B12)-1)*100</f>
        <v>1.5740144683273671</v>
      </c>
      <c r="C12" s="57">
        <f>(('T10'!C13/'T10'!C12)-1)*100</f>
        <v>1.9210349529350523</v>
      </c>
      <c r="D12" s="57">
        <f>(('T10'!D13/'T10'!D12)-1)*100</f>
        <v>-0.34047974961001204</v>
      </c>
      <c r="E12" s="57">
        <f>(('T10'!E13/'T10'!E12)-1)*100</f>
        <v>0.3052822767275698</v>
      </c>
      <c r="F12" s="57">
        <f>(('T10'!F13/'T10'!F12)-1)*100</f>
        <v>-0.64379662933007342</v>
      </c>
      <c r="G12" s="57">
        <f>(('T10'!G13/'T10'!G12)-1)*100</f>
        <v>0.35198175333881476</v>
      </c>
      <c r="H12" s="59">
        <f>(('T10'!H13/'T10'!H12)-1)*100</f>
        <v>8.3163427187624706</v>
      </c>
      <c r="I12" s="52"/>
    </row>
    <row r="13" spans="1:9">
      <c r="A13" s="311">
        <v>1984</v>
      </c>
      <c r="B13" s="59">
        <f>(('T10'!B14/'T10'!B13)-1)*100</f>
        <v>4.9281499474058466</v>
      </c>
      <c r="C13" s="57">
        <f>(('T10'!C14/'T10'!C13)-1)*100</f>
        <v>3.3189462025057015</v>
      </c>
      <c r="D13" s="57">
        <f>(('T10'!D14/'T10'!D13)-1)*100</f>
        <v>1.5575107993708093</v>
      </c>
      <c r="E13" s="57">
        <f>(('T10'!E14/'T10'!E13)-1)*100</f>
        <v>0.30174028362326411</v>
      </c>
      <c r="F13" s="57">
        <f>(('T10'!F14/'T10'!F13)-1)*100</f>
        <v>1.2519927492749661</v>
      </c>
      <c r="G13" s="57">
        <f>(('T10'!G14/'T10'!G13)-1)*100</f>
        <v>0.54397218526076596</v>
      </c>
      <c r="H13" s="59">
        <f>(('T10'!H14/'T10'!H13)-1)*100</f>
        <v>-4.6637671685659914</v>
      </c>
      <c r="I13" s="52"/>
    </row>
    <row r="14" spans="1:9">
      <c r="A14" s="311">
        <v>1985</v>
      </c>
      <c r="B14" s="59">
        <f>(('T10'!B15/'T10'!B14)-1)*100</f>
        <v>3.7746533697118112</v>
      </c>
      <c r="C14" s="57">
        <f>(('T10'!C15/'T10'!C14)-1)*100</f>
        <v>1.5471722692785406</v>
      </c>
      <c r="D14" s="57">
        <f>(('T10'!D15/'T10'!D14)-1)*100</f>
        <v>2.1935432082013318</v>
      </c>
      <c r="E14" s="57">
        <f>(('T10'!E15/'T10'!E14)-1)*100</f>
        <v>0.3221140276968848</v>
      </c>
      <c r="F14" s="57">
        <f>(('T10'!F15/'T10'!F14)-1)*100</f>
        <v>1.8654203997214402</v>
      </c>
      <c r="G14" s="57">
        <f>(('T10'!G15/'T10'!G14)-1)*100</f>
        <v>0.86925892403058036</v>
      </c>
      <c r="H14" s="59">
        <f>(('T10'!H15/'T10'!H14)-1)*100</f>
        <v>-6.8857425847686615</v>
      </c>
      <c r="I14" s="52"/>
    </row>
    <row r="15" spans="1:9">
      <c r="A15" s="311">
        <v>1986</v>
      </c>
      <c r="B15" s="59">
        <f>(('T10'!B16/'T10'!B15)-1)*100</f>
        <v>1.165236160919858</v>
      </c>
      <c r="C15" s="57">
        <f>(('T10'!C16/'T10'!C15)-1)*100</f>
        <v>-0.79308134173754485</v>
      </c>
      <c r="D15" s="57">
        <f>(('T10'!D16/'T10'!D15)-1)*100</f>
        <v>1.9739727119266748</v>
      </c>
      <c r="E15" s="57">
        <f>(('T10'!E16/'T10'!E15)-1)*100</f>
        <v>0.27411769942202735</v>
      </c>
      <c r="F15" s="57">
        <f>(('T10'!F16/'T10'!F15)-1)*100</f>
        <v>1.6952081469318481</v>
      </c>
      <c r="G15" s="57">
        <f>(('T10'!G16/'T10'!G15)-1)*100</f>
        <v>0.68804527723056452</v>
      </c>
      <c r="H15" s="59">
        <f>(('T10'!H16/'T10'!H15)-1)*100</f>
        <v>-7.8971804189551742</v>
      </c>
      <c r="I15" s="52"/>
    </row>
    <row r="16" spans="1:9">
      <c r="A16" s="311">
        <v>1987</v>
      </c>
      <c r="B16" s="59">
        <f>(('T10'!B17/'T10'!B16)-1)*100</f>
        <v>2.7936394697066103</v>
      </c>
      <c r="C16" s="57">
        <f>(('T10'!C17/'T10'!C16)-1)*100</f>
        <v>1.3277619290416487</v>
      </c>
      <c r="D16" s="57">
        <f>(('T10'!D17/'T10'!D16)-1)*100</f>
        <v>1.4466692175550966</v>
      </c>
      <c r="E16" s="57">
        <f>(('T10'!E17/'T10'!E16)-1)*100</f>
        <v>1.6472190700111966E-3</v>
      </c>
      <c r="F16" s="57">
        <f>(('T10'!F17/'T10'!F16)-1)*100</f>
        <v>1.4449981961992542</v>
      </c>
      <c r="G16" s="57">
        <f>(('T10'!G17/'T10'!G16)-1)*100</f>
        <v>0.55230063196967105</v>
      </c>
      <c r="H16" s="59">
        <f>(('T10'!H17/'T10'!H16)-1)*100</f>
        <v>-7.8419810672790131</v>
      </c>
      <c r="I16" s="52"/>
    </row>
    <row r="17" spans="1:9">
      <c r="A17" s="311">
        <v>1988</v>
      </c>
      <c r="B17" s="59">
        <f>(('T10'!B18/'T10'!B17)-1)*100</f>
        <v>3.0490413687565887</v>
      </c>
      <c r="C17" s="57">
        <f>(('T10'!C18/'T10'!C17)-1)*100</f>
        <v>1.3132702967751264</v>
      </c>
      <c r="D17" s="57">
        <f>(('T10'!D18/'T10'!D17)-1)*100</f>
        <v>1.7132711903355746</v>
      </c>
      <c r="E17" s="57">
        <f>(('T10'!E18/'T10'!E17)-1)*100</f>
        <v>-4.1548559401027862E-2</v>
      </c>
      <c r="F17" s="57">
        <f>(('T10'!F18/'T10'!F17)-1)*100</f>
        <v>1.7555491551201285</v>
      </c>
      <c r="G17" s="57">
        <f>(('T10'!G18/'T10'!G17)-1)*100</f>
        <v>0.60566166951068201</v>
      </c>
      <c r="H17" s="59">
        <f>(('T10'!H18/'T10'!H17)-1)*100</f>
        <v>-11.3161001037418</v>
      </c>
      <c r="I17" s="52"/>
    </row>
    <row r="18" spans="1:9">
      <c r="A18" s="311">
        <v>1989</v>
      </c>
      <c r="B18" s="59">
        <f>(('T10'!B19/'T10'!B18)-1)*100</f>
        <v>0.58155373724884107</v>
      </c>
      <c r="C18" s="57">
        <f>(('T10'!C19/'T10'!C18)-1)*100</f>
        <v>8.8550366464068553E-2</v>
      </c>
      <c r="D18" s="57">
        <f>(('T10'!D19/'T10'!D18)-1)*100</f>
        <v>0.49256720072345939</v>
      </c>
      <c r="E18" s="57">
        <f>(('T10'!E19/'T10'!E18)-1)*100</f>
        <v>-0.33751550563583255</v>
      </c>
      <c r="F18" s="57">
        <f>(('T10'!F19/'T10'!F18)-1)*100</f>
        <v>0.83289385225615575</v>
      </c>
      <c r="G18" s="57">
        <f>(('T10'!G19/'T10'!G18)-1)*100</f>
        <v>0.55246007318563439</v>
      </c>
      <c r="H18" s="59">
        <f>(('T10'!H19/'T10'!H18)-1)*100</f>
        <v>-2.7719716965489138</v>
      </c>
      <c r="I18" s="52"/>
    </row>
    <row r="19" spans="1:9">
      <c r="A19" s="311">
        <v>1990</v>
      </c>
      <c r="B19" s="59">
        <f>(('T10'!B20/'T10'!B19)-1)*100</f>
        <v>-1.3587434277445687</v>
      </c>
      <c r="C19" s="57">
        <f>(('T10'!C20/'T10'!C19)-1)*100</f>
        <v>-0.52235182145715653</v>
      </c>
      <c r="D19" s="57">
        <f>(('T10'!D20/'T10'!D19)-1)*100</f>
        <v>-0.84078345397374799</v>
      </c>
      <c r="E19" s="57">
        <f>(('T10'!E20/'T10'!E19)-1)*100</f>
        <v>-2.0588601453064292E-2</v>
      </c>
      <c r="F19" s="57">
        <f>(('T10'!F20/'T10'!F19)-1)*100</f>
        <v>-0.82036375394445304</v>
      </c>
      <c r="G19" s="57">
        <f>(('T10'!G20/'T10'!G19)-1)*100</f>
        <v>-0.11617230243051724</v>
      </c>
      <c r="H19" s="59">
        <f>(('T10'!H20/'T10'!H19)-1)*100</f>
        <v>8.5557946532132334</v>
      </c>
      <c r="I19" s="52"/>
    </row>
    <row r="20" spans="1:9">
      <c r="A20" s="311">
        <v>1991</v>
      </c>
      <c r="B20" s="59">
        <f>(('T10'!B21/'T10'!B20)-1)*100</f>
        <v>-3.3662993337527758</v>
      </c>
      <c r="C20" s="57">
        <f>(('T10'!C21/'T10'!C20)-1)*100</f>
        <v>-0.38752163996721434</v>
      </c>
      <c r="D20" s="57">
        <f>(('T10'!D21/'T10'!D20)-1)*100</f>
        <v>-2.9903660091853745</v>
      </c>
      <c r="E20" s="57">
        <f>(('T10'!E21/'T10'!E20)-1)*100</f>
        <v>0.21520157105436866</v>
      </c>
      <c r="F20" s="57">
        <f>(('T10'!F21/'T10'!F20)-1)*100</f>
        <v>-3.1986839621002461</v>
      </c>
      <c r="G20" s="57">
        <f>(('T10'!G21/'T10'!G20)-1)*100</f>
        <v>-0.86819055703952763</v>
      </c>
      <c r="H20" s="59">
        <f>(('T10'!H21/'T10'!H20)-1)*100</f>
        <v>25.372676756439994</v>
      </c>
      <c r="I20" s="52"/>
    </row>
    <row r="21" spans="1:9">
      <c r="A21" s="311">
        <v>1992</v>
      </c>
      <c r="B21" s="59">
        <f>(('T10'!B22/'T10'!B21)-1)*100</f>
        <v>-0.31747998377794628</v>
      </c>
      <c r="C21" s="57">
        <f>(('T10'!C22/'T10'!C21)-1)*100</f>
        <v>1.8775567334847754</v>
      </c>
      <c r="D21" s="57">
        <f>(('T10'!D22/'T10'!D21)-1)*100</f>
        <v>-2.1545831953990069</v>
      </c>
      <c r="E21" s="57">
        <f>(('T10'!E22/'T10'!E21)-1)*100</f>
        <v>0.12655161310139995</v>
      </c>
      <c r="F21" s="57">
        <f>(('T10'!F22/'T10'!F21)-1)*100</f>
        <v>-2.2782516442940492</v>
      </c>
      <c r="G21" s="57">
        <f>(('T10'!G22/'T10'!G21)-1)*100</f>
        <v>-1.2824777594209746</v>
      </c>
      <c r="H21" s="59">
        <f>(('T10'!H22/'T10'!H21)-1)*100</f>
        <v>7.3840381209964168</v>
      </c>
      <c r="I21" s="52"/>
    </row>
    <row r="22" spans="1:9">
      <c r="A22" s="311">
        <v>1993</v>
      </c>
      <c r="B22" s="59">
        <f>(('T10'!B23/'T10'!B22)-1)*100</f>
        <v>1.4825250434114867</v>
      </c>
      <c r="C22" s="57">
        <f>(('T10'!C23/'T10'!C22)-1)*100</f>
        <v>2.1129777684136597</v>
      </c>
      <c r="D22" s="57">
        <f>(('T10'!D23/'T10'!D22)-1)*100</f>
        <v>-0.61740705126824835</v>
      </c>
      <c r="E22" s="57">
        <f>(('T10'!E23/'T10'!E22)-1)*100</f>
        <v>9.3104415782319094E-2</v>
      </c>
      <c r="F22" s="57">
        <f>(('T10'!F23/'T10'!F22)-1)*100</f>
        <v>-0.7098505648292508</v>
      </c>
      <c r="G22" s="57">
        <f>(('T10'!G23/'T10'!G22)-1)*100</f>
        <v>-0.54413144780620648</v>
      </c>
      <c r="H22" s="59">
        <f>(('T10'!H23/'T10'!H22)-1)*100</f>
        <v>0.76738314086652881</v>
      </c>
      <c r="I22" s="52"/>
    </row>
    <row r="23" spans="1:9">
      <c r="A23" s="311">
        <v>1994</v>
      </c>
      <c r="B23" s="59">
        <f>(('T10'!B24/'T10'!B23)-1)*100</f>
        <v>3.3799793151483959</v>
      </c>
      <c r="C23" s="57">
        <f>(('T10'!C24/'T10'!C23)-1)*100</f>
        <v>2.3837802394307994</v>
      </c>
      <c r="D23" s="57">
        <f>(('T10'!D24/'T10'!D23)-1)*100</f>
        <v>0.97300478004227475</v>
      </c>
      <c r="E23" s="57">
        <f>(('T10'!E24/'T10'!E23)-1)*100</f>
        <v>0.16541954702904427</v>
      </c>
      <c r="F23" s="57">
        <f>(('T10'!F24/'T10'!F23)-1)*100</f>
        <v>0.80625153537550176</v>
      </c>
      <c r="G23" s="57">
        <f>(('T10'!G24/'T10'!G23)-1)*100</f>
        <v>-0.30206939287912293</v>
      </c>
      <c r="H23" s="59">
        <f>(('T10'!H24/'T10'!H23)-1)*100</f>
        <v>-8.9508435975973697</v>
      </c>
      <c r="I23" s="52"/>
    </row>
    <row r="24" spans="1:9">
      <c r="A24" s="311">
        <v>1995</v>
      </c>
      <c r="B24" s="59">
        <f>(('T10'!B25/'T10'!B24)-1)*100</f>
        <v>1.6147454619543478</v>
      </c>
      <c r="C24" s="57">
        <f>(('T10'!C25/'T10'!C24)-1)*100</f>
        <v>0.85611925155570923</v>
      </c>
      <c r="D24" s="57">
        <f>(('T10'!D25/'T10'!D24)-1)*100</f>
        <v>0.75218659614144645</v>
      </c>
      <c r="E24" s="57">
        <f>(('T10'!E25/'T10'!E24)-1)*100</f>
        <v>0.2575761385012143</v>
      </c>
      <c r="F24" s="57">
        <f>(('T10'!F25/'T10'!F24)-1)*100</f>
        <v>0.49333973220830885</v>
      </c>
      <c r="G24" s="57">
        <f>(('T10'!G25/'T10'!G24)-1)*100</f>
        <v>-0.51601403362405707</v>
      </c>
      <c r="H24" s="59">
        <f>(('T10'!H25/'T10'!H24)-1)*100</f>
        <v>-9.2239212733891023</v>
      </c>
      <c r="I24" s="52"/>
    </row>
    <row r="25" spans="1:9">
      <c r="A25" s="311">
        <v>1996</v>
      </c>
      <c r="B25" s="59">
        <f>(('T10'!B26/'T10'!B25)-1)*100</f>
        <v>0.55656002167343566</v>
      </c>
      <c r="C25" s="57">
        <f>(('T10'!C26/'T10'!C25)-1)*100</f>
        <v>0.68874307877138108</v>
      </c>
      <c r="D25" s="57">
        <f>(('T10'!D26/'T10'!D25)-1)*100</f>
        <v>-0.13127888287821632</v>
      </c>
      <c r="E25" s="57">
        <f>(('T10'!E26/'T10'!E25)-1)*100</f>
        <v>0.27022689916316178</v>
      </c>
      <c r="F25" s="57">
        <f>(('T10'!F26/'T10'!F25)-1)*100</f>
        <v>-0.40042372941384574</v>
      </c>
      <c r="G25" s="57">
        <f>(('T10'!G26/'T10'!G25)-1)*100</f>
        <v>-0.23138667204468666</v>
      </c>
      <c r="H25" s="59">
        <f>(('T10'!H26/'T10'!H25)-1)*100</f>
        <v>1.3913529087102416</v>
      </c>
      <c r="I25" s="52"/>
    </row>
    <row r="26" spans="1:9">
      <c r="A26" s="311">
        <v>1997</v>
      </c>
      <c r="B26" s="59">
        <f>(('T10'!B27/'T10'!B26)-1)*100</f>
        <v>3.2404279273372971</v>
      </c>
      <c r="C26" s="57">
        <f>(('T10'!C27/'T10'!C26)-1)*100</f>
        <v>2.1043836855607845</v>
      </c>
      <c r="D26" s="57">
        <f>(('T10'!D27/'T10'!D26)-1)*100</f>
        <v>1.1126302326793347</v>
      </c>
      <c r="E26" s="57">
        <f>(('T10'!E27/'T10'!E26)-1)*100</f>
        <v>0.24170380295707172</v>
      </c>
      <c r="F26" s="57">
        <f>(('T10'!F27/'T10'!F26)-1)*100</f>
        <v>0.86882644316803592</v>
      </c>
      <c r="G26" s="57">
        <f>(('T10'!G27/'T10'!G26)-1)*100</f>
        <v>0.27450364516650172</v>
      </c>
      <c r="H26" s="59">
        <f>(('T10'!H27/'T10'!H26)-1)*100</f>
        <v>-5.3126263661598223</v>
      </c>
      <c r="I26" s="52"/>
    </row>
    <row r="27" spans="1:9">
      <c r="A27" s="311">
        <v>1998</v>
      </c>
      <c r="B27" s="59">
        <f>(('T10'!B28/'T10'!B27)-1)*100</f>
        <v>2.9979052743172474</v>
      </c>
      <c r="C27" s="57">
        <f>(('T10'!C28/'T10'!C27)-1)*100</f>
        <v>1.3467410253315215</v>
      </c>
      <c r="D27" s="57">
        <f>(('T10'!D28/'T10'!D27)-1)*100</f>
        <v>1.6292228366504791</v>
      </c>
      <c r="E27" s="57">
        <f>(('T10'!E28/'T10'!E27)-1)*100</f>
        <v>0.296481293587747</v>
      </c>
      <c r="F27" s="57">
        <f>(('T10'!F28/'T10'!F27)-1)*100</f>
        <v>1.3288018940180946</v>
      </c>
      <c r="G27" s="57">
        <f>(('T10'!G28/'T10'!G27)-1)*100</f>
        <v>0.43844697506738584</v>
      </c>
      <c r="H27" s="59">
        <f>(('T10'!H28/'T10'!H27)-1)*100</f>
        <v>-8.4740713916543697</v>
      </c>
      <c r="I27" s="52"/>
    </row>
    <row r="28" spans="1:9">
      <c r="A28" s="311">
        <v>1999</v>
      </c>
      <c r="B28" s="59">
        <f>(('T10'!B29/'T10'!B28)-1)*100</f>
        <v>4.3210720256940727</v>
      </c>
      <c r="C28" s="57">
        <f>(('T10'!C29/'T10'!C28)-1)*100</f>
        <v>2.535499227067306</v>
      </c>
      <c r="D28" s="57">
        <f>(('T10'!D29/'T10'!D28)-1)*100</f>
        <v>1.7414191300444859</v>
      </c>
      <c r="E28" s="57">
        <f>(('T10'!E29/'T10'!E28)-1)*100</f>
        <v>0.32046498291746772</v>
      </c>
      <c r="F28" s="57">
        <f>(('T10'!F29/'T10'!F28)-1)*100</f>
        <v>1.4164150329337044</v>
      </c>
      <c r="G28" s="57">
        <f>(('T10'!G29/'T10'!G28)-1)*100</f>
        <v>0.62416980671391453</v>
      </c>
      <c r="H28" s="59">
        <f>(('T10'!H29/'T10'!H28)-1)*100</f>
        <v>-8.1406121563490803</v>
      </c>
      <c r="I28" s="52"/>
    </row>
    <row r="29" spans="1:9">
      <c r="A29" s="311">
        <v>2000</v>
      </c>
      <c r="B29" s="59">
        <f>(('T10'!B30/'T10'!B29)-1)*100</f>
        <v>4.2205250803502237</v>
      </c>
      <c r="C29" s="57">
        <f>(('T10'!C30/'T10'!C29)-1)*100</f>
        <v>2.6310713579631884</v>
      </c>
      <c r="D29" s="57">
        <f>(('T10'!D30/'T10'!D29)-1)*100</f>
        <v>1.5487061582386552</v>
      </c>
      <c r="E29" s="57">
        <f>(('T10'!E30/'T10'!E29)-1)*100</f>
        <v>0.36935420018275877</v>
      </c>
      <c r="F29" s="57">
        <f>(('T10'!F30/'T10'!F29)-1)*100</f>
        <v>1.1750120018742871</v>
      </c>
      <c r="G29" s="57">
        <f>(('T10'!G30/'T10'!G29)-1)*100</f>
        <v>0.38833850048385354</v>
      </c>
      <c r="H29" s="59">
        <f>(('T10'!H30/'T10'!H29)-1)*100</f>
        <v>-9.2205935400586867</v>
      </c>
      <c r="I29" s="52"/>
    </row>
    <row r="30" spans="1:9">
      <c r="A30" s="311">
        <v>2001</v>
      </c>
      <c r="B30" s="59">
        <f>(('T10'!B31/'T10'!B30)-1)*100</f>
        <v>0.70579046885652641</v>
      </c>
      <c r="C30" s="57">
        <f>(('T10'!C31/'T10'!C30)-1)*100</f>
        <v>0.59561281482884976</v>
      </c>
      <c r="D30" s="57">
        <f>(('T10'!D31/'T10'!D30)-1)*100</f>
        <v>0.10952530726213716</v>
      </c>
      <c r="E30" s="57">
        <f>(('T10'!E31/'T10'!E30)-1)*100</f>
        <v>0.30781495984482099</v>
      </c>
      <c r="F30" s="57">
        <f>(('T10'!F31/'T10'!F30)-1)*100</f>
        <v>-0.19768116039814432</v>
      </c>
      <c r="G30" s="57">
        <f>(('T10'!G31/'T10'!G30)-1)*100</f>
        <v>0.22270937579400574</v>
      </c>
      <c r="H30" s="59">
        <f>(('T10'!H31/'T10'!H30)-1)*100</f>
        <v>5.9413937619847479</v>
      </c>
      <c r="I30" s="52"/>
    </row>
    <row r="31" spans="1:9">
      <c r="A31" s="311">
        <v>2002</v>
      </c>
      <c r="B31" s="59">
        <f>(('T10'!B32/'T10'!B31)-1)*100</f>
        <v>1.9010892942335378</v>
      </c>
      <c r="C31" s="57">
        <f>(('T10'!C32/'T10'!C31)-1)*100</f>
        <v>0.66690385306251709</v>
      </c>
      <c r="D31" s="57">
        <f>(('T10'!D32/'T10'!D31)-1)*100</f>
        <v>1.2260091389842298</v>
      </c>
      <c r="E31" s="57">
        <f>(('T10'!E32/'T10'!E31)-1)*100</f>
        <v>0.33809268473317111</v>
      </c>
      <c r="F31" s="57">
        <f>(('T10'!F32/'T10'!F31)-1)*100</f>
        <v>0.8849245889503754</v>
      </c>
      <c r="G31" s="57">
        <f>(('T10'!G32/'T10'!G31)-1)*100</f>
        <v>1.3687003185173463</v>
      </c>
      <c r="H31" s="59">
        <f>(('T10'!H32/'T10'!H31)-1)*100</f>
        <v>7.5783055800891397</v>
      </c>
      <c r="I31" s="52"/>
    </row>
    <row r="32" spans="1:9">
      <c r="A32" s="311">
        <v>2003</v>
      </c>
      <c r="B32" s="59">
        <f>(('T10'!B33/'T10'!B32)-1)*100</f>
        <v>0.85828525718563142</v>
      </c>
      <c r="C32" s="57">
        <f>(('T10'!C33/'T10'!C32)-1)*100</f>
        <v>-0.59602741202765541</v>
      </c>
      <c r="D32" s="57">
        <f>(('T10'!D33/'T10'!D32)-1)*100</f>
        <v>1.4630327454229652</v>
      </c>
      <c r="E32" s="57">
        <f>(('T10'!E33/'T10'!E32)-1)*100</f>
        <v>0.31790292515556651</v>
      </c>
      <c r="F32" s="57">
        <f>(('T10'!F33/'T10'!F32)-1)*100</f>
        <v>1.1415009553397137</v>
      </c>
      <c r="G32" s="57">
        <f>(('T10'!G33/'T10'!G32)-1)*100</f>
        <v>1.0428445775187312</v>
      </c>
      <c r="H32" s="59">
        <f>(('T10'!H33/'T10'!H32)-1)*100</f>
        <v>-0.14469107547304683</v>
      </c>
      <c r="I32" s="52"/>
    </row>
    <row r="33" spans="1:9">
      <c r="A33" s="311">
        <v>2004</v>
      </c>
      <c r="B33" s="59">
        <f>(('T10'!B34/'T10'!B33)-1)*100</f>
        <v>2.1250389163901318</v>
      </c>
      <c r="C33" s="57">
        <f>(('T10'!C34/'T10'!C33)-1)*100</f>
        <v>1.3566177754070985</v>
      </c>
      <c r="D33" s="57">
        <f>(('T10'!D34/'T10'!D33)-1)*100</f>
        <v>0.75813613146182846</v>
      </c>
      <c r="E33" s="57">
        <f>(('T10'!E34/'T10'!E33)-1)*100</f>
        <v>0.36426298804033141</v>
      </c>
      <c r="F33" s="57">
        <f>(('T10'!F34/'T10'!F33)-1)*100</f>
        <v>0.39244361657737592</v>
      </c>
      <c r="G33" s="57">
        <f>(('T10'!G34/'T10'!G33)-1)*100</f>
        <v>-6.6215495263366453E-2</v>
      </c>
      <c r="H33" s="59">
        <f>(('T10'!H34/'T10'!H33)-1)*100</f>
        <v>-5.6582488271425984</v>
      </c>
      <c r="I33" s="52"/>
    </row>
    <row r="34" spans="1:9">
      <c r="A34" s="311">
        <v>2005</v>
      </c>
      <c r="B34" s="59">
        <f>(('T10'!B35/'T10'!B34)-1)*100</f>
        <v>2.2277062523573754</v>
      </c>
      <c r="C34" s="57">
        <f>(('T10'!C35/'T10'!C34)-1)*100</f>
        <v>1.8901428150546185</v>
      </c>
      <c r="D34" s="57">
        <f>(('T10'!D35/'T10'!D34)-1)*100</f>
        <v>0.33130136829377932</v>
      </c>
      <c r="E34" s="57">
        <f>(('T10'!E35/'T10'!E34)-1)*100</f>
        <v>0.40778996125510059</v>
      </c>
      <c r="F34" s="57">
        <f>(('T10'!F35/'T10'!F34)-1)*100</f>
        <v>-7.6177946941013985E-2</v>
      </c>
      <c r="G34" s="57">
        <f>(('T10'!G35/'T10'!G34)-1)*100</f>
        <v>-0.50989652471941094</v>
      </c>
      <c r="H34" s="59">
        <f>(('T10'!H35/'T10'!H34)-1)*100</f>
        <v>-6.1369992395762907</v>
      </c>
    </row>
    <row r="35" spans="1:9">
      <c r="A35" s="311">
        <v>2006</v>
      </c>
      <c r="B35" s="59">
        <f>(('T10'!B36/'T10'!B35)-1)*100</f>
        <v>1.5953684214510933</v>
      </c>
      <c r="C35" s="57">
        <f>(('T10'!C36/'T10'!C35)-1)*100</f>
        <v>0.9040019689717127</v>
      </c>
      <c r="D35" s="57">
        <f>(('T10'!D36/'T10'!D35)-1)*100</f>
        <v>0.68517247977137874</v>
      </c>
      <c r="E35" s="57">
        <f>(('T10'!E36/'T10'!E35)-1)*100</f>
        <v>0.38511174556503658</v>
      </c>
      <c r="F35" s="57">
        <f>(('T10'!F36/'T10'!F35)-1)*100</f>
        <v>0.29890959823495322</v>
      </c>
      <c r="G35" s="57">
        <f>(('T10'!G36/'T10'!G35)-1)*100</f>
        <v>-0.175504402343718</v>
      </c>
      <c r="H35" s="59">
        <f>(('T10'!H36/'T10'!H35)-1)*100</f>
        <v>-6.7280328908088212</v>
      </c>
    </row>
    <row r="36" spans="1:9">
      <c r="A36" s="311">
        <v>2007</v>
      </c>
      <c r="B36" s="59">
        <f>(('T10'!B37/'T10'!B36)-1)*100</f>
        <v>1.0714136760845649</v>
      </c>
      <c r="C36" s="57">
        <f>(('T10'!C37/'T10'!C36)-1)*100</f>
        <v>-0.20970752435258699</v>
      </c>
      <c r="D36" s="57">
        <f>(('T10'!D37/'T10'!D36)-1)*100</f>
        <v>1.2838134538485368</v>
      </c>
      <c r="E36" s="57">
        <f>(('T10'!E37/'T10'!E36)-1)*100</f>
        <v>0.34147492612137675</v>
      </c>
      <c r="F36" s="57">
        <f>(('T10'!F37/'T10'!F36)-1)*100</f>
        <v>0.93913162869185829</v>
      </c>
      <c r="G36" s="57">
        <f>(('T10'!G37/'T10'!G36)-1)*100</f>
        <v>0.64288708384712123</v>
      </c>
      <c r="H36" s="59">
        <f>(('T10'!H37/'T10'!H36)-1)*100</f>
        <v>-3.7481169303409945</v>
      </c>
    </row>
    <row r="37" spans="1:9">
      <c r="A37" s="311">
        <v>2008</v>
      </c>
      <c r="B37" s="59">
        <f>(('T10'!B38/'T10'!B37)-1)*100</f>
        <v>-6.7110398791248027E-2</v>
      </c>
      <c r="C37" s="57">
        <f>(('T10'!C38/'T10'!C37)-1)*100</f>
        <v>-0.35926726840828094</v>
      </c>
      <c r="D37" s="57">
        <f>(('T10'!D38/'T10'!D37)-1)*100</f>
        <v>0.29321027817412748</v>
      </c>
      <c r="E37" s="57">
        <f>(('T10'!E38/'T10'!E37)-1)*100</f>
        <v>0.29927517944499105</v>
      </c>
      <c r="F37" s="57">
        <f>(('T10'!F38/'T10'!F37)-1)*100</f>
        <v>-6.0468046853112689E-3</v>
      </c>
      <c r="G37" s="57">
        <f>(('T10'!G38/'T10'!G37)-1)*100</f>
        <v>0.11610533470511886</v>
      </c>
      <c r="H37" s="59">
        <f>(('T10'!H38/'T10'!H37)-1)*100</f>
        <v>2.0185708082651965</v>
      </c>
    </row>
    <row r="38" spans="1:9" s="60" customFormat="1">
      <c r="A38" s="312">
        <v>2009</v>
      </c>
      <c r="B38" s="80">
        <f>(('T10'!B39/'T10'!B38)-1)*100</f>
        <v>-4.055111771287045</v>
      </c>
      <c r="C38" s="81">
        <f>(('T10'!C39/'T10'!C38)-1)*100</f>
        <v>-1.3718999814585575</v>
      </c>
      <c r="D38" s="81">
        <f>(('T10'!D39/'T10'!D38)-1)*100</f>
        <v>-2.7205348063321311</v>
      </c>
      <c r="E38" s="81">
        <f>(('T10'!E39/'T10'!E38)-1)*100</f>
        <v>0.25435763229171293</v>
      </c>
      <c r="F38" s="81">
        <f>(('T10'!F39/'T10'!F38)-1)*100</f>
        <v>-2.9673447707230904</v>
      </c>
      <c r="G38" s="81">
        <f>(('T10'!G39/'T10'!G38)-1)*100</f>
        <v>-0.63829829127233229</v>
      </c>
      <c r="H38" s="80">
        <f>(('T10'!H39/'T10'!H38)-1)*100</f>
        <v>34.909320008028885</v>
      </c>
    </row>
    <row r="39" spans="1:9">
      <c r="A39" s="312">
        <v>2010</v>
      </c>
      <c r="B39" s="80">
        <f>(('T10'!B40/'T10'!B39)-1)*100</f>
        <v>1.9375640037664343</v>
      </c>
      <c r="C39" s="81">
        <f>(('T10'!C40/'T10'!C39)-1)*100</f>
        <v>1.6395820520144433</v>
      </c>
      <c r="D39" s="81">
        <f>(('T10'!D40/'T10'!D39)-1)*100</f>
        <v>0.29317510534381253</v>
      </c>
      <c r="E39" s="81">
        <f>(('T10'!E40/'T10'!E39)-1)*100</f>
        <v>0.23737561728214285</v>
      </c>
      <c r="F39" s="81">
        <f>(('T10'!F40/'T10'!F39)-1)*100</f>
        <v>5.5667347352272856E-2</v>
      </c>
      <c r="G39" s="81">
        <f>(('T10'!G40/'T10'!G39)-1)*100</f>
        <v>-0.29747289213372108</v>
      </c>
      <c r="H39" s="80">
        <f>(('T10'!H40/'T10'!H39)-1)*100</f>
        <v>-4.1750862095349062</v>
      </c>
    </row>
    <row r="40" spans="1:9">
      <c r="A40" s="312">
        <v>2011</v>
      </c>
      <c r="B40" s="80">
        <f>(('T10'!B41/'T10'!B40)-1)*100</f>
        <v>2.1081280319200646</v>
      </c>
      <c r="C40" s="81">
        <f>(('T10'!C41/'T10'!C40)-1)*100</f>
        <v>1.6189940652589607</v>
      </c>
      <c r="D40" s="81">
        <f>(('T10'!D41/'T10'!D40)-1)*100</f>
        <v>0.48134108309221268</v>
      </c>
      <c r="E40" s="81">
        <f>(('T10'!E41/'T10'!E40)-1)*100</f>
        <v>0.2180080531814399</v>
      </c>
      <c r="F40" s="81">
        <f>(('T10'!F41/'T10'!F40)-1)*100</f>
        <v>0.26276019153266272</v>
      </c>
      <c r="G40" s="81">
        <f>(('T10'!G41/'T10'!G40)-1)*100</f>
        <v>-0.29606360048377578</v>
      </c>
      <c r="H40" s="80">
        <f>(('T10'!H41/'T10'!H40)-1)*100</f>
        <v>-6.7030740869389094</v>
      </c>
    </row>
    <row r="41" spans="1:9">
      <c r="A41" s="311">
        <v>2012</v>
      </c>
      <c r="B41" s="80">
        <f>(('T10'!B42/'T10'!B41)-1)*100</f>
        <v>0.58668428595709532</v>
      </c>
      <c r="C41" s="81">
        <f>(('T10'!C42/'T10'!C41)-1)*100</f>
        <v>0.45938590488479036</v>
      </c>
      <c r="D41" s="81">
        <f>(('T10'!D42/'T10'!D41)-1)*100</f>
        <v>0.12671626441438377</v>
      </c>
      <c r="E41" s="81">
        <f>(('T10'!E42/'T10'!E41)-1)*100</f>
        <v>0.17152771572825909</v>
      </c>
      <c r="F41" s="81">
        <f>(('T10'!F42/'T10'!F41)-1)*100</f>
        <v>-4.4734718872463386E-2</v>
      </c>
      <c r="G41" s="81">
        <f>(('T10'!G42/'T10'!G41)-1)*100</f>
        <v>-0.255116638366093</v>
      </c>
      <c r="H41" s="80">
        <f>(('T10'!H42/'T10'!H41)-1)*100</f>
        <v>-2.840213515267842</v>
      </c>
    </row>
    <row r="42" spans="1:9">
      <c r="A42" s="534">
        <v>2013</v>
      </c>
      <c r="B42" s="80">
        <f>(('T10'!B43/'T10'!B42)-1)*100</f>
        <v>1.3012507373411974</v>
      </c>
      <c r="C42" s="81">
        <f>(('T10'!C43/'T10'!C42)-1)*100</f>
        <v>1.0722744543988361</v>
      </c>
      <c r="D42" s="81">
        <f>(('T10'!D43/'T10'!D42)-1)*100</f>
        <v>0.22654707651370565</v>
      </c>
      <c r="E42" s="81">
        <f>(('T10'!E43/'T10'!E42)-1)*100</f>
        <v>0.12648554620067198</v>
      </c>
      <c r="F42" s="81">
        <f>(('T10'!F43/'T10'!F42)-1)*100</f>
        <v>9.9935126822003895E-2</v>
      </c>
      <c r="G42" s="81">
        <f>(('T10'!G43/'T10'!G42)-1)*100</f>
        <v>-0.13664472245527026</v>
      </c>
      <c r="H42" s="80">
        <f>(('T10'!H43/'T10'!H42)-1)*100</f>
        <v>-3.1498907420410283</v>
      </c>
    </row>
    <row r="43" spans="1:9">
      <c r="A43" s="534">
        <v>2014</v>
      </c>
      <c r="B43" s="80">
        <f>(('T10'!B44/'T10'!B43)-1)*100</f>
        <v>1.7318974181586899</v>
      </c>
      <c r="C43" s="81">
        <f>(('T10'!C44/'T10'!C43)-1)*100</f>
        <v>2.2194108840391857</v>
      </c>
      <c r="D43" s="81">
        <f>(('T10'!D44/'T10'!D43)-1)*100</f>
        <v>-0.47692846364916219</v>
      </c>
      <c r="E43" s="81">
        <f>(('T10'!E44/'T10'!E43)-1)*100</f>
        <v>5.8458421026674756E-2</v>
      </c>
      <c r="F43" s="81">
        <f>(('T10'!F44/'T10'!F43)-1)*100</f>
        <v>-0.53507408881218188</v>
      </c>
      <c r="G43" s="81">
        <f>(('T10'!G44/'T10'!G43)-1)*100</f>
        <v>-0.72255173357147484</v>
      </c>
      <c r="H43" s="80">
        <f>(('T10'!H44/'T10'!H43)-1)*100</f>
        <v>-3.1786716068808119</v>
      </c>
    </row>
    <row r="44" spans="1:9">
      <c r="A44" s="580">
        <v>2015</v>
      </c>
      <c r="B44" s="80">
        <f>(('T10'!B45/'T10'!B44)-1)*100</f>
        <v>0.10632953673712642</v>
      </c>
      <c r="C44" s="81">
        <f>(('T10'!C45/'T10'!C44)-1)*100</f>
        <v>0.13555301493342053</v>
      </c>
      <c r="D44" s="81">
        <f>(('T10'!D45/'T10'!D44)-1)*100</f>
        <v>-2.9183918514885665E-2</v>
      </c>
      <c r="E44" s="81">
        <f>(('T10'!E45/'T10'!E44)-1)*100</f>
        <v>0.13752617484890095</v>
      </c>
      <c r="F44" s="81">
        <f>(('T10'!F45/'T10'!F44)-1)*100</f>
        <v>-0.16648113822250732</v>
      </c>
      <c r="G44" s="81">
        <f>(('T10'!G45/'T10'!G44)-1)*100</f>
        <v>-0.18008819209514026</v>
      </c>
      <c r="H44" s="80">
        <f>(('T10'!H45/'T10'!H44)-1)*100</f>
        <v>-0.34818781362880857</v>
      </c>
    </row>
    <row r="45" spans="1:9">
      <c r="A45" s="225">
        <v>2016</v>
      </c>
      <c r="B45" s="80">
        <f>(('T10'!B46/'T10'!B45)-1)*100</f>
        <v>0.29110066320634509</v>
      </c>
      <c r="C45" s="81">
        <f>(('T10'!C46/'T10'!C45)-1)*100</f>
        <v>0.66259372121830751</v>
      </c>
      <c r="D45" s="81">
        <f>(('T10'!D46/'T10'!D45)-1)*100</f>
        <v>-0.36904777065530636</v>
      </c>
      <c r="E45" s="81">
        <f>(('T10'!E46/'T10'!E45)-1)*100</f>
        <v>-6.9717463903140597E-2</v>
      </c>
      <c r="F45" s="81">
        <f>(('T10'!F46/'T10'!F45)-1)*100</f>
        <v>-0.29953913784249719</v>
      </c>
      <c r="G45" s="81">
        <f>(('T10'!G46/'T10'!G45)-1)*100</f>
        <v>-0.20221460181862883</v>
      </c>
      <c r="H45" s="80">
        <f>(('T10'!H46/'T10'!H45)-1)*100</f>
        <v>1.1025437850585407</v>
      </c>
    </row>
    <row r="46" spans="1:9">
      <c r="A46" s="581">
        <v>2017</v>
      </c>
      <c r="B46" s="314">
        <f>(('T10'!B47/'T10'!B46)-1)*100</f>
        <v>1.7304607015210749</v>
      </c>
      <c r="C46" s="313">
        <f>(('T10'!C47/'T10'!C46)-1)*100</f>
        <v>1.1169690795271858</v>
      </c>
      <c r="D46" s="313">
        <f>(('T10'!D47/'T10'!D46)-1)*100</f>
        <v>0.60671480521867771</v>
      </c>
      <c r="E46" s="313">
        <f>(('T10'!E47/'T10'!E46)-1)*100</f>
        <v>-0.18239307517020631</v>
      </c>
      <c r="F46" s="313">
        <f>(('T10'!F47/'T10'!F46)-1)*100</f>
        <v>0.79054978845882751</v>
      </c>
      <c r="G46" s="313">
        <f>(('T10'!G47/'T10'!G46)-1)*100</f>
        <v>6.5722506545418113E-2</v>
      </c>
      <c r="H46" s="314">
        <f>(('T10'!H47/'T10'!H46)-1)*100</f>
        <v>-9.5717997449848102</v>
      </c>
    </row>
    <row r="47" spans="1:9" ht="15">
      <c r="B47"/>
      <c r="C47"/>
      <c r="D47"/>
      <c r="E47"/>
      <c r="F47"/>
      <c r="G47"/>
      <c r="H47"/>
    </row>
    <row r="48" spans="1:9" ht="15">
      <c r="A48" s="2" t="s">
        <v>305</v>
      </c>
      <c r="B48"/>
      <c r="C48"/>
      <c r="D48"/>
      <c r="E48"/>
      <c r="F48"/>
      <c r="G48"/>
      <c r="H48"/>
    </row>
    <row r="49" spans="1:8">
      <c r="A49" s="137"/>
      <c r="B49" s="137"/>
      <c r="C49" s="137"/>
      <c r="D49" s="137"/>
      <c r="E49" s="137"/>
      <c r="F49" s="137"/>
      <c r="G49" s="137"/>
      <c r="H49" s="137"/>
    </row>
  </sheetData>
  <pageMargins left="0.74803149606299213" right="0.74803149606299213" top="0.98425196850393704" bottom="0.98425196850393704" header="0.51181102362204722" footer="0.51181102362204722"/>
  <pageSetup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68"/>
  <sheetViews>
    <sheetView zoomScaleSheetLayoutView="100" workbookViewId="0">
      <pane ySplit="5" topLeftCell="A6" activePane="bottomLeft" state="frozen"/>
      <selection activeCell="A3" sqref="A3"/>
      <selection pane="bottomLeft" activeCell="A2" sqref="A2"/>
    </sheetView>
  </sheetViews>
  <sheetFormatPr defaultRowHeight="15.75" outlineLevelCol="1"/>
  <cols>
    <col min="1" max="1" width="8" style="1" customWidth="1"/>
    <col min="2" max="8" width="14.42578125" style="1" customWidth="1"/>
    <col min="9" max="9" width="8.42578125" style="1" customWidth="1" outlineLevel="1"/>
    <col min="10" max="10" width="10.140625" style="1" customWidth="1"/>
    <col min="11" max="11" width="11.85546875" style="1" customWidth="1"/>
    <col min="12" max="12" width="11.42578125" style="1" customWidth="1"/>
    <col min="13" max="13" width="11" style="1" customWidth="1"/>
    <col min="14" max="14" width="10.28515625" style="1" customWidth="1"/>
    <col min="15" max="15" width="11.5703125" style="1" customWidth="1"/>
    <col min="16" max="16" width="12.7109375" style="1" customWidth="1"/>
    <col min="17" max="17" width="11.42578125" style="271" customWidth="1"/>
    <col min="18" max="256" width="9.140625" style="1"/>
    <col min="257" max="257" width="8" style="1" customWidth="1"/>
    <col min="258" max="264" width="14.42578125" style="1" customWidth="1"/>
    <col min="265" max="265" width="8.42578125" style="1" customWidth="1"/>
    <col min="266" max="266" width="10.140625" style="1" customWidth="1"/>
    <col min="267" max="267" width="11.85546875" style="1" customWidth="1"/>
    <col min="268" max="268" width="11.42578125" style="1" customWidth="1"/>
    <col min="269" max="269" width="11" style="1" customWidth="1"/>
    <col min="270" max="270" width="10.28515625" style="1" customWidth="1"/>
    <col min="271" max="271" width="11.5703125" style="1" customWidth="1"/>
    <col min="272" max="272" width="12.7109375" style="1" customWidth="1"/>
    <col min="273" max="273" width="11.42578125" style="1" customWidth="1"/>
    <col min="274" max="512" width="9.140625" style="1"/>
    <col min="513" max="513" width="8" style="1" customWidth="1"/>
    <col min="514" max="520" width="14.42578125" style="1" customWidth="1"/>
    <col min="521" max="521" width="8.42578125" style="1" customWidth="1"/>
    <col min="522" max="522" width="10.140625" style="1" customWidth="1"/>
    <col min="523" max="523" width="11.85546875" style="1" customWidth="1"/>
    <col min="524" max="524" width="11.42578125" style="1" customWidth="1"/>
    <col min="525" max="525" width="11" style="1" customWidth="1"/>
    <col min="526" max="526" width="10.28515625" style="1" customWidth="1"/>
    <col min="527" max="527" width="11.5703125" style="1" customWidth="1"/>
    <col min="528" max="528" width="12.7109375" style="1" customWidth="1"/>
    <col min="529" max="529" width="11.42578125" style="1" customWidth="1"/>
    <col min="530" max="768" width="9.140625" style="1"/>
    <col min="769" max="769" width="8" style="1" customWidth="1"/>
    <col min="770" max="776" width="14.42578125" style="1" customWidth="1"/>
    <col min="777" max="777" width="8.42578125" style="1" customWidth="1"/>
    <col min="778" max="778" width="10.140625" style="1" customWidth="1"/>
    <col min="779" max="779" width="11.85546875" style="1" customWidth="1"/>
    <col min="780" max="780" width="11.42578125" style="1" customWidth="1"/>
    <col min="781" max="781" width="11" style="1" customWidth="1"/>
    <col min="782" max="782" width="10.28515625" style="1" customWidth="1"/>
    <col min="783" max="783" width="11.5703125" style="1" customWidth="1"/>
    <col min="784" max="784" width="12.7109375" style="1" customWidth="1"/>
    <col min="785" max="785" width="11.42578125" style="1" customWidth="1"/>
    <col min="786" max="1024" width="9.140625" style="1"/>
    <col min="1025" max="1025" width="8" style="1" customWidth="1"/>
    <col min="1026" max="1032" width="14.42578125" style="1" customWidth="1"/>
    <col min="1033" max="1033" width="8.42578125" style="1" customWidth="1"/>
    <col min="1034" max="1034" width="10.140625" style="1" customWidth="1"/>
    <col min="1035" max="1035" width="11.85546875" style="1" customWidth="1"/>
    <col min="1036" max="1036" width="11.42578125" style="1" customWidth="1"/>
    <col min="1037" max="1037" width="11" style="1" customWidth="1"/>
    <col min="1038" max="1038" width="10.28515625" style="1" customWidth="1"/>
    <col min="1039" max="1039" width="11.5703125" style="1" customWidth="1"/>
    <col min="1040" max="1040" width="12.7109375" style="1" customWidth="1"/>
    <col min="1041" max="1041" width="11.42578125" style="1" customWidth="1"/>
    <col min="1042" max="1280" width="9.140625" style="1"/>
    <col min="1281" max="1281" width="8" style="1" customWidth="1"/>
    <col min="1282" max="1288" width="14.42578125" style="1" customWidth="1"/>
    <col min="1289" max="1289" width="8.42578125" style="1" customWidth="1"/>
    <col min="1290" max="1290" width="10.140625" style="1" customWidth="1"/>
    <col min="1291" max="1291" width="11.85546875" style="1" customWidth="1"/>
    <col min="1292" max="1292" width="11.42578125" style="1" customWidth="1"/>
    <col min="1293" max="1293" width="11" style="1" customWidth="1"/>
    <col min="1294" max="1294" width="10.28515625" style="1" customWidth="1"/>
    <col min="1295" max="1295" width="11.5703125" style="1" customWidth="1"/>
    <col min="1296" max="1296" width="12.7109375" style="1" customWidth="1"/>
    <col min="1297" max="1297" width="11.42578125" style="1" customWidth="1"/>
    <col min="1298" max="1536" width="9.140625" style="1"/>
    <col min="1537" max="1537" width="8" style="1" customWidth="1"/>
    <col min="1538" max="1544" width="14.42578125" style="1" customWidth="1"/>
    <col min="1545" max="1545" width="8.42578125" style="1" customWidth="1"/>
    <col min="1546" max="1546" width="10.140625" style="1" customWidth="1"/>
    <col min="1547" max="1547" width="11.85546875" style="1" customWidth="1"/>
    <col min="1548" max="1548" width="11.42578125" style="1" customWidth="1"/>
    <col min="1549" max="1549" width="11" style="1" customWidth="1"/>
    <col min="1550" max="1550" width="10.28515625" style="1" customWidth="1"/>
    <col min="1551" max="1551" width="11.5703125" style="1" customWidth="1"/>
    <col min="1552" max="1552" width="12.7109375" style="1" customWidth="1"/>
    <col min="1553" max="1553" width="11.42578125" style="1" customWidth="1"/>
    <col min="1554" max="1792" width="9.140625" style="1"/>
    <col min="1793" max="1793" width="8" style="1" customWidth="1"/>
    <col min="1794" max="1800" width="14.42578125" style="1" customWidth="1"/>
    <col min="1801" max="1801" width="8.42578125" style="1" customWidth="1"/>
    <col min="1802" max="1802" width="10.140625" style="1" customWidth="1"/>
    <col min="1803" max="1803" width="11.85546875" style="1" customWidth="1"/>
    <col min="1804" max="1804" width="11.42578125" style="1" customWidth="1"/>
    <col min="1805" max="1805" width="11" style="1" customWidth="1"/>
    <col min="1806" max="1806" width="10.28515625" style="1" customWidth="1"/>
    <col min="1807" max="1807" width="11.5703125" style="1" customWidth="1"/>
    <col min="1808" max="1808" width="12.7109375" style="1" customWidth="1"/>
    <col min="1809" max="1809" width="11.42578125" style="1" customWidth="1"/>
    <col min="1810" max="2048" width="9.140625" style="1"/>
    <col min="2049" max="2049" width="8" style="1" customWidth="1"/>
    <col min="2050" max="2056" width="14.42578125" style="1" customWidth="1"/>
    <col min="2057" max="2057" width="8.42578125" style="1" customWidth="1"/>
    <col min="2058" max="2058" width="10.140625" style="1" customWidth="1"/>
    <col min="2059" max="2059" width="11.85546875" style="1" customWidth="1"/>
    <col min="2060" max="2060" width="11.42578125" style="1" customWidth="1"/>
    <col min="2061" max="2061" width="11" style="1" customWidth="1"/>
    <col min="2062" max="2062" width="10.28515625" style="1" customWidth="1"/>
    <col min="2063" max="2063" width="11.5703125" style="1" customWidth="1"/>
    <col min="2064" max="2064" width="12.7109375" style="1" customWidth="1"/>
    <col min="2065" max="2065" width="11.42578125" style="1" customWidth="1"/>
    <col min="2066" max="2304" width="9.140625" style="1"/>
    <col min="2305" max="2305" width="8" style="1" customWidth="1"/>
    <col min="2306" max="2312" width="14.42578125" style="1" customWidth="1"/>
    <col min="2313" max="2313" width="8.42578125" style="1" customWidth="1"/>
    <col min="2314" max="2314" width="10.140625" style="1" customWidth="1"/>
    <col min="2315" max="2315" width="11.85546875" style="1" customWidth="1"/>
    <col min="2316" max="2316" width="11.42578125" style="1" customWidth="1"/>
    <col min="2317" max="2317" width="11" style="1" customWidth="1"/>
    <col min="2318" max="2318" width="10.28515625" style="1" customWidth="1"/>
    <col min="2319" max="2319" width="11.5703125" style="1" customWidth="1"/>
    <col min="2320" max="2320" width="12.7109375" style="1" customWidth="1"/>
    <col min="2321" max="2321" width="11.42578125" style="1" customWidth="1"/>
    <col min="2322" max="2560" width="9.140625" style="1"/>
    <col min="2561" max="2561" width="8" style="1" customWidth="1"/>
    <col min="2562" max="2568" width="14.42578125" style="1" customWidth="1"/>
    <col min="2569" max="2569" width="8.42578125" style="1" customWidth="1"/>
    <col min="2570" max="2570" width="10.140625" style="1" customWidth="1"/>
    <col min="2571" max="2571" width="11.85546875" style="1" customWidth="1"/>
    <col min="2572" max="2572" width="11.42578125" style="1" customWidth="1"/>
    <col min="2573" max="2573" width="11" style="1" customWidth="1"/>
    <col min="2574" max="2574" width="10.28515625" style="1" customWidth="1"/>
    <col min="2575" max="2575" width="11.5703125" style="1" customWidth="1"/>
    <col min="2576" max="2576" width="12.7109375" style="1" customWidth="1"/>
    <col min="2577" max="2577" width="11.42578125" style="1" customWidth="1"/>
    <col min="2578" max="2816" width="9.140625" style="1"/>
    <col min="2817" max="2817" width="8" style="1" customWidth="1"/>
    <col min="2818" max="2824" width="14.42578125" style="1" customWidth="1"/>
    <col min="2825" max="2825" width="8.42578125" style="1" customWidth="1"/>
    <col min="2826" max="2826" width="10.140625" style="1" customWidth="1"/>
    <col min="2827" max="2827" width="11.85546875" style="1" customWidth="1"/>
    <col min="2828" max="2828" width="11.42578125" style="1" customWidth="1"/>
    <col min="2829" max="2829" width="11" style="1" customWidth="1"/>
    <col min="2830" max="2830" width="10.28515625" style="1" customWidth="1"/>
    <col min="2831" max="2831" width="11.5703125" style="1" customWidth="1"/>
    <col min="2832" max="2832" width="12.7109375" style="1" customWidth="1"/>
    <col min="2833" max="2833" width="11.42578125" style="1" customWidth="1"/>
    <col min="2834" max="3072" width="9.140625" style="1"/>
    <col min="3073" max="3073" width="8" style="1" customWidth="1"/>
    <col min="3074" max="3080" width="14.42578125" style="1" customWidth="1"/>
    <col min="3081" max="3081" width="8.42578125" style="1" customWidth="1"/>
    <col min="3082" max="3082" width="10.140625" style="1" customWidth="1"/>
    <col min="3083" max="3083" width="11.85546875" style="1" customWidth="1"/>
    <col min="3084" max="3084" width="11.42578125" style="1" customWidth="1"/>
    <col min="3085" max="3085" width="11" style="1" customWidth="1"/>
    <col min="3086" max="3086" width="10.28515625" style="1" customWidth="1"/>
    <col min="3087" max="3087" width="11.5703125" style="1" customWidth="1"/>
    <col min="3088" max="3088" width="12.7109375" style="1" customWidth="1"/>
    <col min="3089" max="3089" width="11.42578125" style="1" customWidth="1"/>
    <col min="3090" max="3328" width="9.140625" style="1"/>
    <col min="3329" max="3329" width="8" style="1" customWidth="1"/>
    <col min="3330" max="3336" width="14.42578125" style="1" customWidth="1"/>
    <col min="3337" max="3337" width="8.42578125" style="1" customWidth="1"/>
    <col min="3338" max="3338" width="10.140625" style="1" customWidth="1"/>
    <col min="3339" max="3339" width="11.85546875" style="1" customWidth="1"/>
    <col min="3340" max="3340" width="11.42578125" style="1" customWidth="1"/>
    <col min="3341" max="3341" width="11" style="1" customWidth="1"/>
    <col min="3342" max="3342" width="10.28515625" style="1" customWidth="1"/>
    <col min="3343" max="3343" width="11.5703125" style="1" customWidth="1"/>
    <col min="3344" max="3344" width="12.7109375" style="1" customWidth="1"/>
    <col min="3345" max="3345" width="11.42578125" style="1" customWidth="1"/>
    <col min="3346" max="3584" width="9.140625" style="1"/>
    <col min="3585" max="3585" width="8" style="1" customWidth="1"/>
    <col min="3586" max="3592" width="14.42578125" style="1" customWidth="1"/>
    <col min="3593" max="3593" width="8.42578125" style="1" customWidth="1"/>
    <col min="3594" max="3594" width="10.140625" style="1" customWidth="1"/>
    <col min="3595" max="3595" width="11.85546875" style="1" customWidth="1"/>
    <col min="3596" max="3596" width="11.42578125" style="1" customWidth="1"/>
    <col min="3597" max="3597" width="11" style="1" customWidth="1"/>
    <col min="3598" max="3598" width="10.28515625" style="1" customWidth="1"/>
    <col min="3599" max="3599" width="11.5703125" style="1" customWidth="1"/>
    <col min="3600" max="3600" width="12.7109375" style="1" customWidth="1"/>
    <col min="3601" max="3601" width="11.42578125" style="1" customWidth="1"/>
    <col min="3602" max="3840" width="9.140625" style="1"/>
    <col min="3841" max="3841" width="8" style="1" customWidth="1"/>
    <col min="3842" max="3848" width="14.42578125" style="1" customWidth="1"/>
    <col min="3849" max="3849" width="8.42578125" style="1" customWidth="1"/>
    <col min="3850" max="3850" width="10.140625" style="1" customWidth="1"/>
    <col min="3851" max="3851" width="11.85546875" style="1" customWidth="1"/>
    <col min="3852" max="3852" width="11.42578125" style="1" customWidth="1"/>
    <col min="3853" max="3853" width="11" style="1" customWidth="1"/>
    <col min="3854" max="3854" width="10.28515625" style="1" customWidth="1"/>
    <col min="3855" max="3855" width="11.5703125" style="1" customWidth="1"/>
    <col min="3856" max="3856" width="12.7109375" style="1" customWidth="1"/>
    <col min="3857" max="3857" width="11.42578125" style="1" customWidth="1"/>
    <col min="3858" max="4096" width="9.140625" style="1"/>
    <col min="4097" max="4097" width="8" style="1" customWidth="1"/>
    <col min="4098" max="4104" width="14.42578125" style="1" customWidth="1"/>
    <col min="4105" max="4105" width="8.42578125" style="1" customWidth="1"/>
    <col min="4106" max="4106" width="10.140625" style="1" customWidth="1"/>
    <col min="4107" max="4107" width="11.85546875" style="1" customWidth="1"/>
    <col min="4108" max="4108" width="11.42578125" style="1" customWidth="1"/>
    <col min="4109" max="4109" width="11" style="1" customWidth="1"/>
    <col min="4110" max="4110" width="10.28515625" style="1" customWidth="1"/>
    <col min="4111" max="4111" width="11.5703125" style="1" customWidth="1"/>
    <col min="4112" max="4112" width="12.7109375" style="1" customWidth="1"/>
    <col min="4113" max="4113" width="11.42578125" style="1" customWidth="1"/>
    <col min="4114" max="4352" width="9.140625" style="1"/>
    <col min="4353" max="4353" width="8" style="1" customWidth="1"/>
    <col min="4354" max="4360" width="14.42578125" style="1" customWidth="1"/>
    <col min="4361" max="4361" width="8.42578125" style="1" customWidth="1"/>
    <col min="4362" max="4362" width="10.140625" style="1" customWidth="1"/>
    <col min="4363" max="4363" width="11.85546875" style="1" customWidth="1"/>
    <col min="4364" max="4364" width="11.42578125" style="1" customWidth="1"/>
    <col min="4365" max="4365" width="11" style="1" customWidth="1"/>
    <col min="4366" max="4366" width="10.28515625" style="1" customWidth="1"/>
    <col min="4367" max="4367" width="11.5703125" style="1" customWidth="1"/>
    <col min="4368" max="4368" width="12.7109375" style="1" customWidth="1"/>
    <col min="4369" max="4369" width="11.42578125" style="1" customWidth="1"/>
    <col min="4370" max="4608" width="9.140625" style="1"/>
    <col min="4609" max="4609" width="8" style="1" customWidth="1"/>
    <col min="4610" max="4616" width="14.42578125" style="1" customWidth="1"/>
    <col min="4617" max="4617" width="8.42578125" style="1" customWidth="1"/>
    <col min="4618" max="4618" width="10.140625" style="1" customWidth="1"/>
    <col min="4619" max="4619" width="11.85546875" style="1" customWidth="1"/>
    <col min="4620" max="4620" width="11.42578125" style="1" customWidth="1"/>
    <col min="4621" max="4621" width="11" style="1" customWidth="1"/>
    <col min="4622" max="4622" width="10.28515625" style="1" customWidth="1"/>
    <col min="4623" max="4623" width="11.5703125" style="1" customWidth="1"/>
    <col min="4624" max="4624" width="12.7109375" style="1" customWidth="1"/>
    <col min="4625" max="4625" width="11.42578125" style="1" customWidth="1"/>
    <col min="4626" max="4864" width="9.140625" style="1"/>
    <col min="4865" max="4865" width="8" style="1" customWidth="1"/>
    <col min="4866" max="4872" width="14.42578125" style="1" customWidth="1"/>
    <col min="4873" max="4873" width="8.42578125" style="1" customWidth="1"/>
    <col min="4874" max="4874" width="10.140625" style="1" customWidth="1"/>
    <col min="4875" max="4875" width="11.85546875" style="1" customWidth="1"/>
    <col min="4876" max="4876" width="11.42578125" style="1" customWidth="1"/>
    <col min="4877" max="4877" width="11" style="1" customWidth="1"/>
    <col min="4878" max="4878" width="10.28515625" style="1" customWidth="1"/>
    <col min="4879" max="4879" width="11.5703125" style="1" customWidth="1"/>
    <col min="4880" max="4880" width="12.7109375" style="1" customWidth="1"/>
    <col min="4881" max="4881" width="11.42578125" style="1" customWidth="1"/>
    <col min="4882" max="5120" width="9.140625" style="1"/>
    <col min="5121" max="5121" width="8" style="1" customWidth="1"/>
    <col min="5122" max="5128" width="14.42578125" style="1" customWidth="1"/>
    <col min="5129" max="5129" width="8.42578125" style="1" customWidth="1"/>
    <col min="5130" max="5130" width="10.140625" style="1" customWidth="1"/>
    <col min="5131" max="5131" width="11.85546875" style="1" customWidth="1"/>
    <col min="5132" max="5132" width="11.42578125" style="1" customWidth="1"/>
    <col min="5133" max="5133" width="11" style="1" customWidth="1"/>
    <col min="5134" max="5134" width="10.28515625" style="1" customWidth="1"/>
    <col min="5135" max="5135" width="11.5703125" style="1" customWidth="1"/>
    <col min="5136" max="5136" width="12.7109375" style="1" customWidth="1"/>
    <col min="5137" max="5137" width="11.42578125" style="1" customWidth="1"/>
    <col min="5138" max="5376" width="9.140625" style="1"/>
    <col min="5377" max="5377" width="8" style="1" customWidth="1"/>
    <col min="5378" max="5384" width="14.42578125" style="1" customWidth="1"/>
    <col min="5385" max="5385" width="8.42578125" style="1" customWidth="1"/>
    <col min="5386" max="5386" width="10.140625" style="1" customWidth="1"/>
    <col min="5387" max="5387" width="11.85546875" style="1" customWidth="1"/>
    <col min="5388" max="5388" width="11.42578125" style="1" customWidth="1"/>
    <col min="5389" max="5389" width="11" style="1" customWidth="1"/>
    <col min="5390" max="5390" width="10.28515625" style="1" customWidth="1"/>
    <col min="5391" max="5391" width="11.5703125" style="1" customWidth="1"/>
    <col min="5392" max="5392" width="12.7109375" style="1" customWidth="1"/>
    <col min="5393" max="5393" width="11.42578125" style="1" customWidth="1"/>
    <col min="5394" max="5632" width="9.140625" style="1"/>
    <col min="5633" max="5633" width="8" style="1" customWidth="1"/>
    <col min="5634" max="5640" width="14.42578125" style="1" customWidth="1"/>
    <col min="5641" max="5641" width="8.42578125" style="1" customWidth="1"/>
    <col min="5642" max="5642" width="10.140625" style="1" customWidth="1"/>
    <col min="5643" max="5643" width="11.85546875" style="1" customWidth="1"/>
    <col min="5644" max="5644" width="11.42578125" style="1" customWidth="1"/>
    <col min="5645" max="5645" width="11" style="1" customWidth="1"/>
    <col min="5646" max="5646" width="10.28515625" style="1" customWidth="1"/>
    <col min="5647" max="5647" width="11.5703125" style="1" customWidth="1"/>
    <col min="5648" max="5648" width="12.7109375" style="1" customWidth="1"/>
    <col min="5649" max="5649" width="11.42578125" style="1" customWidth="1"/>
    <col min="5650" max="5888" width="9.140625" style="1"/>
    <col min="5889" max="5889" width="8" style="1" customWidth="1"/>
    <col min="5890" max="5896" width="14.42578125" style="1" customWidth="1"/>
    <col min="5897" max="5897" width="8.42578125" style="1" customWidth="1"/>
    <col min="5898" max="5898" width="10.140625" style="1" customWidth="1"/>
    <col min="5899" max="5899" width="11.85546875" style="1" customWidth="1"/>
    <col min="5900" max="5900" width="11.42578125" style="1" customWidth="1"/>
    <col min="5901" max="5901" width="11" style="1" customWidth="1"/>
    <col min="5902" max="5902" width="10.28515625" style="1" customWidth="1"/>
    <col min="5903" max="5903" width="11.5703125" style="1" customWidth="1"/>
    <col min="5904" max="5904" width="12.7109375" style="1" customWidth="1"/>
    <col min="5905" max="5905" width="11.42578125" style="1" customWidth="1"/>
    <col min="5906" max="6144" width="9.140625" style="1"/>
    <col min="6145" max="6145" width="8" style="1" customWidth="1"/>
    <col min="6146" max="6152" width="14.42578125" style="1" customWidth="1"/>
    <col min="6153" max="6153" width="8.42578125" style="1" customWidth="1"/>
    <col min="6154" max="6154" width="10.140625" style="1" customWidth="1"/>
    <col min="6155" max="6155" width="11.85546875" style="1" customWidth="1"/>
    <col min="6156" max="6156" width="11.42578125" style="1" customWidth="1"/>
    <col min="6157" max="6157" width="11" style="1" customWidth="1"/>
    <col min="6158" max="6158" width="10.28515625" style="1" customWidth="1"/>
    <col min="6159" max="6159" width="11.5703125" style="1" customWidth="1"/>
    <col min="6160" max="6160" width="12.7109375" style="1" customWidth="1"/>
    <col min="6161" max="6161" width="11.42578125" style="1" customWidth="1"/>
    <col min="6162" max="6400" width="9.140625" style="1"/>
    <col min="6401" max="6401" width="8" style="1" customWidth="1"/>
    <col min="6402" max="6408" width="14.42578125" style="1" customWidth="1"/>
    <col min="6409" max="6409" width="8.42578125" style="1" customWidth="1"/>
    <col min="6410" max="6410" width="10.140625" style="1" customWidth="1"/>
    <col min="6411" max="6411" width="11.85546875" style="1" customWidth="1"/>
    <col min="6412" max="6412" width="11.42578125" style="1" customWidth="1"/>
    <col min="6413" max="6413" width="11" style="1" customWidth="1"/>
    <col min="6414" max="6414" width="10.28515625" style="1" customWidth="1"/>
    <col min="6415" max="6415" width="11.5703125" style="1" customWidth="1"/>
    <col min="6416" max="6416" width="12.7109375" style="1" customWidth="1"/>
    <col min="6417" max="6417" width="11.42578125" style="1" customWidth="1"/>
    <col min="6418" max="6656" width="9.140625" style="1"/>
    <col min="6657" max="6657" width="8" style="1" customWidth="1"/>
    <col min="6658" max="6664" width="14.42578125" style="1" customWidth="1"/>
    <col min="6665" max="6665" width="8.42578125" style="1" customWidth="1"/>
    <col min="6666" max="6666" width="10.140625" style="1" customWidth="1"/>
    <col min="6667" max="6667" width="11.85546875" style="1" customWidth="1"/>
    <col min="6668" max="6668" width="11.42578125" style="1" customWidth="1"/>
    <col min="6669" max="6669" width="11" style="1" customWidth="1"/>
    <col min="6670" max="6670" width="10.28515625" style="1" customWidth="1"/>
    <col min="6671" max="6671" width="11.5703125" style="1" customWidth="1"/>
    <col min="6672" max="6672" width="12.7109375" style="1" customWidth="1"/>
    <col min="6673" max="6673" width="11.42578125" style="1" customWidth="1"/>
    <col min="6674" max="6912" width="9.140625" style="1"/>
    <col min="6913" max="6913" width="8" style="1" customWidth="1"/>
    <col min="6914" max="6920" width="14.42578125" style="1" customWidth="1"/>
    <col min="6921" max="6921" width="8.42578125" style="1" customWidth="1"/>
    <col min="6922" max="6922" width="10.140625" style="1" customWidth="1"/>
    <col min="6923" max="6923" width="11.85546875" style="1" customWidth="1"/>
    <col min="6924" max="6924" width="11.42578125" style="1" customWidth="1"/>
    <col min="6925" max="6925" width="11" style="1" customWidth="1"/>
    <col min="6926" max="6926" width="10.28515625" style="1" customWidth="1"/>
    <col min="6927" max="6927" width="11.5703125" style="1" customWidth="1"/>
    <col min="6928" max="6928" width="12.7109375" style="1" customWidth="1"/>
    <col min="6929" max="6929" width="11.42578125" style="1" customWidth="1"/>
    <col min="6930" max="7168" width="9.140625" style="1"/>
    <col min="7169" max="7169" width="8" style="1" customWidth="1"/>
    <col min="7170" max="7176" width="14.42578125" style="1" customWidth="1"/>
    <col min="7177" max="7177" width="8.42578125" style="1" customWidth="1"/>
    <col min="7178" max="7178" width="10.140625" style="1" customWidth="1"/>
    <col min="7179" max="7179" width="11.85546875" style="1" customWidth="1"/>
    <col min="7180" max="7180" width="11.42578125" style="1" customWidth="1"/>
    <col min="7181" max="7181" width="11" style="1" customWidth="1"/>
    <col min="7182" max="7182" width="10.28515625" style="1" customWidth="1"/>
    <col min="7183" max="7183" width="11.5703125" style="1" customWidth="1"/>
    <col min="7184" max="7184" width="12.7109375" style="1" customWidth="1"/>
    <col min="7185" max="7185" width="11.42578125" style="1" customWidth="1"/>
    <col min="7186" max="7424" width="9.140625" style="1"/>
    <col min="7425" max="7425" width="8" style="1" customWidth="1"/>
    <col min="7426" max="7432" width="14.42578125" style="1" customWidth="1"/>
    <col min="7433" max="7433" width="8.42578125" style="1" customWidth="1"/>
    <col min="7434" max="7434" width="10.140625" style="1" customWidth="1"/>
    <col min="7435" max="7435" width="11.85546875" style="1" customWidth="1"/>
    <col min="7436" max="7436" width="11.42578125" style="1" customWidth="1"/>
    <col min="7437" max="7437" width="11" style="1" customWidth="1"/>
    <col min="7438" max="7438" width="10.28515625" style="1" customWidth="1"/>
    <col min="7439" max="7439" width="11.5703125" style="1" customWidth="1"/>
    <col min="7440" max="7440" width="12.7109375" style="1" customWidth="1"/>
    <col min="7441" max="7441" width="11.42578125" style="1" customWidth="1"/>
    <col min="7442" max="7680" width="9.140625" style="1"/>
    <col min="7681" max="7681" width="8" style="1" customWidth="1"/>
    <col min="7682" max="7688" width="14.42578125" style="1" customWidth="1"/>
    <col min="7689" max="7689" width="8.42578125" style="1" customWidth="1"/>
    <col min="7690" max="7690" width="10.140625" style="1" customWidth="1"/>
    <col min="7691" max="7691" width="11.85546875" style="1" customWidth="1"/>
    <col min="7692" max="7692" width="11.42578125" style="1" customWidth="1"/>
    <col min="7693" max="7693" width="11" style="1" customWidth="1"/>
    <col min="7694" max="7694" width="10.28515625" style="1" customWidth="1"/>
    <col min="7695" max="7695" width="11.5703125" style="1" customWidth="1"/>
    <col min="7696" max="7696" width="12.7109375" style="1" customWidth="1"/>
    <col min="7697" max="7697" width="11.42578125" style="1" customWidth="1"/>
    <col min="7698" max="7936" width="9.140625" style="1"/>
    <col min="7937" max="7937" width="8" style="1" customWidth="1"/>
    <col min="7938" max="7944" width="14.42578125" style="1" customWidth="1"/>
    <col min="7945" max="7945" width="8.42578125" style="1" customWidth="1"/>
    <col min="7946" max="7946" width="10.140625" style="1" customWidth="1"/>
    <col min="7947" max="7947" width="11.85546875" style="1" customWidth="1"/>
    <col min="7948" max="7948" width="11.42578125" style="1" customWidth="1"/>
    <col min="7949" max="7949" width="11" style="1" customWidth="1"/>
    <col min="7950" max="7950" width="10.28515625" style="1" customWidth="1"/>
    <col min="7951" max="7951" width="11.5703125" style="1" customWidth="1"/>
    <col min="7952" max="7952" width="12.7109375" style="1" customWidth="1"/>
    <col min="7953" max="7953" width="11.42578125" style="1" customWidth="1"/>
    <col min="7954" max="8192" width="9.140625" style="1"/>
    <col min="8193" max="8193" width="8" style="1" customWidth="1"/>
    <col min="8194" max="8200" width="14.42578125" style="1" customWidth="1"/>
    <col min="8201" max="8201" width="8.42578125" style="1" customWidth="1"/>
    <col min="8202" max="8202" width="10.140625" style="1" customWidth="1"/>
    <col min="8203" max="8203" width="11.85546875" style="1" customWidth="1"/>
    <col min="8204" max="8204" width="11.42578125" style="1" customWidth="1"/>
    <col min="8205" max="8205" width="11" style="1" customWidth="1"/>
    <col min="8206" max="8206" width="10.28515625" style="1" customWidth="1"/>
    <col min="8207" max="8207" width="11.5703125" style="1" customWidth="1"/>
    <col min="8208" max="8208" width="12.7109375" style="1" customWidth="1"/>
    <col min="8209" max="8209" width="11.42578125" style="1" customWidth="1"/>
    <col min="8210" max="8448" width="9.140625" style="1"/>
    <col min="8449" max="8449" width="8" style="1" customWidth="1"/>
    <col min="8450" max="8456" width="14.42578125" style="1" customWidth="1"/>
    <col min="8457" max="8457" width="8.42578125" style="1" customWidth="1"/>
    <col min="8458" max="8458" width="10.140625" style="1" customWidth="1"/>
    <col min="8459" max="8459" width="11.85546875" style="1" customWidth="1"/>
    <col min="8460" max="8460" width="11.42578125" style="1" customWidth="1"/>
    <col min="8461" max="8461" width="11" style="1" customWidth="1"/>
    <col min="8462" max="8462" width="10.28515625" style="1" customWidth="1"/>
    <col min="8463" max="8463" width="11.5703125" style="1" customWidth="1"/>
    <col min="8464" max="8464" width="12.7109375" style="1" customWidth="1"/>
    <col min="8465" max="8465" width="11.42578125" style="1" customWidth="1"/>
    <col min="8466" max="8704" width="9.140625" style="1"/>
    <col min="8705" max="8705" width="8" style="1" customWidth="1"/>
    <col min="8706" max="8712" width="14.42578125" style="1" customWidth="1"/>
    <col min="8713" max="8713" width="8.42578125" style="1" customWidth="1"/>
    <col min="8714" max="8714" width="10.140625" style="1" customWidth="1"/>
    <col min="8715" max="8715" width="11.85546875" style="1" customWidth="1"/>
    <col min="8716" max="8716" width="11.42578125" style="1" customWidth="1"/>
    <col min="8717" max="8717" width="11" style="1" customWidth="1"/>
    <col min="8718" max="8718" width="10.28515625" style="1" customWidth="1"/>
    <col min="8719" max="8719" width="11.5703125" style="1" customWidth="1"/>
    <col min="8720" max="8720" width="12.7109375" style="1" customWidth="1"/>
    <col min="8721" max="8721" width="11.42578125" style="1" customWidth="1"/>
    <col min="8722" max="8960" width="9.140625" style="1"/>
    <col min="8961" max="8961" width="8" style="1" customWidth="1"/>
    <col min="8962" max="8968" width="14.42578125" style="1" customWidth="1"/>
    <col min="8969" max="8969" width="8.42578125" style="1" customWidth="1"/>
    <col min="8970" max="8970" width="10.140625" style="1" customWidth="1"/>
    <col min="8971" max="8971" width="11.85546875" style="1" customWidth="1"/>
    <col min="8972" max="8972" width="11.42578125" style="1" customWidth="1"/>
    <col min="8973" max="8973" width="11" style="1" customWidth="1"/>
    <col min="8974" max="8974" width="10.28515625" style="1" customWidth="1"/>
    <col min="8975" max="8975" width="11.5703125" style="1" customWidth="1"/>
    <col min="8976" max="8976" width="12.7109375" style="1" customWidth="1"/>
    <col min="8977" max="8977" width="11.42578125" style="1" customWidth="1"/>
    <col min="8978" max="9216" width="9.140625" style="1"/>
    <col min="9217" max="9217" width="8" style="1" customWidth="1"/>
    <col min="9218" max="9224" width="14.42578125" style="1" customWidth="1"/>
    <col min="9225" max="9225" width="8.42578125" style="1" customWidth="1"/>
    <col min="9226" max="9226" width="10.140625" style="1" customWidth="1"/>
    <col min="9227" max="9227" width="11.85546875" style="1" customWidth="1"/>
    <col min="9228" max="9228" width="11.42578125" style="1" customWidth="1"/>
    <col min="9229" max="9229" width="11" style="1" customWidth="1"/>
    <col min="9230" max="9230" width="10.28515625" style="1" customWidth="1"/>
    <col min="9231" max="9231" width="11.5703125" style="1" customWidth="1"/>
    <col min="9232" max="9232" width="12.7109375" style="1" customWidth="1"/>
    <col min="9233" max="9233" width="11.42578125" style="1" customWidth="1"/>
    <col min="9234" max="9472" width="9.140625" style="1"/>
    <col min="9473" max="9473" width="8" style="1" customWidth="1"/>
    <col min="9474" max="9480" width="14.42578125" style="1" customWidth="1"/>
    <col min="9481" max="9481" width="8.42578125" style="1" customWidth="1"/>
    <col min="9482" max="9482" width="10.140625" style="1" customWidth="1"/>
    <col min="9483" max="9483" width="11.85546875" style="1" customWidth="1"/>
    <col min="9484" max="9484" width="11.42578125" style="1" customWidth="1"/>
    <col min="9485" max="9485" width="11" style="1" customWidth="1"/>
    <col min="9486" max="9486" width="10.28515625" style="1" customWidth="1"/>
    <col min="9487" max="9487" width="11.5703125" style="1" customWidth="1"/>
    <col min="9488" max="9488" width="12.7109375" style="1" customWidth="1"/>
    <col min="9489" max="9489" width="11.42578125" style="1" customWidth="1"/>
    <col min="9490" max="9728" width="9.140625" style="1"/>
    <col min="9729" max="9729" width="8" style="1" customWidth="1"/>
    <col min="9730" max="9736" width="14.42578125" style="1" customWidth="1"/>
    <col min="9737" max="9737" width="8.42578125" style="1" customWidth="1"/>
    <col min="9738" max="9738" width="10.140625" style="1" customWidth="1"/>
    <col min="9739" max="9739" width="11.85546875" style="1" customWidth="1"/>
    <col min="9740" max="9740" width="11.42578125" style="1" customWidth="1"/>
    <col min="9741" max="9741" width="11" style="1" customWidth="1"/>
    <col min="9742" max="9742" width="10.28515625" style="1" customWidth="1"/>
    <col min="9743" max="9743" width="11.5703125" style="1" customWidth="1"/>
    <col min="9744" max="9744" width="12.7109375" style="1" customWidth="1"/>
    <col min="9745" max="9745" width="11.42578125" style="1" customWidth="1"/>
    <col min="9746" max="9984" width="9.140625" style="1"/>
    <col min="9985" max="9985" width="8" style="1" customWidth="1"/>
    <col min="9986" max="9992" width="14.42578125" style="1" customWidth="1"/>
    <col min="9993" max="9993" width="8.42578125" style="1" customWidth="1"/>
    <col min="9994" max="9994" width="10.140625" style="1" customWidth="1"/>
    <col min="9995" max="9995" width="11.85546875" style="1" customWidth="1"/>
    <col min="9996" max="9996" width="11.42578125" style="1" customWidth="1"/>
    <col min="9997" max="9997" width="11" style="1" customWidth="1"/>
    <col min="9998" max="9998" width="10.28515625" style="1" customWidth="1"/>
    <col min="9999" max="9999" width="11.5703125" style="1" customWidth="1"/>
    <col min="10000" max="10000" width="12.7109375" style="1" customWidth="1"/>
    <col min="10001" max="10001" width="11.42578125" style="1" customWidth="1"/>
    <col min="10002" max="10240" width="9.140625" style="1"/>
    <col min="10241" max="10241" width="8" style="1" customWidth="1"/>
    <col min="10242" max="10248" width="14.42578125" style="1" customWidth="1"/>
    <col min="10249" max="10249" width="8.42578125" style="1" customWidth="1"/>
    <col min="10250" max="10250" width="10.140625" style="1" customWidth="1"/>
    <col min="10251" max="10251" width="11.85546875" style="1" customWidth="1"/>
    <col min="10252" max="10252" width="11.42578125" style="1" customWidth="1"/>
    <col min="10253" max="10253" width="11" style="1" customWidth="1"/>
    <col min="10254" max="10254" width="10.28515625" style="1" customWidth="1"/>
    <col min="10255" max="10255" width="11.5703125" style="1" customWidth="1"/>
    <col min="10256" max="10256" width="12.7109375" style="1" customWidth="1"/>
    <col min="10257" max="10257" width="11.42578125" style="1" customWidth="1"/>
    <col min="10258" max="10496" width="9.140625" style="1"/>
    <col min="10497" max="10497" width="8" style="1" customWidth="1"/>
    <col min="10498" max="10504" width="14.42578125" style="1" customWidth="1"/>
    <col min="10505" max="10505" width="8.42578125" style="1" customWidth="1"/>
    <col min="10506" max="10506" width="10.140625" style="1" customWidth="1"/>
    <col min="10507" max="10507" width="11.85546875" style="1" customWidth="1"/>
    <col min="10508" max="10508" width="11.42578125" style="1" customWidth="1"/>
    <col min="10509" max="10509" width="11" style="1" customWidth="1"/>
    <col min="10510" max="10510" width="10.28515625" style="1" customWidth="1"/>
    <col min="10511" max="10511" width="11.5703125" style="1" customWidth="1"/>
    <col min="10512" max="10512" width="12.7109375" style="1" customWidth="1"/>
    <col min="10513" max="10513" width="11.42578125" style="1" customWidth="1"/>
    <col min="10514" max="10752" width="9.140625" style="1"/>
    <col min="10753" max="10753" width="8" style="1" customWidth="1"/>
    <col min="10754" max="10760" width="14.42578125" style="1" customWidth="1"/>
    <col min="10761" max="10761" width="8.42578125" style="1" customWidth="1"/>
    <col min="10762" max="10762" width="10.140625" style="1" customWidth="1"/>
    <col min="10763" max="10763" width="11.85546875" style="1" customWidth="1"/>
    <col min="10764" max="10764" width="11.42578125" style="1" customWidth="1"/>
    <col min="10765" max="10765" width="11" style="1" customWidth="1"/>
    <col min="10766" max="10766" width="10.28515625" style="1" customWidth="1"/>
    <col min="10767" max="10767" width="11.5703125" style="1" customWidth="1"/>
    <col min="10768" max="10768" width="12.7109375" style="1" customWidth="1"/>
    <col min="10769" max="10769" width="11.42578125" style="1" customWidth="1"/>
    <col min="10770" max="11008" width="9.140625" style="1"/>
    <col min="11009" max="11009" width="8" style="1" customWidth="1"/>
    <col min="11010" max="11016" width="14.42578125" style="1" customWidth="1"/>
    <col min="11017" max="11017" width="8.42578125" style="1" customWidth="1"/>
    <col min="11018" max="11018" width="10.140625" style="1" customWidth="1"/>
    <col min="11019" max="11019" width="11.85546875" style="1" customWidth="1"/>
    <col min="11020" max="11020" width="11.42578125" style="1" customWidth="1"/>
    <col min="11021" max="11021" width="11" style="1" customWidth="1"/>
    <col min="11022" max="11022" width="10.28515625" style="1" customWidth="1"/>
    <col min="11023" max="11023" width="11.5703125" style="1" customWidth="1"/>
    <col min="11024" max="11024" width="12.7109375" style="1" customWidth="1"/>
    <col min="11025" max="11025" width="11.42578125" style="1" customWidth="1"/>
    <col min="11026" max="11264" width="9.140625" style="1"/>
    <col min="11265" max="11265" width="8" style="1" customWidth="1"/>
    <col min="11266" max="11272" width="14.42578125" style="1" customWidth="1"/>
    <col min="11273" max="11273" width="8.42578125" style="1" customWidth="1"/>
    <col min="11274" max="11274" width="10.140625" style="1" customWidth="1"/>
    <col min="11275" max="11275" width="11.85546875" style="1" customWidth="1"/>
    <col min="11276" max="11276" width="11.42578125" style="1" customWidth="1"/>
    <col min="11277" max="11277" width="11" style="1" customWidth="1"/>
    <col min="11278" max="11278" width="10.28515625" style="1" customWidth="1"/>
    <col min="11279" max="11279" width="11.5703125" style="1" customWidth="1"/>
    <col min="11280" max="11280" width="12.7109375" style="1" customWidth="1"/>
    <col min="11281" max="11281" width="11.42578125" style="1" customWidth="1"/>
    <col min="11282" max="11520" width="9.140625" style="1"/>
    <col min="11521" max="11521" width="8" style="1" customWidth="1"/>
    <col min="11522" max="11528" width="14.42578125" style="1" customWidth="1"/>
    <col min="11529" max="11529" width="8.42578125" style="1" customWidth="1"/>
    <col min="11530" max="11530" width="10.140625" style="1" customWidth="1"/>
    <col min="11531" max="11531" width="11.85546875" style="1" customWidth="1"/>
    <col min="11532" max="11532" width="11.42578125" style="1" customWidth="1"/>
    <col min="11533" max="11533" width="11" style="1" customWidth="1"/>
    <col min="11534" max="11534" width="10.28515625" style="1" customWidth="1"/>
    <col min="11535" max="11535" width="11.5703125" style="1" customWidth="1"/>
    <col min="11536" max="11536" width="12.7109375" style="1" customWidth="1"/>
    <col min="11537" max="11537" width="11.42578125" style="1" customWidth="1"/>
    <col min="11538" max="11776" width="9.140625" style="1"/>
    <col min="11777" max="11777" width="8" style="1" customWidth="1"/>
    <col min="11778" max="11784" width="14.42578125" style="1" customWidth="1"/>
    <col min="11785" max="11785" width="8.42578125" style="1" customWidth="1"/>
    <col min="11786" max="11786" width="10.140625" style="1" customWidth="1"/>
    <col min="11787" max="11787" width="11.85546875" style="1" customWidth="1"/>
    <col min="11788" max="11788" width="11.42578125" style="1" customWidth="1"/>
    <col min="11789" max="11789" width="11" style="1" customWidth="1"/>
    <col min="11790" max="11790" width="10.28515625" style="1" customWidth="1"/>
    <col min="11791" max="11791" width="11.5703125" style="1" customWidth="1"/>
    <col min="11792" max="11792" width="12.7109375" style="1" customWidth="1"/>
    <col min="11793" max="11793" width="11.42578125" style="1" customWidth="1"/>
    <col min="11794" max="12032" width="9.140625" style="1"/>
    <col min="12033" max="12033" width="8" style="1" customWidth="1"/>
    <col min="12034" max="12040" width="14.42578125" style="1" customWidth="1"/>
    <col min="12041" max="12041" width="8.42578125" style="1" customWidth="1"/>
    <col min="12042" max="12042" width="10.140625" style="1" customWidth="1"/>
    <col min="12043" max="12043" width="11.85546875" style="1" customWidth="1"/>
    <col min="12044" max="12044" width="11.42578125" style="1" customWidth="1"/>
    <col min="12045" max="12045" width="11" style="1" customWidth="1"/>
    <col min="12046" max="12046" width="10.28515625" style="1" customWidth="1"/>
    <col min="12047" max="12047" width="11.5703125" style="1" customWidth="1"/>
    <col min="12048" max="12048" width="12.7109375" style="1" customWidth="1"/>
    <col min="12049" max="12049" width="11.42578125" style="1" customWidth="1"/>
    <col min="12050" max="12288" width="9.140625" style="1"/>
    <col min="12289" max="12289" width="8" style="1" customWidth="1"/>
    <col min="12290" max="12296" width="14.42578125" style="1" customWidth="1"/>
    <col min="12297" max="12297" width="8.42578125" style="1" customWidth="1"/>
    <col min="12298" max="12298" width="10.140625" style="1" customWidth="1"/>
    <col min="12299" max="12299" width="11.85546875" style="1" customWidth="1"/>
    <col min="12300" max="12300" width="11.42578125" style="1" customWidth="1"/>
    <col min="12301" max="12301" width="11" style="1" customWidth="1"/>
    <col min="12302" max="12302" width="10.28515625" style="1" customWidth="1"/>
    <col min="12303" max="12303" width="11.5703125" style="1" customWidth="1"/>
    <col min="12304" max="12304" width="12.7109375" style="1" customWidth="1"/>
    <col min="12305" max="12305" width="11.42578125" style="1" customWidth="1"/>
    <col min="12306" max="12544" width="9.140625" style="1"/>
    <col min="12545" max="12545" width="8" style="1" customWidth="1"/>
    <col min="12546" max="12552" width="14.42578125" style="1" customWidth="1"/>
    <col min="12553" max="12553" width="8.42578125" style="1" customWidth="1"/>
    <col min="12554" max="12554" width="10.140625" style="1" customWidth="1"/>
    <col min="12555" max="12555" width="11.85546875" style="1" customWidth="1"/>
    <col min="12556" max="12556" width="11.42578125" style="1" customWidth="1"/>
    <col min="12557" max="12557" width="11" style="1" customWidth="1"/>
    <col min="12558" max="12558" width="10.28515625" style="1" customWidth="1"/>
    <col min="12559" max="12559" width="11.5703125" style="1" customWidth="1"/>
    <col min="12560" max="12560" width="12.7109375" style="1" customWidth="1"/>
    <col min="12561" max="12561" width="11.42578125" style="1" customWidth="1"/>
    <col min="12562" max="12800" width="9.140625" style="1"/>
    <col min="12801" max="12801" width="8" style="1" customWidth="1"/>
    <col min="12802" max="12808" width="14.42578125" style="1" customWidth="1"/>
    <col min="12809" max="12809" width="8.42578125" style="1" customWidth="1"/>
    <col min="12810" max="12810" width="10.140625" style="1" customWidth="1"/>
    <col min="12811" max="12811" width="11.85546875" style="1" customWidth="1"/>
    <col min="12812" max="12812" width="11.42578125" style="1" customWidth="1"/>
    <col min="12813" max="12813" width="11" style="1" customWidth="1"/>
    <col min="12814" max="12814" width="10.28515625" style="1" customWidth="1"/>
    <col min="12815" max="12815" width="11.5703125" style="1" customWidth="1"/>
    <col min="12816" max="12816" width="12.7109375" style="1" customWidth="1"/>
    <col min="12817" max="12817" width="11.42578125" style="1" customWidth="1"/>
    <col min="12818" max="13056" width="9.140625" style="1"/>
    <col min="13057" max="13057" width="8" style="1" customWidth="1"/>
    <col min="13058" max="13064" width="14.42578125" style="1" customWidth="1"/>
    <col min="13065" max="13065" width="8.42578125" style="1" customWidth="1"/>
    <col min="13066" max="13066" width="10.140625" style="1" customWidth="1"/>
    <col min="13067" max="13067" width="11.85546875" style="1" customWidth="1"/>
    <col min="13068" max="13068" width="11.42578125" style="1" customWidth="1"/>
    <col min="13069" max="13069" width="11" style="1" customWidth="1"/>
    <col min="13070" max="13070" width="10.28515625" style="1" customWidth="1"/>
    <col min="13071" max="13071" width="11.5703125" style="1" customWidth="1"/>
    <col min="13072" max="13072" width="12.7109375" style="1" customWidth="1"/>
    <col min="13073" max="13073" width="11.42578125" style="1" customWidth="1"/>
    <col min="13074" max="13312" width="9.140625" style="1"/>
    <col min="13313" max="13313" width="8" style="1" customWidth="1"/>
    <col min="13314" max="13320" width="14.42578125" style="1" customWidth="1"/>
    <col min="13321" max="13321" width="8.42578125" style="1" customWidth="1"/>
    <col min="13322" max="13322" width="10.140625" style="1" customWidth="1"/>
    <col min="13323" max="13323" width="11.85546875" style="1" customWidth="1"/>
    <col min="13324" max="13324" width="11.42578125" style="1" customWidth="1"/>
    <col min="13325" max="13325" width="11" style="1" customWidth="1"/>
    <col min="13326" max="13326" width="10.28515625" style="1" customWidth="1"/>
    <col min="13327" max="13327" width="11.5703125" style="1" customWidth="1"/>
    <col min="13328" max="13328" width="12.7109375" style="1" customWidth="1"/>
    <col min="13329" max="13329" width="11.42578125" style="1" customWidth="1"/>
    <col min="13330" max="13568" width="9.140625" style="1"/>
    <col min="13569" max="13569" width="8" style="1" customWidth="1"/>
    <col min="13570" max="13576" width="14.42578125" style="1" customWidth="1"/>
    <col min="13577" max="13577" width="8.42578125" style="1" customWidth="1"/>
    <col min="13578" max="13578" width="10.140625" style="1" customWidth="1"/>
    <col min="13579" max="13579" width="11.85546875" style="1" customWidth="1"/>
    <col min="13580" max="13580" width="11.42578125" style="1" customWidth="1"/>
    <col min="13581" max="13581" width="11" style="1" customWidth="1"/>
    <col min="13582" max="13582" width="10.28515625" style="1" customWidth="1"/>
    <col min="13583" max="13583" width="11.5703125" style="1" customWidth="1"/>
    <col min="13584" max="13584" width="12.7109375" style="1" customWidth="1"/>
    <col min="13585" max="13585" width="11.42578125" style="1" customWidth="1"/>
    <col min="13586" max="13824" width="9.140625" style="1"/>
    <col min="13825" max="13825" width="8" style="1" customWidth="1"/>
    <col min="13826" max="13832" width="14.42578125" style="1" customWidth="1"/>
    <col min="13833" max="13833" width="8.42578125" style="1" customWidth="1"/>
    <col min="13834" max="13834" width="10.140625" style="1" customWidth="1"/>
    <col min="13835" max="13835" width="11.85546875" style="1" customWidth="1"/>
    <col min="13836" max="13836" width="11.42578125" style="1" customWidth="1"/>
    <col min="13837" max="13837" width="11" style="1" customWidth="1"/>
    <col min="13838" max="13838" width="10.28515625" style="1" customWidth="1"/>
    <col min="13839" max="13839" width="11.5703125" style="1" customWidth="1"/>
    <col min="13840" max="13840" width="12.7109375" style="1" customWidth="1"/>
    <col min="13841" max="13841" width="11.42578125" style="1" customWidth="1"/>
    <col min="13842" max="14080" width="9.140625" style="1"/>
    <col min="14081" max="14081" width="8" style="1" customWidth="1"/>
    <col min="14082" max="14088" width="14.42578125" style="1" customWidth="1"/>
    <col min="14089" max="14089" width="8.42578125" style="1" customWidth="1"/>
    <col min="14090" max="14090" width="10.140625" style="1" customWidth="1"/>
    <col min="14091" max="14091" width="11.85546875" style="1" customWidth="1"/>
    <col min="14092" max="14092" width="11.42578125" style="1" customWidth="1"/>
    <col min="14093" max="14093" width="11" style="1" customWidth="1"/>
    <col min="14094" max="14094" width="10.28515625" style="1" customWidth="1"/>
    <col min="14095" max="14095" width="11.5703125" style="1" customWidth="1"/>
    <col min="14096" max="14096" width="12.7109375" style="1" customWidth="1"/>
    <col min="14097" max="14097" width="11.42578125" style="1" customWidth="1"/>
    <col min="14098" max="14336" width="9.140625" style="1"/>
    <col min="14337" max="14337" width="8" style="1" customWidth="1"/>
    <col min="14338" max="14344" width="14.42578125" style="1" customWidth="1"/>
    <col min="14345" max="14345" width="8.42578125" style="1" customWidth="1"/>
    <col min="14346" max="14346" width="10.140625" style="1" customWidth="1"/>
    <col min="14347" max="14347" width="11.85546875" style="1" customWidth="1"/>
    <col min="14348" max="14348" width="11.42578125" style="1" customWidth="1"/>
    <col min="14349" max="14349" width="11" style="1" customWidth="1"/>
    <col min="14350" max="14350" width="10.28515625" style="1" customWidth="1"/>
    <col min="14351" max="14351" width="11.5703125" style="1" customWidth="1"/>
    <col min="14352" max="14352" width="12.7109375" style="1" customWidth="1"/>
    <col min="14353" max="14353" width="11.42578125" style="1" customWidth="1"/>
    <col min="14354" max="14592" width="9.140625" style="1"/>
    <col min="14593" max="14593" width="8" style="1" customWidth="1"/>
    <col min="14594" max="14600" width="14.42578125" style="1" customWidth="1"/>
    <col min="14601" max="14601" width="8.42578125" style="1" customWidth="1"/>
    <col min="14602" max="14602" width="10.140625" style="1" customWidth="1"/>
    <col min="14603" max="14603" width="11.85546875" style="1" customWidth="1"/>
    <col min="14604" max="14604" width="11.42578125" style="1" customWidth="1"/>
    <col min="14605" max="14605" width="11" style="1" customWidth="1"/>
    <col min="14606" max="14606" width="10.28515625" style="1" customWidth="1"/>
    <col min="14607" max="14607" width="11.5703125" style="1" customWidth="1"/>
    <col min="14608" max="14608" width="12.7109375" style="1" customWidth="1"/>
    <col min="14609" max="14609" width="11.42578125" style="1" customWidth="1"/>
    <col min="14610" max="14848" width="9.140625" style="1"/>
    <col min="14849" max="14849" width="8" style="1" customWidth="1"/>
    <col min="14850" max="14856" width="14.42578125" style="1" customWidth="1"/>
    <col min="14857" max="14857" width="8.42578125" style="1" customWidth="1"/>
    <col min="14858" max="14858" width="10.140625" style="1" customWidth="1"/>
    <col min="14859" max="14859" width="11.85546875" style="1" customWidth="1"/>
    <col min="14860" max="14860" width="11.42578125" style="1" customWidth="1"/>
    <col min="14861" max="14861" width="11" style="1" customWidth="1"/>
    <col min="14862" max="14862" width="10.28515625" style="1" customWidth="1"/>
    <col min="14863" max="14863" width="11.5703125" style="1" customWidth="1"/>
    <col min="14864" max="14864" width="12.7109375" style="1" customWidth="1"/>
    <col min="14865" max="14865" width="11.42578125" style="1" customWidth="1"/>
    <col min="14866" max="15104" width="9.140625" style="1"/>
    <col min="15105" max="15105" width="8" style="1" customWidth="1"/>
    <col min="15106" max="15112" width="14.42578125" style="1" customWidth="1"/>
    <col min="15113" max="15113" width="8.42578125" style="1" customWidth="1"/>
    <col min="15114" max="15114" width="10.140625" style="1" customWidth="1"/>
    <col min="15115" max="15115" width="11.85546875" style="1" customWidth="1"/>
    <col min="15116" max="15116" width="11.42578125" style="1" customWidth="1"/>
    <col min="15117" max="15117" width="11" style="1" customWidth="1"/>
    <col min="15118" max="15118" width="10.28515625" style="1" customWidth="1"/>
    <col min="15119" max="15119" width="11.5703125" style="1" customWidth="1"/>
    <col min="15120" max="15120" width="12.7109375" style="1" customWidth="1"/>
    <col min="15121" max="15121" width="11.42578125" style="1" customWidth="1"/>
    <col min="15122" max="15360" width="9.140625" style="1"/>
    <col min="15361" max="15361" width="8" style="1" customWidth="1"/>
    <col min="15362" max="15368" width="14.42578125" style="1" customWidth="1"/>
    <col min="15369" max="15369" width="8.42578125" style="1" customWidth="1"/>
    <col min="15370" max="15370" width="10.140625" style="1" customWidth="1"/>
    <col min="15371" max="15371" width="11.85546875" style="1" customWidth="1"/>
    <col min="15372" max="15372" width="11.42578125" style="1" customWidth="1"/>
    <col min="15373" max="15373" width="11" style="1" customWidth="1"/>
    <col min="15374" max="15374" width="10.28515625" style="1" customWidth="1"/>
    <col min="15375" max="15375" width="11.5703125" style="1" customWidth="1"/>
    <col min="15376" max="15376" width="12.7109375" style="1" customWidth="1"/>
    <col min="15377" max="15377" width="11.42578125" style="1" customWidth="1"/>
    <col min="15378" max="15616" width="9.140625" style="1"/>
    <col min="15617" max="15617" width="8" style="1" customWidth="1"/>
    <col min="15618" max="15624" width="14.42578125" style="1" customWidth="1"/>
    <col min="15625" max="15625" width="8.42578125" style="1" customWidth="1"/>
    <col min="15626" max="15626" width="10.140625" style="1" customWidth="1"/>
    <col min="15627" max="15627" width="11.85546875" style="1" customWidth="1"/>
    <col min="15628" max="15628" width="11.42578125" style="1" customWidth="1"/>
    <col min="15629" max="15629" width="11" style="1" customWidth="1"/>
    <col min="15630" max="15630" width="10.28515625" style="1" customWidth="1"/>
    <col min="15631" max="15631" width="11.5703125" style="1" customWidth="1"/>
    <col min="15632" max="15632" width="12.7109375" style="1" customWidth="1"/>
    <col min="15633" max="15633" width="11.42578125" style="1" customWidth="1"/>
    <col min="15634" max="15872" width="9.140625" style="1"/>
    <col min="15873" max="15873" width="8" style="1" customWidth="1"/>
    <col min="15874" max="15880" width="14.42578125" style="1" customWidth="1"/>
    <col min="15881" max="15881" width="8.42578125" style="1" customWidth="1"/>
    <col min="15882" max="15882" width="10.140625" style="1" customWidth="1"/>
    <col min="15883" max="15883" width="11.85546875" style="1" customWidth="1"/>
    <col min="15884" max="15884" width="11.42578125" style="1" customWidth="1"/>
    <col min="15885" max="15885" width="11" style="1" customWidth="1"/>
    <col min="15886" max="15886" width="10.28515625" style="1" customWidth="1"/>
    <col min="15887" max="15887" width="11.5703125" style="1" customWidth="1"/>
    <col min="15888" max="15888" width="12.7109375" style="1" customWidth="1"/>
    <col min="15889" max="15889" width="11.42578125" style="1" customWidth="1"/>
    <col min="15890" max="16128" width="9.140625" style="1"/>
    <col min="16129" max="16129" width="8" style="1" customWidth="1"/>
    <col min="16130" max="16136" width="14.42578125" style="1" customWidth="1"/>
    <col min="16137" max="16137" width="8.42578125" style="1" customWidth="1"/>
    <col min="16138" max="16138" width="10.140625" style="1" customWidth="1"/>
    <col min="16139" max="16139" width="11.85546875" style="1" customWidth="1"/>
    <col min="16140" max="16140" width="11.42578125" style="1" customWidth="1"/>
    <col min="16141" max="16141" width="11" style="1" customWidth="1"/>
    <col min="16142" max="16142" width="10.28515625" style="1" customWidth="1"/>
    <col min="16143" max="16143" width="11.5703125" style="1" customWidth="1"/>
    <col min="16144" max="16144" width="12.7109375" style="1" customWidth="1"/>
    <col min="16145" max="16145" width="11.42578125" style="1" customWidth="1"/>
    <col min="16146" max="16384" width="9.140625" style="1"/>
  </cols>
  <sheetData>
    <row r="1" spans="1:17" ht="18.75" customHeight="1">
      <c r="A1" s="281" t="s">
        <v>306</v>
      </c>
      <c r="C1" s="281"/>
      <c r="D1" s="281"/>
      <c r="E1" s="281"/>
      <c r="F1" s="281"/>
      <c r="G1" s="281"/>
      <c r="J1" s="264"/>
      <c r="K1" s="264"/>
      <c r="L1" s="264"/>
    </row>
    <row r="2" spans="1:17" ht="17.45" customHeight="1">
      <c r="A2" s="46" t="s">
        <v>499</v>
      </c>
      <c r="B2" s="281"/>
      <c r="C2" s="281"/>
      <c r="D2" s="281"/>
      <c r="E2" s="281"/>
      <c r="F2" s="281"/>
      <c r="G2" s="281"/>
      <c r="H2" s="2"/>
    </row>
    <row r="3" spans="1:17" ht="17.45" customHeight="1">
      <c r="A3" s="46"/>
      <c r="B3" s="281"/>
      <c r="C3" s="281"/>
      <c r="D3" s="281"/>
      <c r="E3" s="281"/>
      <c r="F3" s="281"/>
      <c r="G3" s="281"/>
      <c r="H3" s="2"/>
    </row>
    <row r="4" spans="1:17" ht="52.5" customHeight="1">
      <c r="A4" s="238"/>
      <c r="B4" s="307" t="s">
        <v>380</v>
      </c>
      <c r="C4" s="308" t="s">
        <v>381</v>
      </c>
      <c r="D4" s="308" t="s">
        <v>286</v>
      </c>
      <c r="E4" s="308" t="s">
        <v>287</v>
      </c>
      <c r="F4" s="308" t="s">
        <v>288</v>
      </c>
      <c r="G4" s="307" t="s">
        <v>289</v>
      </c>
      <c r="H4" s="308" t="s">
        <v>290</v>
      </c>
      <c r="I4" s="267"/>
      <c r="J4" s="266"/>
      <c r="K4" s="267"/>
      <c r="L4" s="267"/>
      <c r="M4" s="267"/>
      <c r="N4" s="267"/>
      <c r="O4" s="267"/>
      <c r="P4" s="267"/>
    </row>
    <row r="5" spans="1:17">
      <c r="A5" s="310"/>
      <c r="B5" s="270" t="s">
        <v>291</v>
      </c>
      <c r="C5" s="269" t="s">
        <v>23</v>
      </c>
      <c r="D5" s="269" t="s">
        <v>292</v>
      </c>
      <c r="E5" s="269" t="s">
        <v>25</v>
      </c>
      <c r="F5" s="269" t="s">
        <v>293</v>
      </c>
      <c r="G5" s="270" t="s">
        <v>53</v>
      </c>
      <c r="H5" s="269" t="s">
        <v>28</v>
      </c>
      <c r="I5" s="267"/>
      <c r="J5" s="266"/>
      <c r="K5" s="267"/>
      <c r="L5" s="267"/>
      <c r="M5" s="267"/>
      <c r="N5" s="267"/>
      <c r="O5" s="267"/>
      <c r="P5" s="267"/>
    </row>
    <row r="6" spans="1:17">
      <c r="A6" s="323">
        <v>1976</v>
      </c>
      <c r="B6" s="324">
        <f>'T2'!K20</f>
        <v>26023.678732243243</v>
      </c>
      <c r="C6" s="324">
        <f>'T2'!H20/'T9'!F5*1000000</f>
        <v>63946.727961060031</v>
      </c>
      <c r="D6" s="320">
        <f>'T9'!F5/'T9'!B5*100</f>
        <v>40.69587227057216</v>
      </c>
      <c r="E6" s="320">
        <f>'T9'!H5</f>
        <v>71.60019441871556</v>
      </c>
      <c r="F6" s="320">
        <f>'T9'!I5</f>
        <v>56.837656099903946</v>
      </c>
      <c r="G6" s="309">
        <f>'T9'!J5</f>
        <v>61.580531540185724</v>
      </c>
      <c r="H6" s="309">
        <f>'T9'!G5/'T9'!C5*100</f>
        <v>4.7428754402817805</v>
      </c>
      <c r="J6" s="271"/>
      <c r="K6" s="282"/>
      <c r="L6" s="272"/>
      <c r="M6" s="283"/>
      <c r="N6" s="283"/>
      <c r="O6" s="283"/>
      <c r="P6" s="274"/>
    </row>
    <row r="7" spans="1:17">
      <c r="A7" s="311">
        <v>1977</v>
      </c>
      <c r="B7" s="21">
        <f>'T2'!K21</f>
        <v>26950.959875436358</v>
      </c>
      <c r="C7" s="251">
        <f>'T2'!H21/'T9'!F6*1000000</f>
        <v>64520.686394905286</v>
      </c>
      <c r="D7" s="57">
        <f>'T9'!F6/'T9'!B6*100</f>
        <v>41.771037137578368</v>
      </c>
      <c r="E7" s="57">
        <f>'T9'!H6</f>
        <v>72.192892064515249</v>
      </c>
      <c r="F7" s="57">
        <f>'T9'!I6</f>
        <v>57.860318298717871</v>
      </c>
      <c r="G7" s="59">
        <f>'T9'!J6</f>
        <v>62.256890079417481</v>
      </c>
      <c r="H7" s="59">
        <f>'T9'!G6/'T9'!C6*100</f>
        <v>4.3959429803877184</v>
      </c>
      <c r="I7" s="271"/>
      <c r="J7" s="271"/>
      <c r="K7" s="282"/>
      <c r="L7" s="272"/>
      <c r="M7" s="283"/>
      <c r="N7" s="283"/>
      <c r="O7" s="283"/>
      <c r="P7" s="274"/>
      <c r="Q7" s="284"/>
    </row>
    <row r="8" spans="1:17">
      <c r="A8" s="311">
        <v>1978</v>
      </c>
      <c r="B8" s="21">
        <f>'T2'!K22</f>
        <v>28150.86983277111</v>
      </c>
      <c r="C8" s="251">
        <f>'T2'!H22/'T9'!F7*1000000</f>
        <v>65250.70797934365</v>
      </c>
      <c r="D8" s="57">
        <f>'T9'!F7/'T9'!B7*100</f>
        <v>43.142627420506763</v>
      </c>
      <c r="E8" s="57">
        <f>'T9'!H7</f>
        <v>72.726374371712581</v>
      </c>
      <c r="F8" s="57">
        <f>'T9'!I7</f>
        <v>59.321845469705394</v>
      </c>
      <c r="G8" s="59">
        <f>'T9'!J7</f>
        <v>63.152986226916184</v>
      </c>
      <c r="H8" s="59">
        <f>'T9'!G7/'T9'!C7*100</f>
        <v>3.8305231301340252</v>
      </c>
      <c r="J8" s="271"/>
      <c r="K8" s="282"/>
      <c r="L8" s="272"/>
      <c r="M8" s="283"/>
      <c r="N8" s="283"/>
      <c r="O8" s="283"/>
      <c r="P8" s="274"/>
    </row>
    <row r="9" spans="1:17">
      <c r="A9" s="311">
        <v>1979</v>
      </c>
      <c r="B9" s="21">
        <f>'T2'!K23</f>
        <v>28725.133936900838</v>
      </c>
      <c r="C9" s="251">
        <f>'T2'!H23/'T9'!F8*1000000</f>
        <v>65431.474135837445</v>
      </c>
      <c r="D9" s="57">
        <f>'T9'!F8/'T9'!B8*100</f>
        <v>43.901095483905358</v>
      </c>
      <c r="E9" s="57">
        <f>'T9'!H8</f>
        <v>73.237941236572993</v>
      </c>
      <c r="F9" s="57">
        <f>'T9'!I8</f>
        <v>59.943104274458179</v>
      </c>
      <c r="G9" s="59">
        <f>'T9'!J8</f>
        <v>63.666195568441672</v>
      </c>
      <c r="H9" s="59">
        <f>'T9'!G8/'T9'!C8*100</f>
        <v>3.7224847297453039</v>
      </c>
      <c r="J9" s="271"/>
      <c r="K9" s="282"/>
      <c r="L9" s="272"/>
      <c r="M9" s="283"/>
      <c r="N9" s="283"/>
      <c r="O9" s="283"/>
      <c r="P9" s="274"/>
    </row>
    <row r="10" spans="1:17">
      <c r="A10" s="311">
        <v>1980</v>
      </c>
      <c r="B10" s="21">
        <f>'T2'!K24</f>
        <v>28325.268085330616</v>
      </c>
      <c r="C10" s="251">
        <f>'T2'!H24/'T9'!F9*1000000</f>
        <v>64956.748537305015</v>
      </c>
      <c r="D10" s="57">
        <f>'T9'!F9/'T9'!B9*100</f>
        <v>43.606351492583187</v>
      </c>
      <c r="E10" s="57">
        <f>'T9'!H9</f>
        <v>73.660890719548931</v>
      </c>
      <c r="F10" s="57">
        <f>'T9'!I9</f>
        <v>59.198783868371642</v>
      </c>
      <c r="G10" s="59">
        <f>'T9'!J9</f>
        <v>63.751527616322392</v>
      </c>
      <c r="H10" s="59">
        <f>'T9'!G9/'T9'!C9*100</f>
        <v>4.5527437479507586</v>
      </c>
      <c r="J10" s="271"/>
      <c r="K10" s="282"/>
      <c r="L10" s="272"/>
      <c r="M10" s="283"/>
      <c r="N10" s="283"/>
      <c r="O10" s="283"/>
      <c r="P10" s="274"/>
    </row>
    <row r="11" spans="1:17">
      <c r="A11" s="311">
        <v>1981</v>
      </c>
      <c r="B11" s="21">
        <f>'T2'!K25</f>
        <v>28771.607944071511</v>
      </c>
      <c r="C11" s="251">
        <f>'T2'!H25/'T9'!F10*1000000</f>
        <v>65915.316194707018</v>
      </c>
      <c r="D11" s="57">
        <f>'T9'!F10/'T9'!B10*100</f>
        <v>43.64935132691037</v>
      </c>
      <c r="E11" s="57">
        <f>'T9'!H10</f>
        <v>73.966992452436443</v>
      </c>
      <c r="F11" s="57">
        <f>'T9'!I10</f>
        <v>59.011932051960272</v>
      </c>
      <c r="G11" s="59">
        <f>'T9'!J10</f>
        <v>63.874684065126665</v>
      </c>
      <c r="H11" s="59">
        <f>'T9'!G10/'T9'!C10*100</f>
        <v>4.8627520131664017</v>
      </c>
      <c r="J11" s="271"/>
      <c r="K11" s="282"/>
      <c r="L11" s="272"/>
      <c r="M11" s="283"/>
      <c r="N11" s="283"/>
      <c r="O11" s="283"/>
      <c r="P11" s="274"/>
    </row>
    <row r="12" spans="1:17">
      <c r="A12" s="311">
        <v>1982</v>
      </c>
      <c r="B12" s="21">
        <f>'T2'!K26</f>
        <v>27953.474752172529</v>
      </c>
      <c r="C12" s="251">
        <f>'T2'!H26/'T9'!F11*1000000</f>
        <v>65222.153005244865</v>
      </c>
      <c r="D12" s="57">
        <f>'T9'!F11/'T9'!B11*100</f>
        <v>42.858865376499665</v>
      </c>
      <c r="E12" s="57">
        <f>'T9'!H11</f>
        <v>74.18503302930867</v>
      </c>
      <c r="F12" s="57">
        <f>'T9'!I11</f>
        <v>57.77292753858746</v>
      </c>
      <c r="G12" s="59">
        <f>'T9'!J11</f>
        <v>63.971301031514308</v>
      </c>
      <c r="H12" s="59">
        <f>'T9'!G11/'T9'!C11*100</f>
        <v>6.1983734929268417</v>
      </c>
      <c r="J12" s="271"/>
      <c r="K12" s="282"/>
      <c r="L12" s="272"/>
      <c r="M12" s="283"/>
      <c r="N12" s="283"/>
      <c r="O12" s="283"/>
      <c r="P12" s="274"/>
    </row>
    <row r="13" spans="1:17">
      <c r="A13" s="311">
        <v>1983</v>
      </c>
      <c r="B13" s="21">
        <f>'T2'!K27</f>
        <v>28984.39400340541</v>
      </c>
      <c r="C13" s="251">
        <f>'T2'!H27/'T9'!F12*1000000</f>
        <v>67358.232342265517</v>
      </c>
      <c r="D13" s="57">
        <f>'T9'!F12/'T9'!B12*100</f>
        <v>43.030217681675218</v>
      </c>
      <c r="E13" s="57">
        <f>'T9'!H12</f>
        <v>74.345055967362683</v>
      </c>
      <c r="F13" s="57">
        <f>'T9'!I12</f>
        <v>57.879057486439166</v>
      </c>
      <c r="G13" s="59">
        <f>'T9'!J12</f>
        <v>64.030077777458885</v>
      </c>
      <c r="H13" s="59">
        <f>'T9'!G12/'T9'!C12*100</f>
        <v>6.1515942944063369</v>
      </c>
      <c r="J13" s="271"/>
      <c r="K13" s="282"/>
      <c r="L13" s="272"/>
      <c r="M13" s="283"/>
      <c r="N13" s="283"/>
      <c r="O13" s="283"/>
      <c r="P13" s="274"/>
    </row>
    <row r="14" spans="1:17">
      <c r="A14" s="311">
        <v>1984</v>
      </c>
      <c r="B14" s="21">
        <f>'T2'!K28</f>
        <v>30817.19502187027</v>
      </c>
      <c r="C14" s="251">
        <f>'T2'!H28/'T9'!F13*1000000</f>
        <v>69377.648683396037</v>
      </c>
      <c r="D14" s="57">
        <f>'T9'!F13/'T9'!B13*100</f>
        <v>44.419486112168663</v>
      </c>
      <c r="E14" s="57">
        <f>'T9'!H13</f>
        <v>74.613991894887349</v>
      </c>
      <c r="F14" s="57">
        <f>'T9'!I13</f>
        <v>59.532381238554734</v>
      </c>
      <c r="G14" s="59">
        <f>'T9'!J13</f>
        <v>64.373550739016792</v>
      </c>
      <c r="H14" s="59">
        <f>'T9'!G13/'T9'!C13*100</f>
        <v>4.8411695004620627</v>
      </c>
      <c r="J14" s="271"/>
      <c r="K14" s="282"/>
      <c r="L14" s="272"/>
      <c r="M14" s="283"/>
      <c r="N14" s="283"/>
      <c r="O14" s="283"/>
      <c r="P14" s="274"/>
    </row>
    <row r="15" spans="1:17">
      <c r="A15" s="311">
        <v>1985</v>
      </c>
      <c r="B15" s="21">
        <f>'T2'!K29</f>
        <v>31839.03130319573</v>
      </c>
      <c r="C15" s="251">
        <f>'T2'!H29/'T9'!F14*1000000</f>
        <v>70870.741950536642</v>
      </c>
      <c r="D15" s="57">
        <f>'T9'!F14/'T9'!B14*100</f>
        <v>44.92549453682507</v>
      </c>
      <c r="E15" s="57">
        <f>'T9'!H14</f>
        <v>74.717617166863732</v>
      </c>
      <c r="F15" s="57">
        <f>'T9'!I14</f>
        <v>60.127043982806413</v>
      </c>
      <c r="G15" s="59">
        <f>'T9'!J14</f>
        <v>64.790747786269819</v>
      </c>
      <c r="H15" s="59">
        <f>'T9'!G14/'T9'!C14*100</f>
        <v>4.6642649517973584</v>
      </c>
      <c r="J15" s="271"/>
      <c r="K15" s="282"/>
      <c r="L15" s="272"/>
      <c r="M15" s="283"/>
      <c r="N15" s="283"/>
      <c r="O15" s="283"/>
      <c r="P15" s="274"/>
    </row>
    <row r="16" spans="1:17">
      <c r="A16" s="311">
        <v>1986</v>
      </c>
      <c r="B16" s="21">
        <f>'T2'!K30</f>
        <v>32659.140861631276</v>
      </c>
      <c r="C16" s="251">
        <f>'T2'!H30/'T9'!F15*1000000</f>
        <v>71721.85370037501</v>
      </c>
      <c r="D16" s="57">
        <f>'T9'!F15/'T9'!B15*100</f>
        <v>45.535829285824093</v>
      </c>
      <c r="E16" s="57">
        <f>'T9'!H15</f>
        <v>75.031057449009694</v>
      </c>
      <c r="F16" s="57">
        <f>'T9'!I15</f>
        <v>60.68930764672983</v>
      </c>
      <c r="G16" s="59">
        <f>'T9'!J15</f>
        <v>65.250544059096171</v>
      </c>
      <c r="H16" s="59">
        <f>'T9'!G15/'T9'!C15*100</f>
        <v>4.5612364123663385</v>
      </c>
      <c r="J16" s="271"/>
      <c r="K16" s="282"/>
      <c r="L16" s="272"/>
      <c r="M16" s="283"/>
      <c r="N16" s="283"/>
      <c r="O16" s="283"/>
      <c r="P16" s="274"/>
    </row>
    <row r="17" spans="1:17">
      <c r="A17" s="311">
        <v>1987</v>
      </c>
      <c r="B17" s="21">
        <f>'T2'!K31</f>
        <v>33489.126719732507</v>
      </c>
      <c r="C17" s="251">
        <f>'T2'!H31/'T9'!F16*1000000</f>
        <v>72328.352899324091</v>
      </c>
      <c r="D17" s="57">
        <f>'T9'!F16/'T9'!B16*100</f>
        <v>46.30151991204194</v>
      </c>
      <c r="E17" s="57">
        <f>'T9'!H16</f>
        <v>75.255617827155817</v>
      </c>
      <c r="F17" s="57">
        <f>'T9'!I16</f>
        <v>61.525665789344089</v>
      </c>
      <c r="G17" s="59">
        <f>'T9'!J16</f>
        <v>65.588526590534769</v>
      </c>
      <c r="H17" s="59">
        <f>'T9'!G16/'T9'!C16*100</f>
        <v>4.0628608011906788</v>
      </c>
      <c r="J17" s="271"/>
      <c r="K17" s="282"/>
      <c r="L17" s="272"/>
      <c r="M17" s="283"/>
      <c r="N17" s="283"/>
      <c r="O17" s="283"/>
      <c r="P17" s="274"/>
    </row>
    <row r="18" spans="1:17">
      <c r="A18" s="311">
        <v>1988</v>
      </c>
      <c r="B18" s="21">
        <f>'T2'!K32</f>
        <v>34581.185908814536</v>
      </c>
      <c r="C18" s="251">
        <f>'T2'!H32/'T9'!F17*1000000</f>
        <v>73711.815461693681</v>
      </c>
      <c r="D18" s="57">
        <f>'T9'!F17/'T9'!B17*100</f>
        <v>46.914033648764999</v>
      </c>
      <c r="E18" s="57">
        <f>'T9'!H17</f>
        <v>75.333488396766526</v>
      </c>
      <c r="F18" s="57">
        <f>'T9'!I17</f>
        <v>62.275137720528896</v>
      </c>
      <c r="G18" s="59">
        <f>'T9'!J17</f>
        <v>65.904892938200447</v>
      </c>
      <c r="H18" s="59">
        <f>'T9'!G17/'T9'!C17*100</f>
        <v>3.629755217671562</v>
      </c>
      <c r="J18" s="271"/>
      <c r="K18" s="282"/>
      <c r="L18" s="272"/>
      <c r="M18" s="283"/>
      <c r="N18" s="283"/>
      <c r="O18" s="283"/>
      <c r="P18" s="274"/>
    </row>
    <row r="19" spans="1:17">
      <c r="A19" s="311">
        <v>1989</v>
      </c>
      <c r="B19" s="21">
        <f>'T2'!K33</f>
        <v>35516.821821680198</v>
      </c>
      <c r="C19" s="251">
        <f>'T2'!H33/'T9'!F18*1000000</f>
        <v>74878.560106355784</v>
      </c>
      <c r="D19" s="57">
        <f>'T9'!F18/'T9'!B18*100</f>
        <v>47.43256517116906</v>
      </c>
      <c r="E19" s="57">
        <f>'T9'!H18</f>
        <v>75.344702834021192</v>
      </c>
      <c r="F19" s="57">
        <f>'T9'!I18</f>
        <v>62.954080893595787</v>
      </c>
      <c r="G19" s="59">
        <f>'T9'!J18</f>
        <v>66.455821838802962</v>
      </c>
      <c r="H19" s="59">
        <f>'T9'!G18/'T9'!C18*100</f>
        <v>3.5022774460414281</v>
      </c>
      <c r="J19" s="271"/>
      <c r="K19" s="282"/>
      <c r="L19" s="272"/>
      <c r="M19" s="283"/>
      <c r="N19" s="283"/>
      <c r="O19" s="283"/>
      <c r="P19" s="274"/>
    </row>
    <row r="20" spans="1:17">
      <c r="A20" s="311">
        <v>1990</v>
      </c>
      <c r="B20" s="21">
        <f>'T2'!K34</f>
        <v>35794.085082400343</v>
      </c>
      <c r="C20" s="251">
        <f>'T2'!H34/'T9'!F19*1000000</f>
        <v>75383.229651578804</v>
      </c>
      <c r="D20" s="57">
        <f>'T9'!F19/'T9'!B19*100</f>
        <v>47.482822436555935</v>
      </c>
      <c r="E20" s="57">
        <f>'T9'!H19</f>
        <v>75.610857738996955</v>
      </c>
      <c r="F20" s="57">
        <f>'T9'!I19</f>
        <v>62.798946945507609</v>
      </c>
      <c r="G20" s="59">
        <f>'T9'!J19</f>
        <v>66.524285804910022</v>
      </c>
      <c r="H20" s="59">
        <f>'T9'!G19/'T9'!C19*100</f>
        <v>3.7253388594024233</v>
      </c>
      <c r="J20" s="271"/>
      <c r="K20" s="282"/>
      <c r="L20" s="272"/>
      <c r="M20" s="283"/>
      <c r="N20" s="283"/>
      <c r="O20" s="283"/>
      <c r="P20" s="274"/>
    </row>
    <row r="21" spans="1:17">
      <c r="A21" s="311">
        <v>1991</v>
      </c>
      <c r="B21" s="21">
        <f>'T2'!K35</f>
        <v>35295.231333569987</v>
      </c>
      <c r="C21" s="251">
        <f>'T2'!H35/'T9'!F20*1000000</f>
        <v>76015.562615742703</v>
      </c>
      <c r="D21" s="57">
        <f>'T9'!F20/'T9'!B20*100</f>
        <v>46.43158600560092</v>
      </c>
      <c r="E21" s="57">
        <f>'T9'!H20</f>
        <v>75.306669822111786</v>
      </c>
      <c r="F21" s="57">
        <f>'T9'!I20</f>
        <v>61.656671467853876</v>
      </c>
      <c r="G21" s="59">
        <f>'T9'!J20</f>
        <v>66.175723451617131</v>
      </c>
      <c r="H21" s="59">
        <f>'T9'!G20/'T9'!C20*100</f>
        <v>4.5190519837632577</v>
      </c>
      <c r="J21" s="271"/>
      <c r="K21" s="282"/>
      <c r="L21" s="272"/>
      <c r="M21" s="283"/>
      <c r="N21" s="283"/>
      <c r="O21" s="283"/>
      <c r="P21" s="274"/>
    </row>
    <row r="22" spans="1:17">
      <c r="A22" s="311">
        <v>1992</v>
      </c>
      <c r="B22" s="21">
        <f>'T2'!K36</f>
        <v>36067.75597262982</v>
      </c>
      <c r="C22" s="251">
        <f>'T2'!H36/'T9'!F21*1000000</f>
        <v>78204.435742497386</v>
      </c>
      <c r="D22" s="57">
        <f>'T9'!F21/'T9'!B21*100</f>
        <v>46.119834035232479</v>
      </c>
      <c r="E22" s="57">
        <f>'T9'!H21</f>
        <v>75.044176831878943</v>
      </c>
      <c r="F22" s="57">
        <f>'T9'!I21</f>
        <v>61.456912424470325</v>
      </c>
      <c r="G22" s="59">
        <f>'T9'!J21</f>
        <v>66.442778973574335</v>
      </c>
      <c r="H22" s="59">
        <f>'T9'!G21/'T9'!C21*100</f>
        <v>4.9858665491040171</v>
      </c>
      <c r="J22" s="271"/>
      <c r="K22" s="282"/>
      <c r="L22" s="272"/>
      <c r="M22" s="283"/>
      <c r="N22" s="283"/>
      <c r="O22" s="283"/>
      <c r="P22" s="274"/>
    </row>
    <row r="23" spans="1:17">
      <c r="A23" s="311">
        <v>1993</v>
      </c>
      <c r="B23" s="21">
        <f>'T2'!K37</f>
        <v>36579.556020009069</v>
      </c>
      <c r="C23" s="251">
        <f>'T2'!H37/'T9'!F22*1000000</f>
        <v>79170.789712204496</v>
      </c>
      <c r="D23" s="57">
        <f>'T9'!F22/'T9'!B22*100</f>
        <v>46.203348675667158</v>
      </c>
      <c r="E23" s="57">
        <f>'T9'!H22</f>
        <v>74.856501794207816</v>
      </c>
      <c r="F23" s="57">
        <f>'T9'!I22</f>
        <v>61.722559254354906</v>
      </c>
      <c r="G23" s="59">
        <f>'T9'!J22</f>
        <v>66.311499810098653</v>
      </c>
      <c r="H23" s="59">
        <f>'T9'!G22/'T9'!C22*100</f>
        <v>4.5884273088411911</v>
      </c>
      <c r="J23" s="271"/>
      <c r="K23" s="282"/>
      <c r="L23" s="272"/>
      <c r="M23" s="283"/>
      <c r="N23" s="283"/>
      <c r="O23" s="283"/>
      <c r="P23" s="274"/>
    </row>
    <row r="24" spans="1:17">
      <c r="A24" s="311">
        <v>1994</v>
      </c>
      <c r="B24" s="21">
        <f>'T2'!K38</f>
        <v>37598.071776963807</v>
      </c>
      <c r="C24" s="251">
        <f>'T2'!H38/'T9'!F23*1000000</f>
        <v>80492.442710872754</v>
      </c>
      <c r="D24" s="57">
        <f>'T9'!F23/'T9'!B23*100</f>
        <v>46.710064337363114</v>
      </c>
      <c r="E24" s="57">
        <f>'T9'!H23</f>
        <v>74.70497807974796</v>
      </c>
      <c r="F24" s="57">
        <f>'T9'!I23</f>
        <v>62.526039814240853</v>
      </c>
      <c r="G24" s="59">
        <f>'T9'!J23</f>
        <v>66.588758929750938</v>
      </c>
      <c r="H24" s="59">
        <f>'T9'!G23/'T9'!C23*100</f>
        <v>4.0627191155100748</v>
      </c>
      <c r="J24" s="271"/>
      <c r="K24" s="282"/>
      <c r="L24" s="272"/>
      <c r="M24" s="283"/>
      <c r="N24" s="283"/>
      <c r="O24" s="283"/>
      <c r="P24" s="274"/>
    </row>
    <row r="25" spans="1:17">
      <c r="A25" s="311">
        <v>1995</v>
      </c>
      <c r="B25" s="21">
        <f>'T2'!K39</f>
        <v>38166.759193962214</v>
      </c>
      <c r="C25" s="251">
        <f>'T2'!H39/'T9'!F24*1000000</f>
        <v>81463.570856685343</v>
      </c>
      <c r="D25" s="57">
        <f>'T9'!F24/'T9'!B24*100</f>
        <v>46.851321139736221</v>
      </c>
      <c r="E25" s="57">
        <f>'T9'!H24</f>
        <v>74.490974837577085</v>
      </c>
      <c r="F25" s="57">
        <f>'T9'!I24</f>
        <v>62.895298714901507</v>
      </c>
      <c r="G25" s="59">
        <f>'T9'!J24</f>
        <v>66.623695766023445</v>
      </c>
      <c r="H25" s="59">
        <f>'T9'!G24/'T9'!C24*100</f>
        <v>3.7283970511219433</v>
      </c>
      <c r="J25" s="271"/>
      <c r="K25" s="282"/>
      <c r="L25" s="272"/>
      <c r="M25" s="283"/>
      <c r="N25" s="283"/>
      <c r="O25" s="283"/>
      <c r="P25" s="274"/>
    </row>
    <row r="26" spans="1:17">
      <c r="A26" s="311">
        <v>1996</v>
      </c>
      <c r="B26" s="21">
        <f>'T2'!K40</f>
        <v>39156.29147912233</v>
      </c>
      <c r="C26" s="251">
        <f>'T2'!H40/'T9'!F25*1000000</f>
        <v>83349.117656343718</v>
      </c>
      <c r="D26" s="57">
        <f>'T9'!F25/'T9'!B25*100</f>
        <v>46.97865146043587</v>
      </c>
      <c r="E26" s="57">
        <f>'T9'!H25</f>
        <v>74.371741919218138</v>
      </c>
      <c r="F26" s="57">
        <f>'T9'!I25</f>
        <v>63.167340508796514</v>
      </c>
      <c r="G26" s="59">
        <f>'T9'!J25</f>
        <v>66.774182291329126</v>
      </c>
      <c r="H26" s="59">
        <f>'T9'!G25/'T9'!C25*100</f>
        <v>3.6073403093857648</v>
      </c>
      <c r="J26" s="271"/>
      <c r="K26" s="282"/>
      <c r="L26" s="272"/>
      <c r="M26" s="283"/>
      <c r="N26" s="283"/>
      <c r="O26" s="283"/>
      <c r="P26" s="274"/>
    </row>
    <row r="27" spans="1:17">
      <c r="A27" s="311">
        <v>1997</v>
      </c>
      <c r="B27" s="21">
        <f>'T2'!K41</f>
        <v>40427.098674521359</v>
      </c>
      <c r="C27" s="251">
        <f>'T2'!H41/'T9'!F26*1000000</f>
        <v>85173.435835687487</v>
      </c>
      <c r="D27" s="57">
        <f>'T9'!F26/'T9'!B26*100</f>
        <v>47.464445079462777</v>
      </c>
      <c r="E27" s="57">
        <f>'T9'!H26</f>
        <v>74.419141406370215</v>
      </c>
      <c r="F27" s="57">
        <f>'T9'!I26</f>
        <v>63.779888053639731</v>
      </c>
      <c r="G27" s="59">
        <f>'T9'!J26</f>
        <v>67.097418932423579</v>
      </c>
      <c r="H27" s="59">
        <f>'T9'!G26/'T9'!C26*100</f>
        <v>3.3175308787838511</v>
      </c>
      <c r="J27" s="271"/>
      <c r="K27" s="282"/>
      <c r="L27" s="272"/>
      <c r="M27" s="283"/>
      <c r="N27" s="283"/>
      <c r="O27" s="283"/>
      <c r="P27" s="274"/>
    </row>
    <row r="28" spans="1:17">
      <c r="A28" s="311">
        <v>1998</v>
      </c>
      <c r="B28" s="21">
        <f>'T2'!K42</f>
        <v>41737.21908790023</v>
      </c>
      <c r="C28" s="251">
        <f>'T2'!H42/'T9'!F27*1000000</f>
        <v>87674.098415523753</v>
      </c>
      <c r="D28" s="57">
        <f>'T9'!F27/'T9'!B27*100</f>
        <v>47.604959551554565</v>
      </c>
      <c r="E28" s="57">
        <f>'T9'!H27</f>
        <v>74.313607624731119</v>
      </c>
      <c r="F28" s="57">
        <f>'T9'!I27</f>
        <v>64.059545853230688</v>
      </c>
      <c r="G28" s="59">
        <f>'T9'!J27</f>
        <v>67.085566708897773</v>
      </c>
      <c r="H28" s="59">
        <f>'T9'!G27/'T9'!C27*100</f>
        <v>3.0260208556670891</v>
      </c>
      <c r="J28" s="271"/>
      <c r="K28" s="282"/>
      <c r="L28" s="272"/>
      <c r="M28" s="283"/>
      <c r="N28" s="283"/>
      <c r="O28" s="283"/>
      <c r="P28" s="274"/>
      <c r="Q28" s="284"/>
    </row>
    <row r="29" spans="1:17" s="271" customFormat="1">
      <c r="A29" s="311">
        <v>1999</v>
      </c>
      <c r="B29" s="251">
        <f>'T2'!K43</f>
        <v>43196.170809943862</v>
      </c>
      <c r="C29" s="251">
        <f>'T2'!H43/'T9'!F28*1000000</f>
        <v>90389.398297974345</v>
      </c>
      <c r="D29" s="57">
        <f>'T9'!F28/'T9'!B28*100</f>
        <v>47.788979264520563</v>
      </c>
      <c r="E29" s="57">
        <f>'T9'!H28</f>
        <v>74.37600240577386</v>
      </c>
      <c r="F29" s="57">
        <f>'T9'!I28</f>
        <v>64.253223780162017</v>
      </c>
      <c r="G29" s="59">
        <f>'T9'!J28</f>
        <v>67.083507819381666</v>
      </c>
      <c r="H29" s="59">
        <f>'T9'!G28/'T9'!C28*100</f>
        <v>2.8302840392196504</v>
      </c>
      <c r="I29" s="1"/>
      <c r="K29" s="282"/>
      <c r="L29" s="272"/>
      <c r="M29" s="283"/>
      <c r="N29" s="283"/>
      <c r="O29" s="283"/>
      <c r="P29" s="274"/>
      <c r="Q29" s="284"/>
    </row>
    <row r="30" spans="1:17">
      <c r="A30" s="311">
        <v>2000</v>
      </c>
      <c r="B30" s="251">
        <f>'T2'!K44</f>
        <v>44475.173336921653</v>
      </c>
      <c r="C30" s="251">
        <f>'T2'!H44/'T9'!F29*1000000</f>
        <v>91749.64022470433</v>
      </c>
      <c r="D30" s="57">
        <f>'T9'!F29/'T9'!B29*100</f>
        <v>48.474493445421004</v>
      </c>
      <c r="E30" s="57">
        <f>'T9'!H29</f>
        <v>75.275674756903371</v>
      </c>
      <c r="F30" s="57">
        <f>'T9'!I29</f>
        <v>64.395960052122291</v>
      </c>
      <c r="G30" s="59">
        <f>'T9'!J29</f>
        <v>67.07357804466146</v>
      </c>
      <c r="H30" s="59">
        <f>'T9'!G29/'T9'!C29*100</f>
        <v>2.6776179925391741</v>
      </c>
      <c r="J30" s="271"/>
      <c r="K30" s="282"/>
      <c r="L30" s="272"/>
      <c r="M30" s="283"/>
      <c r="N30" s="283"/>
      <c r="O30" s="283"/>
      <c r="P30" s="274"/>
      <c r="Q30" s="284"/>
    </row>
    <row r="31" spans="1:17">
      <c r="A31" s="311">
        <v>2001</v>
      </c>
      <c r="B31" s="251">
        <f>'T2'!K45</f>
        <v>44463.844333420988</v>
      </c>
      <c r="C31" s="251">
        <f>'T2'!H45/'T9'!F30*1000000</f>
        <v>92616.096923312871</v>
      </c>
      <c r="D31" s="57">
        <f>'T9'!F30/'T9'!B30*100</f>
        <v>48.008765010079763</v>
      </c>
      <c r="E31" s="57">
        <f>'T9'!H30</f>
        <v>75.41134192304321</v>
      </c>
      <c r="F31" s="57">
        <f>'T9'!I30</f>
        <v>63.662525802912242</v>
      </c>
      <c r="G31" s="59">
        <f>'T9'!J30</f>
        <v>66.824428616591973</v>
      </c>
      <c r="H31" s="59">
        <f>'T9'!G30/'T9'!C30*100</f>
        <v>3.1619028136797276</v>
      </c>
      <c r="J31" s="271"/>
      <c r="K31" s="282"/>
      <c r="L31" s="272"/>
      <c r="M31" s="283"/>
      <c r="N31" s="283"/>
      <c r="O31" s="283"/>
      <c r="P31" s="274"/>
      <c r="Q31" s="284"/>
    </row>
    <row r="32" spans="1:17">
      <c r="A32" s="311">
        <v>2002</v>
      </c>
      <c r="B32" s="251">
        <f>'T2'!K46</f>
        <v>44829.226788907989</v>
      </c>
      <c r="C32" s="251">
        <f>'T2'!H46/'T9'!F31*1000000</f>
        <v>94580.356815767285</v>
      </c>
      <c r="D32" s="57">
        <f>'T9'!F31/'T9'!B31*100</f>
        <v>47.398030942334742</v>
      </c>
      <c r="E32" s="57">
        <f>'T9'!H31</f>
        <v>75.556944661492238</v>
      </c>
      <c r="F32" s="57">
        <f>'T9'!I31</f>
        <v>62.731534678494285</v>
      </c>
      <c r="G32" s="59">
        <f>'T9'!J31</f>
        <v>66.582249391000602</v>
      </c>
      <c r="H32" s="59">
        <f>'T9'!G31/'T9'!C31*100</f>
        <v>3.8507147125063201</v>
      </c>
      <c r="J32" s="271"/>
      <c r="K32" s="282"/>
      <c r="L32" s="272"/>
      <c r="M32" s="283"/>
      <c r="N32" s="283"/>
      <c r="O32" s="283"/>
      <c r="P32" s="274"/>
      <c r="Q32" s="284"/>
    </row>
    <row r="33" spans="1:19">
      <c r="A33" s="311">
        <v>2003</v>
      </c>
      <c r="B33" s="251">
        <f>'T2'!K47</f>
        <v>45663.842877099778</v>
      </c>
      <c r="C33" s="251">
        <f>'T2'!H47/'T9'!F32*1000000</f>
        <v>96351.71632688622</v>
      </c>
      <c r="D33" s="57">
        <f>'T9'!F32/'T9'!B32*100</f>
        <v>47.392869185826456</v>
      </c>
      <c r="E33" s="57">
        <f>'T9'!H32</f>
        <v>76.100555352927827</v>
      </c>
      <c r="F33" s="57">
        <f>'T9'!I32</f>
        <v>62.276640381972072</v>
      </c>
      <c r="G33" s="59">
        <f>'T9'!J32</f>
        <v>66.243760399334434</v>
      </c>
      <c r="H33" s="59">
        <f>'T9'!G32/'T9'!C32*100</f>
        <v>3.9671200173623666</v>
      </c>
      <c r="J33" s="271"/>
      <c r="K33" s="282"/>
      <c r="L33" s="272"/>
      <c r="M33" s="283"/>
      <c r="N33" s="283"/>
      <c r="O33" s="283"/>
      <c r="P33" s="274"/>
      <c r="Q33" s="284"/>
    </row>
    <row r="34" spans="1:19">
      <c r="A34" s="311">
        <v>2004</v>
      </c>
      <c r="B34" s="251">
        <f>'T2'!K48</f>
        <v>46966.535043749282</v>
      </c>
      <c r="C34" s="251">
        <f>'T2'!H48/'T9'!F33*1000000</f>
        <v>98910.608106167245</v>
      </c>
      <c r="D34" s="57">
        <f>'T9'!F33/'T9'!B33*100</f>
        <v>47.483819928937265</v>
      </c>
      <c r="E34" s="57">
        <f>'T9'!H33</f>
        <v>76.162953263634563</v>
      </c>
      <c r="F34" s="57">
        <f>'T9'!I33</f>
        <v>62.345035078372291</v>
      </c>
      <c r="G34" s="59">
        <f>'T9'!J33</f>
        <v>65.99345442497885</v>
      </c>
      <c r="H34" s="59">
        <f>'T9'!G33/'T9'!C33*100</f>
        <v>3.6484193466065538</v>
      </c>
      <c r="J34" s="271"/>
      <c r="K34" s="282"/>
      <c r="L34" s="272"/>
      <c r="M34" s="283"/>
      <c r="N34" s="283"/>
      <c r="O34" s="283"/>
      <c r="P34" s="274"/>
      <c r="Q34" s="284"/>
    </row>
    <row r="35" spans="1:19">
      <c r="A35" s="311">
        <v>2005</v>
      </c>
      <c r="B35" s="251">
        <f>'T2'!K49</f>
        <v>48089.650768768188</v>
      </c>
      <c r="C35" s="251">
        <f>'T2'!H49/'T9'!F34*1000000</f>
        <v>100431.80695688986</v>
      </c>
      <c r="D35" s="57">
        <f>'T9'!F34/'T9'!B34*100</f>
        <v>47.88288912237789</v>
      </c>
      <c r="E35" s="57">
        <f>'T9'!H34</f>
        <v>76.380860358184151</v>
      </c>
      <c r="F35" s="57">
        <f>'T9'!I34</f>
        <v>62.689643580647726</v>
      </c>
      <c r="G35" s="59">
        <f>'T9'!J34</f>
        <v>66.046832565175478</v>
      </c>
      <c r="H35" s="59">
        <f>'T9'!G34/'T9'!C34*100</f>
        <v>3.3576313019170039</v>
      </c>
      <c r="J35" s="271"/>
      <c r="K35" s="282"/>
      <c r="L35" s="272"/>
      <c r="M35" s="283"/>
      <c r="N35" s="283"/>
      <c r="O35" s="283"/>
      <c r="P35" s="274"/>
      <c r="Q35" s="284"/>
    </row>
    <row r="36" spans="1:19">
      <c r="A36" s="311">
        <v>2006</v>
      </c>
      <c r="B36" s="251">
        <f>'T2'!K50</f>
        <v>48905.353760482969</v>
      </c>
      <c r="C36" s="251">
        <f>'T2'!H50/'T9'!F35*1000000</f>
        <v>101184.6815346161</v>
      </c>
      <c r="D36" s="57">
        <f>'T9'!F35/'T9'!B35*100</f>
        <v>48.332764425168492</v>
      </c>
      <c r="E36" s="57">
        <f>'T9'!H35</f>
        <v>76.573365727633544</v>
      </c>
      <c r="F36" s="57">
        <f>'T9'!I35</f>
        <v>63.119550728754668</v>
      </c>
      <c r="G36" s="59">
        <f>'T9'!J35</f>
        <v>66.179227760417803</v>
      </c>
      <c r="H36" s="59">
        <f>'T9'!G35/'T9'!C35*100</f>
        <v>3.0596770316631337</v>
      </c>
      <c r="J36" s="271"/>
      <c r="K36" s="282"/>
      <c r="L36" s="272"/>
      <c r="M36" s="283"/>
      <c r="N36" s="283"/>
      <c r="O36" s="283"/>
      <c r="P36" s="274"/>
      <c r="Q36" s="284"/>
    </row>
    <row r="37" spans="1:19">
      <c r="A37" s="311">
        <v>2007</v>
      </c>
      <c r="B37" s="251">
        <f>'T2'!K51</f>
        <v>49300.289032668647</v>
      </c>
      <c r="C37" s="251">
        <f>'T2'!H51/'T9'!F36*1000000</f>
        <v>101841.87282176287</v>
      </c>
      <c r="D37" s="57">
        <f>'T9'!F36/'T9'!B36*100</f>
        <v>48.408663025031821</v>
      </c>
      <c r="E37" s="57">
        <f>'T9'!H36</f>
        <v>76.854515803988122</v>
      </c>
      <c r="F37" s="57">
        <f>'T9'!I36</f>
        <v>62.987402260778815</v>
      </c>
      <c r="G37" s="59">
        <f>'T9'!J36</f>
        <v>66.039583036827139</v>
      </c>
      <c r="H37" s="59">
        <f>'T9'!G36/'T9'!C36*100</f>
        <v>3.0526120577745002</v>
      </c>
      <c r="J37" s="271"/>
      <c r="K37" s="282"/>
      <c r="L37" s="272"/>
      <c r="M37" s="283"/>
      <c r="N37" s="283"/>
      <c r="O37" s="283"/>
      <c r="P37" s="274"/>
      <c r="Q37" s="284"/>
    </row>
    <row r="38" spans="1:19">
      <c r="A38" s="311">
        <v>2008</v>
      </c>
      <c r="B38" s="251">
        <f>'T2'!K52</f>
        <v>48697.228306019184</v>
      </c>
      <c r="C38" s="251">
        <f>'T2'!H52/'T9'!F37*1000000</f>
        <v>102023.91271446458</v>
      </c>
      <c r="D38" s="57">
        <f>'T9'!F37/'T9'!B37*100</f>
        <v>47.731190669297931</v>
      </c>
      <c r="E38" s="57">
        <f>'T9'!H37</f>
        <v>76.766827672939456</v>
      </c>
      <c r="F38" s="57">
        <f>'T9'!I37</f>
        <v>62.176843978305129</v>
      </c>
      <c r="G38" s="59">
        <f>'T9'!J37</f>
        <v>65.994405187605864</v>
      </c>
      <c r="H38" s="59">
        <f>'T9'!G37/'T9'!C37*100</f>
        <v>3.8171334713501119</v>
      </c>
      <c r="J38" s="271"/>
      <c r="K38" s="282"/>
      <c r="L38" s="272"/>
      <c r="M38" s="283"/>
      <c r="N38" s="283"/>
      <c r="O38" s="283"/>
      <c r="P38" s="274"/>
      <c r="Q38" s="284"/>
    </row>
    <row r="39" spans="1:19" s="279" customFormat="1">
      <c r="A39" s="311">
        <v>2009</v>
      </c>
      <c r="B39" s="251">
        <f>'T2'!K53</f>
        <v>46929.761749772166</v>
      </c>
      <c r="C39" s="251">
        <f>'T2'!H53/'T9'!F38*1000000</f>
        <v>103081.27855187058</v>
      </c>
      <c r="D39" s="57">
        <f>'T9'!F38/'T9'!B38*100</f>
        <v>45.526949615935422</v>
      </c>
      <c r="E39" s="57">
        <f>'T9'!H38</f>
        <v>76.748144772816033</v>
      </c>
      <c r="F39" s="57">
        <f>'T9'!I38</f>
        <v>59.319935029961698</v>
      </c>
      <c r="G39" s="59">
        <f>'T9'!J38</f>
        <v>65.369527694963125</v>
      </c>
      <c r="H39" s="59">
        <f>'T9'!G38/'T9'!C38*100</f>
        <v>6.0495926650014207</v>
      </c>
      <c r="I39" s="1"/>
      <c r="J39" s="275"/>
      <c r="K39" s="285"/>
      <c r="L39" s="276"/>
      <c r="M39" s="286"/>
      <c r="N39" s="286"/>
      <c r="O39" s="286"/>
      <c r="P39" s="278"/>
      <c r="Q39" s="287"/>
    </row>
    <row r="40" spans="1:19" s="279" customFormat="1">
      <c r="A40" s="311">
        <v>2010</v>
      </c>
      <c r="B40" s="251">
        <f>'T2'!K54</f>
        <v>47721.389052079765</v>
      </c>
      <c r="C40" s="251">
        <f>'T2'!H54/'T9'!F39*1000000</f>
        <v>106309.32520278433</v>
      </c>
      <c r="D40" s="57">
        <f>'T9'!F39/'T9'!B39*100</f>
        <v>44.88918442577971</v>
      </c>
      <c r="E40" s="57">
        <f>'T9'!H39</f>
        <v>76.770369987798347</v>
      </c>
      <c r="F40" s="57">
        <f>'T9'!I39</f>
        <v>58.472017827860235</v>
      </c>
      <c r="G40" s="59">
        <f>'T9'!J39</f>
        <v>64.705461884539375</v>
      </c>
      <c r="H40" s="59">
        <f>'T9'!G39/'T9'!C39*100</f>
        <v>6.23344405667914</v>
      </c>
      <c r="I40" s="1"/>
      <c r="J40" s="275"/>
      <c r="K40" s="285"/>
      <c r="L40" s="276"/>
      <c r="M40" s="286"/>
      <c r="N40" s="286"/>
      <c r="O40" s="286"/>
      <c r="P40" s="278"/>
      <c r="Q40" s="287"/>
    </row>
    <row r="41" spans="1:19" s="279" customFormat="1">
      <c r="A41" s="311">
        <v>2011</v>
      </c>
      <c r="B41" s="251">
        <f>'T2'!K55</f>
        <v>48127.831642625075</v>
      </c>
      <c r="C41" s="251">
        <f>'T2'!H55/'T9'!F40*1000000</f>
        <v>107390.48681266041</v>
      </c>
      <c r="D41" s="57">
        <f>'T9'!F40/'T9'!B40*100</f>
        <v>44.815730956302183</v>
      </c>
      <c r="E41" s="57">
        <f>'T9'!H40</f>
        <v>76.77652532217445</v>
      </c>
      <c r="F41" s="57">
        <f>'T9'!I40</f>
        <v>58.371658222671087</v>
      </c>
      <c r="G41" s="59">
        <f>'T9'!J40</f>
        <v>64.109123688537579</v>
      </c>
      <c r="H41" s="59">
        <f>'T9'!G40/'T9'!C40*100</f>
        <v>5.7370481349481262</v>
      </c>
      <c r="I41" s="1"/>
      <c r="J41" s="275"/>
      <c r="K41" s="285"/>
      <c r="L41" s="276"/>
      <c r="M41" s="286"/>
      <c r="N41" s="286"/>
      <c r="O41" s="286"/>
      <c r="P41" s="278"/>
      <c r="Q41" s="287"/>
    </row>
    <row r="42" spans="1:19" s="275" customFormat="1">
      <c r="A42" s="311">
        <v>2012</v>
      </c>
      <c r="B42" s="251">
        <f>'T2'!K56</f>
        <v>48841.825341790354</v>
      </c>
      <c r="C42" s="251">
        <f>'T2'!H56/'T9'!F41*1000000</f>
        <v>107775.02474222463</v>
      </c>
      <c r="D42" s="57">
        <f>'T9'!F41/'T9'!B41*100</f>
        <v>45.318315127841366</v>
      </c>
      <c r="E42" s="57">
        <f>'T9'!H41</f>
        <v>77.38680679699975</v>
      </c>
      <c r="F42" s="57">
        <f>'T9'!I41</f>
        <v>58.560776705414256</v>
      </c>
      <c r="G42" s="59">
        <f>'T9'!J41</f>
        <v>63.701270942602065</v>
      </c>
      <c r="H42" s="59">
        <f>'T9'!G41/'T9'!C41*100</f>
        <v>5.1404942371878137</v>
      </c>
      <c r="I42" s="1"/>
      <c r="K42" s="285"/>
      <c r="L42" s="276"/>
      <c r="M42" s="286"/>
      <c r="N42" s="286"/>
      <c r="O42" s="286"/>
      <c r="P42" s="278"/>
      <c r="Q42" s="287"/>
    </row>
    <row r="43" spans="1:19" s="275" customFormat="1">
      <c r="A43" s="330">
        <v>2013</v>
      </c>
      <c r="B43" s="251">
        <f>'T2'!K57</f>
        <v>49312.377210216109</v>
      </c>
      <c r="C43" s="251">
        <f>'T2'!H57/'T9'!F42*1000000</f>
        <v>108471.53805001079</v>
      </c>
      <c r="D43" s="57">
        <f>'T9'!F42/'T9'!B42*100</f>
        <v>45.461121043089342</v>
      </c>
      <c r="E43" s="57">
        <f>'T9'!H42</f>
        <v>77.599668980852684</v>
      </c>
      <c r="F43" s="57">
        <f>'T9'!I42</f>
        <v>58.584168773073806</v>
      </c>
      <c r="G43" s="59">
        <f>'T9'!J42</f>
        <v>63.248792123054876</v>
      </c>
      <c r="H43" s="59">
        <f>'T9'!G42/'T9'!C42*100</f>
        <v>4.6646233499810732</v>
      </c>
      <c r="I43" s="1"/>
      <c r="K43" s="285"/>
      <c r="L43" s="276"/>
      <c r="M43" s="286"/>
      <c r="N43" s="286"/>
      <c r="O43" s="286"/>
      <c r="P43" s="278"/>
      <c r="Q43" s="287"/>
    </row>
    <row r="44" spans="1:19" s="279" customFormat="1">
      <c r="A44" s="534">
        <v>2014</v>
      </c>
      <c r="B44" s="251">
        <f>'T2'!K58</f>
        <v>50205.829699046561</v>
      </c>
      <c r="C44" s="251">
        <f>'T2'!H58/'T9'!F43*1000000</f>
        <v>109451.48832917535</v>
      </c>
      <c r="D44" s="57">
        <f>'T9'!F43/'T9'!B43*100</f>
        <v>45.870394697651378</v>
      </c>
      <c r="E44" s="57">
        <f>'T9'!H43</f>
        <v>77.737785817973176</v>
      </c>
      <c r="F44" s="57">
        <f>'T9'!I43</f>
        <v>59.006561886209553</v>
      </c>
      <c r="G44" s="59">
        <f>'T9'!J43</f>
        <v>62.885213372212611</v>
      </c>
      <c r="H44" s="59">
        <f>'T9'!G43/'T9'!C43*100</f>
        <v>3.878651486003057</v>
      </c>
      <c r="I44" s="1"/>
      <c r="J44" s="275"/>
      <c r="K44" s="285"/>
      <c r="L44" s="276"/>
      <c r="M44" s="286"/>
      <c r="N44" s="286"/>
      <c r="O44" s="286"/>
      <c r="P44" s="278"/>
      <c r="Q44" s="287"/>
    </row>
    <row r="45" spans="1:19" s="279" customFormat="1">
      <c r="A45" s="225">
        <v>2015</v>
      </c>
      <c r="B45" s="251">
        <f>'T2'!K59</f>
        <v>51261.503222614003</v>
      </c>
      <c r="C45" s="251">
        <f>'T2'!H59/'T9'!F44*1000000</f>
        <v>110670.27695284681</v>
      </c>
      <c r="D45" s="57">
        <f>'T9'!F44/'T9'!B44*100</f>
        <v>46.319124370182031</v>
      </c>
      <c r="E45" s="57">
        <f>'T9'!H44</f>
        <v>78.052613725130158</v>
      </c>
      <c r="F45" s="57">
        <f>'T9'!I44</f>
        <v>59.343463542808841</v>
      </c>
      <c r="G45" s="59">
        <f>'T9'!J44</f>
        <v>62.651265345831952</v>
      </c>
      <c r="H45" s="59">
        <f>'T9'!G44/'T9'!C44*100</f>
        <v>3.3078018030231138</v>
      </c>
      <c r="I45" s="1"/>
      <c r="J45" s="275"/>
      <c r="K45" s="285"/>
      <c r="L45" s="276"/>
      <c r="M45" s="286"/>
      <c r="N45" s="286"/>
      <c r="O45" s="286"/>
      <c r="P45" s="278"/>
      <c r="Q45" s="287"/>
    </row>
    <row r="46" spans="1:19" s="279" customFormat="1">
      <c r="A46" s="225">
        <v>2016</v>
      </c>
      <c r="B46" s="251">
        <f>'T2'!K60</f>
        <v>51646.131220880656</v>
      </c>
      <c r="C46" s="251">
        <f>'T2'!H60/'T9'!F45*1000000</f>
        <v>110384.5849071555</v>
      </c>
      <c r="D46" s="57">
        <f>'T9'!F45/'T9'!B45*100</f>
        <v>46.787448867357909</v>
      </c>
      <c r="E46" s="57">
        <f>'T9'!H45</f>
        <v>78.332736013445881</v>
      </c>
      <c r="F46" s="57">
        <f>'T9'!I45</f>
        <v>59.729113584551428</v>
      </c>
      <c r="G46" s="59">
        <f>'T9'!J45</f>
        <v>62.78624900409406</v>
      </c>
      <c r="H46" s="59">
        <f>'T9'!G45/'T9'!C45*100</f>
        <v>3.0571354195426328</v>
      </c>
      <c r="I46" s="1"/>
      <c r="J46" s="275"/>
      <c r="K46" s="285"/>
      <c r="L46" s="276"/>
      <c r="M46" s="286"/>
      <c r="N46" s="286"/>
      <c r="O46" s="286"/>
      <c r="P46" s="278"/>
      <c r="Q46" s="287"/>
    </row>
    <row r="47" spans="1:19" s="279" customFormat="1">
      <c r="A47" s="607">
        <v>2017</v>
      </c>
      <c r="B47" s="325">
        <f>'T2'!K61</f>
        <v>52433.715868618921</v>
      </c>
      <c r="C47" s="325">
        <f>'T2'!H61/'T9'!F46*1000000</f>
        <v>111470.16049616206</v>
      </c>
      <c r="D47" s="326">
        <f>'T9'!F46/'T9'!B46*100</f>
        <v>47.03834249025256</v>
      </c>
      <c r="E47" s="326">
        <f>'T9'!H46</f>
        <v>78.249172502860574</v>
      </c>
      <c r="F47" s="326">
        <f>'T9'!I46</f>
        <v>60.113533454341592</v>
      </c>
      <c r="G47" s="327">
        <f>'T9'!J46</f>
        <v>62.851116712861511</v>
      </c>
      <c r="H47" s="327">
        <f>'T9'!G46/'T9'!C46*100</f>
        <v>2.7371912231112714</v>
      </c>
      <c r="I47" s="1"/>
      <c r="J47" s="275"/>
      <c r="K47" s="285"/>
      <c r="L47" s="276"/>
      <c r="M47" s="286"/>
      <c r="N47" s="286"/>
      <c r="O47" s="286"/>
      <c r="P47" s="278"/>
      <c r="Q47" s="287"/>
    </row>
    <row r="48" spans="1:19">
      <c r="I48"/>
      <c r="J48"/>
      <c r="K48" s="271"/>
      <c r="L48" s="271"/>
      <c r="M48" s="271"/>
      <c r="N48" s="271"/>
      <c r="O48" s="274"/>
      <c r="P48" s="271"/>
      <c r="R48" s="271"/>
      <c r="S48" s="271"/>
    </row>
    <row r="49" spans="1:17" s="36" customFormat="1" ht="15">
      <c r="A49" s="176" t="s">
        <v>334</v>
      </c>
      <c r="C49" s="236"/>
      <c r="D49" s="30"/>
      <c r="E49" s="58"/>
      <c r="F49" s="233"/>
      <c r="G49" s="233"/>
      <c r="H49" s="233"/>
      <c r="I49"/>
      <c r="J49"/>
      <c r="N49" s="236"/>
    </row>
    <row r="50" spans="1:17" s="36" customFormat="1" ht="15">
      <c r="A50" s="315" t="s">
        <v>39</v>
      </c>
      <c r="B50" s="318">
        <f>(POWER(B19/B11,1/8)-1)*100</f>
        <v>2.6676793016045419</v>
      </c>
      <c r="C50" s="318">
        <f t="shared" ref="C50:H50" si="0">(POWER(C19/C11,1/8)-1)*100</f>
        <v>1.6064769420274239</v>
      </c>
      <c r="D50" s="318">
        <f t="shared" si="0"/>
        <v>1.0444239299651992</v>
      </c>
      <c r="E50" s="318">
        <f t="shared" si="0"/>
        <v>0.23094972944688319</v>
      </c>
      <c r="F50" s="318">
        <f t="shared" si="0"/>
        <v>0.81159981294613992</v>
      </c>
      <c r="G50" s="318">
        <f t="shared" si="0"/>
        <v>0.49640667652051107</v>
      </c>
      <c r="H50" s="309">
        <f t="shared" si="0"/>
        <v>-4.0193795267245314</v>
      </c>
      <c r="I50"/>
      <c r="J50"/>
      <c r="N50" s="236"/>
    </row>
    <row r="51" spans="1:17" s="36" customFormat="1" ht="15">
      <c r="A51" s="316" t="s">
        <v>40</v>
      </c>
      <c r="B51" s="56">
        <f>(POWER(B30/B19,1/11)-1)*100</f>
        <v>2.0658185734321988</v>
      </c>
      <c r="C51" s="56">
        <f t="shared" ref="C51:H51" si="1">(POWER(C30/C19,1/11)-1)*100</f>
        <v>1.8644029740524815</v>
      </c>
      <c r="D51" s="56">
        <f t="shared" si="1"/>
        <v>0.19772913157016792</v>
      </c>
      <c r="E51" s="56">
        <f t="shared" si="1"/>
        <v>-8.3322307892763625E-3</v>
      </c>
      <c r="F51" s="56">
        <f t="shared" si="1"/>
        <v>0.20607853329843717</v>
      </c>
      <c r="G51" s="56">
        <f t="shared" si="1"/>
        <v>8.4151778303964697E-2</v>
      </c>
      <c r="H51" s="59">
        <f t="shared" si="1"/>
        <v>-2.4112344172024236</v>
      </c>
      <c r="I51"/>
      <c r="J51"/>
    </row>
    <row r="52" spans="1:17" s="36" customFormat="1" ht="15">
      <c r="A52" s="433" t="s">
        <v>41</v>
      </c>
      <c r="B52" s="375">
        <f>(((B38/B30)^(1/8))-1)*100</f>
        <v>1.140087316465932</v>
      </c>
      <c r="C52" s="375">
        <f t="shared" ref="C52:H52" si="2">(((C38/C30)^(1/8))-1)*100</f>
        <v>1.3356367233617883</v>
      </c>
      <c r="D52" s="375">
        <f t="shared" si="2"/>
        <v>-0.19297200197172515</v>
      </c>
      <c r="E52" s="375">
        <f t="shared" si="2"/>
        <v>0.24549556412833962</v>
      </c>
      <c r="F52" s="375">
        <f t="shared" si="2"/>
        <v>-0.43739378376315141</v>
      </c>
      <c r="G52" s="375">
        <f t="shared" si="2"/>
        <v>-0.2025474459429133</v>
      </c>
      <c r="H52" s="327">
        <f t="shared" si="2"/>
        <v>4.5318390354769145</v>
      </c>
      <c r="I52"/>
      <c r="J52"/>
    </row>
    <row r="53" spans="1:17" s="36" customFormat="1" ht="12.75">
      <c r="A53" s="472"/>
      <c r="B53" s="58"/>
      <c r="C53" s="58"/>
      <c r="D53" s="58"/>
      <c r="E53" s="58"/>
      <c r="F53" s="58"/>
      <c r="G53" s="58"/>
      <c r="H53" s="58"/>
      <c r="I53" s="58"/>
      <c r="J53" s="58"/>
    </row>
    <row r="54" spans="1:17" s="36" customFormat="1" ht="12.75">
      <c r="A54" s="140" t="s">
        <v>328</v>
      </c>
      <c r="B54" s="58"/>
      <c r="C54" s="58"/>
      <c r="D54" s="58"/>
      <c r="E54" s="58"/>
      <c r="F54" s="58"/>
      <c r="G54" s="58"/>
      <c r="H54" s="58"/>
      <c r="I54" s="58"/>
      <c r="J54" s="58"/>
    </row>
    <row r="55" spans="1:17" s="36" customFormat="1" ht="12.75">
      <c r="A55" s="328" t="s">
        <v>476</v>
      </c>
      <c r="B55" s="437">
        <f>(((B47/B6)^(1/41))-1)*100</f>
        <v>1.7233221693684353</v>
      </c>
      <c r="C55" s="437">
        <f t="shared" ref="C55:H55" si="3">(((C47/C6)^(1/41))-1)*100</f>
        <v>1.3646088304170245</v>
      </c>
      <c r="D55" s="437">
        <f t="shared" si="3"/>
        <v>0.35388420385611408</v>
      </c>
      <c r="E55" s="437">
        <f t="shared" si="3"/>
        <v>0.21682121801673837</v>
      </c>
      <c r="F55" s="437">
        <f t="shared" si="3"/>
        <v>0.13676644716280606</v>
      </c>
      <c r="G55" s="437">
        <f t="shared" si="3"/>
        <v>4.9824429279565763E-2</v>
      </c>
      <c r="H55" s="437">
        <f t="shared" si="3"/>
        <v>-1.3318111056435877</v>
      </c>
      <c r="I55" s="58"/>
      <c r="J55" s="58"/>
    </row>
    <row r="56" spans="1:17" s="38" customFormat="1" ht="12.75">
      <c r="A56" s="329" t="s">
        <v>333</v>
      </c>
      <c r="B56" s="80">
        <f>(((B30/B6)^(1/24))-1)*100</f>
        <v>2.2581363241248154</v>
      </c>
      <c r="C56" s="80">
        <f t="shared" ref="C56:H56" si="4">(((C30/C6)^(1/24))-1)*100</f>
        <v>1.5155920402067702</v>
      </c>
      <c r="D56" s="80">
        <f t="shared" si="4"/>
        <v>0.73145835924786073</v>
      </c>
      <c r="E56" s="80">
        <f t="shared" si="4"/>
        <v>0.20879788362073715</v>
      </c>
      <c r="F56" s="80">
        <f t="shared" si="4"/>
        <v>0.52157144548736767</v>
      </c>
      <c r="G56" s="80">
        <f t="shared" si="4"/>
        <v>0.35665292520072889</v>
      </c>
      <c r="H56" s="80">
        <f t="shared" si="4"/>
        <v>-2.3540007452926393</v>
      </c>
      <c r="I56" s="82"/>
      <c r="J56" s="82"/>
    </row>
    <row r="57" spans="1:17" s="36" customFormat="1" ht="12.75">
      <c r="A57" s="500" t="s">
        <v>457</v>
      </c>
      <c r="B57" s="314">
        <f>(((B47/B30)^(1/17))-1)*100</f>
        <v>0.97304884466087316</v>
      </c>
      <c r="C57" s="314">
        <f t="shared" ref="C57:H57" si="5">(((C47/C30)^(1/17))-1)*100</f>
        <v>1.151838274610828</v>
      </c>
      <c r="D57" s="314">
        <f t="shared" si="5"/>
        <v>-0.17675351530891392</v>
      </c>
      <c r="E57" s="314">
        <f t="shared" si="5"/>
        <v>0.22814937198449847</v>
      </c>
      <c r="F57" s="314">
        <f t="shared" si="5"/>
        <v>-0.40398120670738225</v>
      </c>
      <c r="G57" s="314">
        <f t="shared" si="5"/>
        <v>-0.38174885470803055</v>
      </c>
      <c r="H57" s="314">
        <f t="shared" si="5"/>
        <v>0.12952323855250913</v>
      </c>
      <c r="I57" s="58"/>
      <c r="J57" s="58"/>
    </row>
    <row r="58" spans="1:17">
      <c r="A58" s="4"/>
      <c r="B58" s="2"/>
      <c r="C58" s="2"/>
      <c r="D58" s="2"/>
      <c r="E58" s="2"/>
      <c r="F58" s="2"/>
      <c r="G58" s="2"/>
      <c r="H58" s="2"/>
    </row>
    <row r="59" spans="1:17">
      <c r="A59" s="2" t="s">
        <v>307</v>
      </c>
      <c r="B59" s="2"/>
      <c r="C59" s="2"/>
      <c r="D59" s="2"/>
      <c r="E59" s="2"/>
      <c r="F59" s="2"/>
    </row>
    <row r="60" spans="1:17">
      <c r="A60" s="2" t="s">
        <v>295</v>
      </c>
      <c r="B60" s="2"/>
      <c r="C60" s="2"/>
      <c r="D60" s="2"/>
      <c r="E60" s="2"/>
      <c r="F60" s="2"/>
    </row>
    <row r="61" spans="1:17">
      <c r="A61" s="2" t="s">
        <v>296</v>
      </c>
      <c r="B61" s="2"/>
      <c r="C61" s="2"/>
      <c r="D61" s="2"/>
      <c r="E61" s="2"/>
      <c r="F61" s="2"/>
      <c r="Q61" s="1"/>
    </row>
    <row r="62" spans="1:17">
      <c r="A62" s="2" t="s">
        <v>297</v>
      </c>
      <c r="B62" s="2"/>
      <c r="C62" s="2"/>
      <c r="D62" s="2"/>
      <c r="E62" s="2"/>
      <c r="F62" s="2"/>
      <c r="Q62" s="1"/>
    </row>
    <row r="63" spans="1:17">
      <c r="A63" s="2" t="s">
        <v>308</v>
      </c>
      <c r="B63" s="2"/>
      <c r="C63" s="2"/>
      <c r="D63" s="2"/>
      <c r="E63" s="2"/>
      <c r="F63" s="2"/>
      <c r="Q63" s="1"/>
    </row>
    <row r="64" spans="1:17">
      <c r="A64" s="2" t="s">
        <v>309</v>
      </c>
      <c r="B64" s="2"/>
      <c r="C64" s="2"/>
      <c r="D64" s="2"/>
      <c r="E64" s="2"/>
      <c r="F64" s="2"/>
      <c r="Q64" s="1"/>
    </row>
    <row r="65" spans="1:17">
      <c r="A65" s="2" t="s">
        <v>310</v>
      </c>
      <c r="B65" s="2"/>
      <c r="C65" s="2"/>
      <c r="D65" s="2"/>
      <c r="E65" s="2"/>
      <c r="F65" s="2"/>
      <c r="Q65" s="1"/>
    </row>
    <row r="66" spans="1:17">
      <c r="A66" s="2" t="s">
        <v>311</v>
      </c>
      <c r="B66" s="2"/>
      <c r="C66" s="2"/>
      <c r="D66" s="2"/>
      <c r="E66" s="2"/>
      <c r="F66" s="2"/>
      <c r="Q66" s="1"/>
    </row>
    <row r="67" spans="1:17">
      <c r="A67" s="2" t="s">
        <v>312</v>
      </c>
      <c r="B67" s="2"/>
      <c r="C67" s="2"/>
      <c r="D67" s="2"/>
      <c r="E67" s="2"/>
      <c r="F67" s="2"/>
    </row>
    <row r="68" spans="1:17">
      <c r="A68" s="2"/>
      <c r="B68" s="2"/>
      <c r="C68" s="2"/>
      <c r="D68" s="2"/>
      <c r="E68" s="2"/>
      <c r="F68" s="2"/>
    </row>
  </sheetData>
  <pageMargins left="0.53" right="0.25" top="1" bottom="0.67" header="0.5" footer="0.5"/>
  <pageSetup scale="6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50"/>
  <sheetViews>
    <sheetView zoomScaleSheetLayoutView="100" workbookViewId="0">
      <selection activeCell="A2" sqref="A2"/>
    </sheetView>
  </sheetViews>
  <sheetFormatPr defaultRowHeight="12.75"/>
  <cols>
    <col min="1" max="1" width="9.140625" style="47"/>
    <col min="2" max="2" width="11.7109375" style="47" customWidth="1"/>
    <col min="3" max="3" width="12.140625" style="47" customWidth="1"/>
    <col min="4" max="4" width="12.5703125" style="47" customWidth="1"/>
    <col min="5" max="7" width="11.7109375" style="47" customWidth="1"/>
    <col min="8" max="8" width="12.42578125" style="47" customWidth="1"/>
    <col min="9" max="257" width="9.140625" style="47"/>
    <col min="258" max="258" width="11.7109375" style="47" customWidth="1"/>
    <col min="259" max="259" width="12.140625" style="47" customWidth="1"/>
    <col min="260" max="260" width="12.5703125" style="47" customWidth="1"/>
    <col min="261" max="263" width="11.7109375" style="47" customWidth="1"/>
    <col min="264" max="264" width="12.42578125" style="47" customWidth="1"/>
    <col min="265" max="513" width="9.140625" style="47"/>
    <col min="514" max="514" width="11.7109375" style="47" customWidth="1"/>
    <col min="515" max="515" width="12.140625" style="47" customWidth="1"/>
    <col min="516" max="516" width="12.5703125" style="47" customWidth="1"/>
    <col min="517" max="519" width="11.7109375" style="47" customWidth="1"/>
    <col min="520" max="520" width="12.42578125" style="47" customWidth="1"/>
    <col min="521" max="769" width="9.140625" style="47"/>
    <col min="770" max="770" width="11.7109375" style="47" customWidth="1"/>
    <col min="771" max="771" width="12.140625" style="47" customWidth="1"/>
    <col min="772" max="772" width="12.5703125" style="47" customWidth="1"/>
    <col min="773" max="775" width="11.7109375" style="47" customWidth="1"/>
    <col min="776" max="776" width="12.42578125" style="47" customWidth="1"/>
    <col min="777" max="1025" width="9.140625" style="47"/>
    <col min="1026" max="1026" width="11.7109375" style="47" customWidth="1"/>
    <col min="1027" max="1027" width="12.140625" style="47" customWidth="1"/>
    <col min="1028" max="1028" width="12.5703125" style="47" customWidth="1"/>
    <col min="1029" max="1031" width="11.7109375" style="47" customWidth="1"/>
    <col min="1032" max="1032" width="12.42578125" style="47" customWidth="1"/>
    <col min="1033" max="1281" width="9.140625" style="47"/>
    <col min="1282" max="1282" width="11.7109375" style="47" customWidth="1"/>
    <col min="1283" max="1283" width="12.140625" style="47" customWidth="1"/>
    <col min="1284" max="1284" width="12.5703125" style="47" customWidth="1"/>
    <col min="1285" max="1287" width="11.7109375" style="47" customWidth="1"/>
    <col min="1288" max="1288" width="12.42578125" style="47" customWidth="1"/>
    <col min="1289" max="1537" width="9.140625" style="47"/>
    <col min="1538" max="1538" width="11.7109375" style="47" customWidth="1"/>
    <col min="1539" max="1539" width="12.140625" style="47" customWidth="1"/>
    <col min="1540" max="1540" width="12.5703125" style="47" customWidth="1"/>
    <col min="1541" max="1543" width="11.7109375" style="47" customWidth="1"/>
    <col min="1544" max="1544" width="12.42578125" style="47" customWidth="1"/>
    <col min="1545" max="1793" width="9.140625" style="47"/>
    <col min="1794" max="1794" width="11.7109375" style="47" customWidth="1"/>
    <col min="1795" max="1795" width="12.140625" style="47" customWidth="1"/>
    <col min="1796" max="1796" width="12.5703125" style="47" customWidth="1"/>
    <col min="1797" max="1799" width="11.7109375" style="47" customWidth="1"/>
    <col min="1800" max="1800" width="12.42578125" style="47" customWidth="1"/>
    <col min="1801" max="2049" width="9.140625" style="47"/>
    <col min="2050" max="2050" width="11.7109375" style="47" customWidth="1"/>
    <col min="2051" max="2051" width="12.140625" style="47" customWidth="1"/>
    <col min="2052" max="2052" width="12.5703125" style="47" customWidth="1"/>
    <col min="2053" max="2055" width="11.7109375" style="47" customWidth="1"/>
    <col min="2056" max="2056" width="12.42578125" style="47" customWidth="1"/>
    <col min="2057" max="2305" width="9.140625" style="47"/>
    <col min="2306" max="2306" width="11.7109375" style="47" customWidth="1"/>
    <col min="2307" max="2307" width="12.140625" style="47" customWidth="1"/>
    <col min="2308" max="2308" width="12.5703125" style="47" customWidth="1"/>
    <col min="2309" max="2311" width="11.7109375" style="47" customWidth="1"/>
    <col min="2312" max="2312" width="12.42578125" style="47" customWidth="1"/>
    <col min="2313" max="2561" width="9.140625" style="47"/>
    <col min="2562" max="2562" width="11.7109375" style="47" customWidth="1"/>
    <col min="2563" max="2563" width="12.140625" style="47" customWidth="1"/>
    <col min="2564" max="2564" width="12.5703125" style="47" customWidth="1"/>
    <col min="2565" max="2567" width="11.7109375" style="47" customWidth="1"/>
    <col min="2568" max="2568" width="12.42578125" style="47" customWidth="1"/>
    <col min="2569" max="2817" width="9.140625" style="47"/>
    <col min="2818" max="2818" width="11.7109375" style="47" customWidth="1"/>
    <col min="2819" max="2819" width="12.140625" style="47" customWidth="1"/>
    <col min="2820" max="2820" width="12.5703125" style="47" customWidth="1"/>
    <col min="2821" max="2823" width="11.7109375" style="47" customWidth="1"/>
    <col min="2824" max="2824" width="12.42578125" style="47" customWidth="1"/>
    <col min="2825" max="3073" width="9.140625" style="47"/>
    <col min="3074" max="3074" width="11.7109375" style="47" customWidth="1"/>
    <col min="3075" max="3075" width="12.140625" style="47" customWidth="1"/>
    <col min="3076" max="3076" width="12.5703125" style="47" customWidth="1"/>
    <col min="3077" max="3079" width="11.7109375" style="47" customWidth="1"/>
    <col min="3080" max="3080" width="12.42578125" style="47" customWidth="1"/>
    <col min="3081" max="3329" width="9.140625" style="47"/>
    <col min="3330" max="3330" width="11.7109375" style="47" customWidth="1"/>
    <col min="3331" max="3331" width="12.140625" style="47" customWidth="1"/>
    <col min="3332" max="3332" width="12.5703125" style="47" customWidth="1"/>
    <col min="3333" max="3335" width="11.7109375" style="47" customWidth="1"/>
    <col min="3336" max="3336" width="12.42578125" style="47" customWidth="1"/>
    <col min="3337" max="3585" width="9.140625" style="47"/>
    <col min="3586" max="3586" width="11.7109375" style="47" customWidth="1"/>
    <col min="3587" max="3587" width="12.140625" style="47" customWidth="1"/>
    <col min="3588" max="3588" width="12.5703125" style="47" customWidth="1"/>
    <col min="3589" max="3591" width="11.7109375" style="47" customWidth="1"/>
    <col min="3592" max="3592" width="12.42578125" style="47" customWidth="1"/>
    <col min="3593" max="3841" width="9.140625" style="47"/>
    <col min="3842" max="3842" width="11.7109375" style="47" customWidth="1"/>
    <col min="3843" max="3843" width="12.140625" style="47" customWidth="1"/>
    <col min="3844" max="3844" width="12.5703125" style="47" customWidth="1"/>
    <col min="3845" max="3847" width="11.7109375" style="47" customWidth="1"/>
    <col min="3848" max="3848" width="12.42578125" style="47" customWidth="1"/>
    <col min="3849" max="4097" width="9.140625" style="47"/>
    <col min="4098" max="4098" width="11.7109375" style="47" customWidth="1"/>
    <col min="4099" max="4099" width="12.140625" style="47" customWidth="1"/>
    <col min="4100" max="4100" width="12.5703125" style="47" customWidth="1"/>
    <col min="4101" max="4103" width="11.7109375" style="47" customWidth="1"/>
    <col min="4104" max="4104" width="12.42578125" style="47" customWidth="1"/>
    <col min="4105" max="4353" width="9.140625" style="47"/>
    <col min="4354" max="4354" width="11.7109375" style="47" customWidth="1"/>
    <col min="4355" max="4355" width="12.140625" style="47" customWidth="1"/>
    <col min="4356" max="4356" width="12.5703125" style="47" customWidth="1"/>
    <col min="4357" max="4359" width="11.7109375" style="47" customWidth="1"/>
    <col min="4360" max="4360" width="12.42578125" style="47" customWidth="1"/>
    <col min="4361" max="4609" width="9.140625" style="47"/>
    <col min="4610" max="4610" width="11.7109375" style="47" customWidth="1"/>
    <col min="4611" max="4611" width="12.140625" style="47" customWidth="1"/>
    <col min="4612" max="4612" width="12.5703125" style="47" customWidth="1"/>
    <col min="4613" max="4615" width="11.7109375" style="47" customWidth="1"/>
    <col min="4616" max="4616" width="12.42578125" style="47" customWidth="1"/>
    <col min="4617" max="4865" width="9.140625" style="47"/>
    <col min="4866" max="4866" width="11.7109375" style="47" customWidth="1"/>
    <col min="4867" max="4867" width="12.140625" style="47" customWidth="1"/>
    <col min="4868" max="4868" width="12.5703125" style="47" customWidth="1"/>
    <col min="4869" max="4871" width="11.7109375" style="47" customWidth="1"/>
    <col min="4872" max="4872" width="12.42578125" style="47" customWidth="1"/>
    <col min="4873" max="5121" width="9.140625" style="47"/>
    <col min="5122" max="5122" width="11.7109375" style="47" customWidth="1"/>
    <col min="5123" max="5123" width="12.140625" style="47" customWidth="1"/>
    <col min="5124" max="5124" width="12.5703125" style="47" customWidth="1"/>
    <col min="5125" max="5127" width="11.7109375" style="47" customWidth="1"/>
    <col min="5128" max="5128" width="12.42578125" style="47" customWidth="1"/>
    <col min="5129" max="5377" width="9.140625" style="47"/>
    <col min="5378" max="5378" width="11.7109375" style="47" customWidth="1"/>
    <col min="5379" max="5379" width="12.140625" style="47" customWidth="1"/>
    <col min="5380" max="5380" width="12.5703125" style="47" customWidth="1"/>
    <col min="5381" max="5383" width="11.7109375" style="47" customWidth="1"/>
    <col min="5384" max="5384" width="12.42578125" style="47" customWidth="1"/>
    <col min="5385" max="5633" width="9.140625" style="47"/>
    <col min="5634" max="5634" width="11.7109375" style="47" customWidth="1"/>
    <col min="5635" max="5635" width="12.140625" style="47" customWidth="1"/>
    <col min="5636" max="5636" width="12.5703125" style="47" customWidth="1"/>
    <col min="5637" max="5639" width="11.7109375" style="47" customWidth="1"/>
    <col min="5640" max="5640" width="12.42578125" style="47" customWidth="1"/>
    <col min="5641" max="5889" width="9.140625" style="47"/>
    <col min="5890" max="5890" width="11.7109375" style="47" customWidth="1"/>
    <col min="5891" max="5891" width="12.140625" style="47" customWidth="1"/>
    <col min="5892" max="5892" width="12.5703125" style="47" customWidth="1"/>
    <col min="5893" max="5895" width="11.7109375" style="47" customWidth="1"/>
    <col min="5896" max="5896" width="12.42578125" style="47" customWidth="1"/>
    <col min="5897" max="6145" width="9.140625" style="47"/>
    <col min="6146" max="6146" width="11.7109375" style="47" customWidth="1"/>
    <col min="6147" max="6147" width="12.140625" style="47" customWidth="1"/>
    <col min="6148" max="6148" width="12.5703125" style="47" customWidth="1"/>
    <col min="6149" max="6151" width="11.7109375" style="47" customWidth="1"/>
    <col min="6152" max="6152" width="12.42578125" style="47" customWidth="1"/>
    <col min="6153" max="6401" width="9.140625" style="47"/>
    <col min="6402" max="6402" width="11.7109375" style="47" customWidth="1"/>
    <col min="6403" max="6403" width="12.140625" style="47" customWidth="1"/>
    <col min="6404" max="6404" width="12.5703125" style="47" customWidth="1"/>
    <col min="6405" max="6407" width="11.7109375" style="47" customWidth="1"/>
    <col min="6408" max="6408" width="12.42578125" style="47" customWidth="1"/>
    <col min="6409" max="6657" width="9.140625" style="47"/>
    <col min="6658" max="6658" width="11.7109375" style="47" customWidth="1"/>
    <col min="6659" max="6659" width="12.140625" style="47" customWidth="1"/>
    <col min="6660" max="6660" width="12.5703125" style="47" customWidth="1"/>
    <col min="6661" max="6663" width="11.7109375" style="47" customWidth="1"/>
    <col min="6664" max="6664" width="12.42578125" style="47" customWidth="1"/>
    <col min="6665" max="6913" width="9.140625" style="47"/>
    <col min="6914" max="6914" width="11.7109375" style="47" customWidth="1"/>
    <col min="6915" max="6915" width="12.140625" style="47" customWidth="1"/>
    <col min="6916" max="6916" width="12.5703125" style="47" customWidth="1"/>
    <col min="6917" max="6919" width="11.7109375" style="47" customWidth="1"/>
    <col min="6920" max="6920" width="12.42578125" style="47" customWidth="1"/>
    <col min="6921" max="7169" width="9.140625" style="47"/>
    <col min="7170" max="7170" width="11.7109375" style="47" customWidth="1"/>
    <col min="7171" max="7171" width="12.140625" style="47" customWidth="1"/>
    <col min="7172" max="7172" width="12.5703125" style="47" customWidth="1"/>
    <col min="7173" max="7175" width="11.7109375" style="47" customWidth="1"/>
    <col min="7176" max="7176" width="12.42578125" style="47" customWidth="1"/>
    <col min="7177" max="7425" width="9.140625" style="47"/>
    <col min="7426" max="7426" width="11.7109375" style="47" customWidth="1"/>
    <col min="7427" max="7427" width="12.140625" style="47" customWidth="1"/>
    <col min="7428" max="7428" width="12.5703125" style="47" customWidth="1"/>
    <col min="7429" max="7431" width="11.7109375" style="47" customWidth="1"/>
    <col min="7432" max="7432" width="12.42578125" style="47" customWidth="1"/>
    <col min="7433" max="7681" width="9.140625" style="47"/>
    <col min="7682" max="7682" width="11.7109375" style="47" customWidth="1"/>
    <col min="7683" max="7683" width="12.140625" style="47" customWidth="1"/>
    <col min="7684" max="7684" width="12.5703125" style="47" customWidth="1"/>
    <col min="7685" max="7687" width="11.7109375" style="47" customWidth="1"/>
    <col min="7688" max="7688" width="12.42578125" style="47" customWidth="1"/>
    <col min="7689" max="7937" width="9.140625" style="47"/>
    <col min="7938" max="7938" width="11.7109375" style="47" customWidth="1"/>
    <col min="7939" max="7939" width="12.140625" style="47" customWidth="1"/>
    <col min="7940" max="7940" width="12.5703125" style="47" customWidth="1"/>
    <col min="7941" max="7943" width="11.7109375" style="47" customWidth="1"/>
    <col min="7944" max="7944" width="12.42578125" style="47" customWidth="1"/>
    <col min="7945" max="8193" width="9.140625" style="47"/>
    <col min="8194" max="8194" width="11.7109375" style="47" customWidth="1"/>
    <col min="8195" max="8195" width="12.140625" style="47" customWidth="1"/>
    <col min="8196" max="8196" width="12.5703125" style="47" customWidth="1"/>
    <col min="8197" max="8199" width="11.7109375" style="47" customWidth="1"/>
    <col min="8200" max="8200" width="12.42578125" style="47" customWidth="1"/>
    <col min="8201" max="8449" width="9.140625" style="47"/>
    <col min="8450" max="8450" width="11.7109375" style="47" customWidth="1"/>
    <col min="8451" max="8451" width="12.140625" style="47" customWidth="1"/>
    <col min="8452" max="8452" width="12.5703125" style="47" customWidth="1"/>
    <col min="8453" max="8455" width="11.7109375" style="47" customWidth="1"/>
    <col min="8456" max="8456" width="12.42578125" style="47" customWidth="1"/>
    <col min="8457" max="8705" width="9.140625" style="47"/>
    <col min="8706" max="8706" width="11.7109375" style="47" customWidth="1"/>
    <col min="8707" max="8707" width="12.140625" style="47" customWidth="1"/>
    <col min="8708" max="8708" width="12.5703125" style="47" customWidth="1"/>
    <col min="8709" max="8711" width="11.7109375" style="47" customWidth="1"/>
    <col min="8712" max="8712" width="12.42578125" style="47" customWidth="1"/>
    <col min="8713" max="8961" width="9.140625" style="47"/>
    <col min="8962" max="8962" width="11.7109375" style="47" customWidth="1"/>
    <col min="8963" max="8963" width="12.140625" style="47" customWidth="1"/>
    <col min="8964" max="8964" width="12.5703125" style="47" customWidth="1"/>
    <col min="8965" max="8967" width="11.7109375" style="47" customWidth="1"/>
    <col min="8968" max="8968" width="12.42578125" style="47" customWidth="1"/>
    <col min="8969" max="9217" width="9.140625" style="47"/>
    <col min="9218" max="9218" width="11.7109375" style="47" customWidth="1"/>
    <col min="9219" max="9219" width="12.140625" style="47" customWidth="1"/>
    <col min="9220" max="9220" width="12.5703125" style="47" customWidth="1"/>
    <col min="9221" max="9223" width="11.7109375" style="47" customWidth="1"/>
    <col min="9224" max="9224" width="12.42578125" style="47" customWidth="1"/>
    <col min="9225" max="9473" width="9.140625" style="47"/>
    <col min="9474" max="9474" width="11.7109375" style="47" customWidth="1"/>
    <col min="9475" max="9475" width="12.140625" style="47" customWidth="1"/>
    <col min="9476" max="9476" width="12.5703125" style="47" customWidth="1"/>
    <col min="9477" max="9479" width="11.7109375" style="47" customWidth="1"/>
    <col min="9480" max="9480" width="12.42578125" style="47" customWidth="1"/>
    <col min="9481" max="9729" width="9.140625" style="47"/>
    <col min="9730" max="9730" width="11.7109375" style="47" customWidth="1"/>
    <col min="9731" max="9731" width="12.140625" style="47" customWidth="1"/>
    <col min="9732" max="9732" width="12.5703125" style="47" customWidth="1"/>
    <col min="9733" max="9735" width="11.7109375" style="47" customWidth="1"/>
    <col min="9736" max="9736" width="12.42578125" style="47" customWidth="1"/>
    <col min="9737" max="9985" width="9.140625" style="47"/>
    <col min="9986" max="9986" width="11.7109375" style="47" customWidth="1"/>
    <col min="9987" max="9987" width="12.140625" style="47" customWidth="1"/>
    <col min="9988" max="9988" width="12.5703125" style="47" customWidth="1"/>
    <col min="9989" max="9991" width="11.7109375" style="47" customWidth="1"/>
    <col min="9992" max="9992" width="12.42578125" style="47" customWidth="1"/>
    <col min="9993" max="10241" width="9.140625" style="47"/>
    <col min="10242" max="10242" width="11.7109375" style="47" customWidth="1"/>
    <col min="10243" max="10243" width="12.140625" style="47" customWidth="1"/>
    <col min="10244" max="10244" width="12.5703125" style="47" customWidth="1"/>
    <col min="10245" max="10247" width="11.7109375" style="47" customWidth="1"/>
    <col min="10248" max="10248" width="12.42578125" style="47" customWidth="1"/>
    <col min="10249" max="10497" width="9.140625" style="47"/>
    <col min="10498" max="10498" width="11.7109375" style="47" customWidth="1"/>
    <col min="10499" max="10499" width="12.140625" style="47" customWidth="1"/>
    <col min="10500" max="10500" width="12.5703125" style="47" customWidth="1"/>
    <col min="10501" max="10503" width="11.7109375" style="47" customWidth="1"/>
    <col min="10504" max="10504" width="12.42578125" style="47" customWidth="1"/>
    <col min="10505" max="10753" width="9.140625" style="47"/>
    <col min="10754" max="10754" width="11.7109375" style="47" customWidth="1"/>
    <col min="10755" max="10755" width="12.140625" style="47" customWidth="1"/>
    <col min="10756" max="10756" width="12.5703125" style="47" customWidth="1"/>
    <col min="10757" max="10759" width="11.7109375" style="47" customWidth="1"/>
    <col min="10760" max="10760" width="12.42578125" style="47" customWidth="1"/>
    <col min="10761" max="11009" width="9.140625" style="47"/>
    <col min="11010" max="11010" width="11.7109375" style="47" customWidth="1"/>
    <col min="11011" max="11011" width="12.140625" style="47" customWidth="1"/>
    <col min="11012" max="11012" width="12.5703125" style="47" customWidth="1"/>
    <col min="11013" max="11015" width="11.7109375" style="47" customWidth="1"/>
    <col min="11016" max="11016" width="12.42578125" style="47" customWidth="1"/>
    <col min="11017" max="11265" width="9.140625" style="47"/>
    <col min="11266" max="11266" width="11.7109375" style="47" customWidth="1"/>
    <col min="11267" max="11267" width="12.140625" style="47" customWidth="1"/>
    <col min="11268" max="11268" width="12.5703125" style="47" customWidth="1"/>
    <col min="11269" max="11271" width="11.7109375" style="47" customWidth="1"/>
    <col min="11272" max="11272" width="12.42578125" style="47" customWidth="1"/>
    <col min="11273" max="11521" width="9.140625" style="47"/>
    <col min="11522" max="11522" width="11.7109375" style="47" customWidth="1"/>
    <col min="11523" max="11523" width="12.140625" style="47" customWidth="1"/>
    <col min="11524" max="11524" width="12.5703125" style="47" customWidth="1"/>
    <col min="11525" max="11527" width="11.7109375" style="47" customWidth="1"/>
    <col min="11528" max="11528" width="12.42578125" style="47" customWidth="1"/>
    <col min="11529" max="11777" width="9.140625" style="47"/>
    <col min="11778" max="11778" width="11.7109375" style="47" customWidth="1"/>
    <col min="11779" max="11779" width="12.140625" style="47" customWidth="1"/>
    <col min="11780" max="11780" width="12.5703125" style="47" customWidth="1"/>
    <col min="11781" max="11783" width="11.7109375" style="47" customWidth="1"/>
    <col min="11784" max="11784" width="12.42578125" style="47" customWidth="1"/>
    <col min="11785" max="12033" width="9.140625" style="47"/>
    <col min="12034" max="12034" width="11.7109375" style="47" customWidth="1"/>
    <col min="12035" max="12035" width="12.140625" style="47" customWidth="1"/>
    <col min="12036" max="12036" width="12.5703125" style="47" customWidth="1"/>
    <col min="12037" max="12039" width="11.7109375" style="47" customWidth="1"/>
    <col min="12040" max="12040" width="12.42578125" style="47" customWidth="1"/>
    <col min="12041" max="12289" width="9.140625" style="47"/>
    <col min="12290" max="12290" width="11.7109375" style="47" customWidth="1"/>
    <col min="12291" max="12291" width="12.140625" style="47" customWidth="1"/>
    <col min="12292" max="12292" width="12.5703125" style="47" customWidth="1"/>
    <col min="12293" max="12295" width="11.7109375" style="47" customWidth="1"/>
    <col min="12296" max="12296" width="12.42578125" style="47" customWidth="1"/>
    <col min="12297" max="12545" width="9.140625" style="47"/>
    <col min="12546" max="12546" width="11.7109375" style="47" customWidth="1"/>
    <col min="12547" max="12547" width="12.140625" style="47" customWidth="1"/>
    <col min="12548" max="12548" width="12.5703125" style="47" customWidth="1"/>
    <col min="12549" max="12551" width="11.7109375" style="47" customWidth="1"/>
    <col min="12552" max="12552" width="12.42578125" style="47" customWidth="1"/>
    <col min="12553" max="12801" width="9.140625" style="47"/>
    <col min="12802" max="12802" width="11.7109375" style="47" customWidth="1"/>
    <col min="12803" max="12803" width="12.140625" style="47" customWidth="1"/>
    <col min="12804" max="12804" width="12.5703125" style="47" customWidth="1"/>
    <col min="12805" max="12807" width="11.7109375" style="47" customWidth="1"/>
    <col min="12808" max="12808" width="12.42578125" style="47" customWidth="1"/>
    <col min="12809" max="13057" width="9.140625" style="47"/>
    <col min="13058" max="13058" width="11.7109375" style="47" customWidth="1"/>
    <col min="13059" max="13059" width="12.140625" style="47" customWidth="1"/>
    <col min="13060" max="13060" width="12.5703125" style="47" customWidth="1"/>
    <col min="13061" max="13063" width="11.7109375" style="47" customWidth="1"/>
    <col min="13064" max="13064" width="12.42578125" style="47" customWidth="1"/>
    <col min="13065" max="13313" width="9.140625" style="47"/>
    <col min="13314" max="13314" width="11.7109375" style="47" customWidth="1"/>
    <col min="13315" max="13315" width="12.140625" style="47" customWidth="1"/>
    <col min="13316" max="13316" width="12.5703125" style="47" customWidth="1"/>
    <col min="13317" max="13319" width="11.7109375" style="47" customWidth="1"/>
    <col min="13320" max="13320" width="12.42578125" style="47" customWidth="1"/>
    <col min="13321" max="13569" width="9.140625" style="47"/>
    <col min="13570" max="13570" width="11.7109375" style="47" customWidth="1"/>
    <col min="13571" max="13571" width="12.140625" style="47" customWidth="1"/>
    <col min="13572" max="13572" width="12.5703125" style="47" customWidth="1"/>
    <col min="13573" max="13575" width="11.7109375" style="47" customWidth="1"/>
    <col min="13576" max="13576" width="12.42578125" style="47" customWidth="1"/>
    <col min="13577" max="13825" width="9.140625" style="47"/>
    <col min="13826" max="13826" width="11.7109375" style="47" customWidth="1"/>
    <col min="13827" max="13827" width="12.140625" style="47" customWidth="1"/>
    <col min="13828" max="13828" width="12.5703125" style="47" customWidth="1"/>
    <col min="13829" max="13831" width="11.7109375" style="47" customWidth="1"/>
    <col min="13832" max="13832" width="12.42578125" style="47" customWidth="1"/>
    <col min="13833" max="14081" width="9.140625" style="47"/>
    <col min="14082" max="14082" width="11.7109375" style="47" customWidth="1"/>
    <col min="14083" max="14083" width="12.140625" style="47" customWidth="1"/>
    <col min="14084" max="14084" width="12.5703125" style="47" customWidth="1"/>
    <col min="14085" max="14087" width="11.7109375" style="47" customWidth="1"/>
    <col min="14088" max="14088" width="12.42578125" style="47" customWidth="1"/>
    <col min="14089" max="14337" width="9.140625" style="47"/>
    <col min="14338" max="14338" width="11.7109375" style="47" customWidth="1"/>
    <col min="14339" max="14339" width="12.140625" style="47" customWidth="1"/>
    <col min="14340" max="14340" width="12.5703125" style="47" customWidth="1"/>
    <col min="14341" max="14343" width="11.7109375" style="47" customWidth="1"/>
    <col min="14344" max="14344" width="12.42578125" style="47" customWidth="1"/>
    <col min="14345" max="14593" width="9.140625" style="47"/>
    <col min="14594" max="14594" width="11.7109375" style="47" customWidth="1"/>
    <col min="14595" max="14595" width="12.140625" style="47" customWidth="1"/>
    <col min="14596" max="14596" width="12.5703125" style="47" customWidth="1"/>
    <col min="14597" max="14599" width="11.7109375" style="47" customWidth="1"/>
    <col min="14600" max="14600" width="12.42578125" style="47" customWidth="1"/>
    <col min="14601" max="14849" width="9.140625" style="47"/>
    <col min="14850" max="14850" width="11.7109375" style="47" customWidth="1"/>
    <col min="14851" max="14851" width="12.140625" style="47" customWidth="1"/>
    <col min="14852" max="14852" width="12.5703125" style="47" customWidth="1"/>
    <col min="14853" max="14855" width="11.7109375" style="47" customWidth="1"/>
    <col min="14856" max="14856" width="12.42578125" style="47" customWidth="1"/>
    <col min="14857" max="15105" width="9.140625" style="47"/>
    <col min="15106" max="15106" width="11.7109375" style="47" customWidth="1"/>
    <col min="15107" max="15107" width="12.140625" style="47" customWidth="1"/>
    <col min="15108" max="15108" width="12.5703125" style="47" customWidth="1"/>
    <col min="15109" max="15111" width="11.7109375" style="47" customWidth="1"/>
    <col min="15112" max="15112" width="12.42578125" style="47" customWidth="1"/>
    <col min="15113" max="15361" width="9.140625" style="47"/>
    <col min="15362" max="15362" width="11.7109375" style="47" customWidth="1"/>
    <col min="15363" max="15363" width="12.140625" style="47" customWidth="1"/>
    <col min="15364" max="15364" width="12.5703125" style="47" customWidth="1"/>
    <col min="15365" max="15367" width="11.7109375" style="47" customWidth="1"/>
    <col min="15368" max="15368" width="12.42578125" style="47" customWidth="1"/>
    <col min="15369" max="15617" width="9.140625" style="47"/>
    <col min="15618" max="15618" width="11.7109375" style="47" customWidth="1"/>
    <col min="15619" max="15619" width="12.140625" style="47" customWidth="1"/>
    <col min="15620" max="15620" width="12.5703125" style="47" customWidth="1"/>
    <col min="15621" max="15623" width="11.7109375" style="47" customWidth="1"/>
    <col min="15624" max="15624" width="12.42578125" style="47" customWidth="1"/>
    <col min="15625" max="15873" width="9.140625" style="47"/>
    <col min="15874" max="15874" width="11.7109375" style="47" customWidth="1"/>
    <col min="15875" max="15875" width="12.140625" style="47" customWidth="1"/>
    <col min="15876" max="15876" width="12.5703125" style="47" customWidth="1"/>
    <col min="15877" max="15879" width="11.7109375" style="47" customWidth="1"/>
    <col min="15880" max="15880" width="12.42578125" style="47" customWidth="1"/>
    <col min="15881" max="16129" width="9.140625" style="47"/>
    <col min="16130" max="16130" width="11.7109375" style="47" customWidth="1"/>
    <col min="16131" max="16131" width="12.140625" style="47" customWidth="1"/>
    <col min="16132" max="16132" width="12.5703125" style="47" customWidth="1"/>
    <col min="16133" max="16135" width="11.7109375" style="47" customWidth="1"/>
    <col min="16136" max="16136" width="12.42578125" style="47" customWidth="1"/>
    <col min="16137" max="16384" width="9.140625" style="47"/>
  </cols>
  <sheetData>
    <row r="1" spans="1:9" ht="15.75">
      <c r="A1" s="281" t="s">
        <v>313</v>
      </c>
      <c r="C1" s="281"/>
      <c r="D1" s="281"/>
      <c r="E1" s="281"/>
      <c r="F1" s="281"/>
      <c r="G1" s="281"/>
      <c r="H1" s="1"/>
    </row>
    <row r="2" spans="1:9" ht="15.75" customHeight="1">
      <c r="A2" s="46" t="s">
        <v>500</v>
      </c>
      <c r="B2" s="281"/>
      <c r="C2" s="281"/>
      <c r="D2" s="281"/>
      <c r="E2" s="281"/>
      <c r="F2" s="281"/>
      <c r="G2" s="281"/>
      <c r="H2" s="2"/>
      <c r="I2" s="137"/>
    </row>
    <row r="3" spans="1:9" ht="15.75" customHeight="1">
      <c r="A3" s="46"/>
      <c r="B3" s="281"/>
      <c r="C3" s="281"/>
      <c r="D3" s="281"/>
      <c r="E3" s="281"/>
      <c r="F3" s="281"/>
      <c r="G3" s="281"/>
      <c r="H3" s="2"/>
      <c r="I3" s="137"/>
    </row>
    <row r="4" spans="1:9" ht="38.25">
      <c r="A4" s="238"/>
      <c r="B4" s="307" t="s">
        <v>383</v>
      </c>
      <c r="C4" s="308" t="s">
        <v>382</v>
      </c>
      <c r="D4" s="308" t="s">
        <v>286</v>
      </c>
      <c r="E4" s="308" t="s">
        <v>314</v>
      </c>
      <c r="F4" s="308" t="s">
        <v>288</v>
      </c>
      <c r="G4" s="307" t="s">
        <v>315</v>
      </c>
      <c r="H4" s="308" t="s">
        <v>290</v>
      </c>
      <c r="I4" s="137"/>
    </row>
    <row r="5" spans="1:9">
      <c r="A5" s="310"/>
      <c r="B5" s="270" t="s">
        <v>303</v>
      </c>
      <c r="C5" s="269" t="s">
        <v>23</v>
      </c>
      <c r="D5" s="269" t="s">
        <v>304</v>
      </c>
      <c r="E5" s="269" t="s">
        <v>25</v>
      </c>
      <c r="F5" s="269" t="s">
        <v>26</v>
      </c>
      <c r="G5" s="270" t="s">
        <v>53</v>
      </c>
      <c r="H5" s="269" t="s">
        <v>28</v>
      </c>
      <c r="I5" s="137"/>
    </row>
    <row r="6" spans="1:9">
      <c r="A6" s="311">
        <v>1977</v>
      </c>
      <c r="B6" s="57">
        <f>(('T11'!B7/'T11'!B6)-1)*100</f>
        <v>3.5632208371993768</v>
      </c>
      <c r="C6" s="57">
        <f>(('T11'!C7/'T11'!C6)-1)*100</f>
        <v>0.89755715756834054</v>
      </c>
      <c r="D6" s="57">
        <f>(('T11'!D7/'T11'!D6)-1)*100</f>
        <v>2.6419506623615918</v>
      </c>
      <c r="E6" s="57">
        <f>(('T11'!E7/'T11'!E6)-1)*100</f>
        <v>0.82778776037060187</v>
      </c>
      <c r="F6" s="57">
        <f>(('T11'!F7/'T11'!F6)-1)*100</f>
        <v>1.7992687752928838</v>
      </c>
      <c r="G6" s="57">
        <f>(('T11'!G7/'T11'!G6)-1)*100</f>
        <v>1.0983317654385427</v>
      </c>
      <c r="H6" s="309">
        <f>(('T11'!H7/'T11'!H6)-1)*100</f>
        <v>-7.3148128021142007</v>
      </c>
      <c r="I6" s="288"/>
    </row>
    <row r="7" spans="1:9">
      <c r="A7" s="311">
        <v>1978</v>
      </c>
      <c r="B7" s="57">
        <f>(('T11'!B8/'T11'!B7)-1)*100</f>
        <v>4.4521974834312861</v>
      </c>
      <c r="C7" s="57">
        <f>(('T11'!C8/'T11'!C7)-1)*100</f>
        <v>1.1314535309965512</v>
      </c>
      <c r="D7" s="57">
        <f>(('T11'!D8/'T11'!D7)-1)*100</f>
        <v>3.2835916388929576</v>
      </c>
      <c r="E7" s="57">
        <f>(('T11'!E8/'T11'!E7)-1)*100</f>
        <v>0.73896791213265978</v>
      </c>
      <c r="F7" s="57">
        <f>(('T11'!F8/'T11'!F7)-1)*100</f>
        <v>2.5259577098107888</v>
      </c>
      <c r="G7" s="57">
        <f>(('T11'!G8/'T11'!G7)-1)*100</f>
        <v>1.4393525702225185</v>
      </c>
      <c r="H7" s="59">
        <f>(('T11'!H8/'T11'!H7)-1)*100</f>
        <v>-12.86231083470113</v>
      </c>
      <c r="I7" s="288"/>
    </row>
    <row r="8" spans="1:9">
      <c r="A8" s="311">
        <v>1979</v>
      </c>
      <c r="B8" s="57">
        <f>(('T11'!B9/'T11'!B8)-1)*100</f>
        <v>2.0399515451604788</v>
      </c>
      <c r="C8" s="57">
        <f>(('T11'!C9/'T11'!C8)-1)*100</f>
        <v>0.27703324928063378</v>
      </c>
      <c r="D8" s="57">
        <f>(('T11'!D9/'T11'!D8)-1)*100</f>
        <v>1.7580479186070086</v>
      </c>
      <c r="E8" s="57">
        <f>(('T11'!E9/'T11'!E8)-1)*100</f>
        <v>0.70341312801562861</v>
      </c>
      <c r="F8" s="57">
        <f>(('T11'!F9/'T11'!F8)-1)*100</f>
        <v>1.04726816880647</v>
      </c>
      <c r="G8" s="57">
        <f>(('T11'!G9/'T11'!G8)-1)*100</f>
        <v>0.81264461458951942</v>
      </c>
      <c r="H8" s="59">
        <f>(('T11'!H9/'T11'!H8)-1)*100</f>
        <v>-2.8204607234662782</v>
      </c>
      <c r="I8" s="288"/>
    </row>
    <row r="9" spans="1:9">
      <c r="A9" s="311">
        <v>1980</v>
      </c>
      <c r="B9" s="57">
        <f>(('T11'!B10/'T11'!B9)-1)*100</f>
        <v>-1.3920417305924082</v>
      </c>
      <c r="C9" s="57">
        <f>(('T11'!C10/'T11'!C9)-1)*100</f>
        <v>-0.72553095402816403</v>
      </c>
      <c r="D9" s="57">
        <f>(('T11'!D10/'T11'!D9)-1)*100</f>
        <v>-0.6713818597766652</v>
      </c>
      <c r="E9" s="57">
        <f>(('T11'!E10/'T11'!E9)-1)*100</f>
        <v>0.57750050839049383</v>
      </c>
      <c r="F9" s="57">
        <f>(('T11'!F10/'T11'!F9)-1)*100</f>
        <v>-1.2417114780685301</v>
      </c>
      <c r="G9" s="57">
        <f>(('T11'!G10/'T11'!G9)-1)*100</f>
        <v>0.13403038632799902</v>
      </c>
      <c r="H9" s="59">
        <f>(('T11'!H10/'T11'!H9)-1)*100</f>
        <v>22.303893191853664</v>
      </c>
      <c r="I9" s="288"/>
    </row>
    <row r="10" spans="1:9">
      <c r="A10" s="311">
        <v>1981</v>
      </c>
      <c r="B10" s="57">
        <f>(('T11'!B11/'T11'!B10)-1)*100</f>
        <v>1.5757656993617308</v>
      </c>
      <c r="C10" s="57">
        <f>(('T11'!C11/'T11'!C10)-1)*100</f>
        <v>1.4757014151524084</v>
      </c>
      <c r="D10" s="57">
        <f>(('T11'!D11/'T11'!D10)-1)*100</f>
        <v>9.8609108204095186E-2</v>
      </c>
      <c r="E10" s="57">
        <f>(('T11'!E11/'T11'!E10)-1)*100</f>
        <v>0.41555529657242296</v>
      </c>
      <c r="F10" s="57">
        <f>(('T11'!F11/'T11'!F10)-1)*100</f>
        <v>-0.31563455226856219</v>
      </c>
      <c r="G10" s="57">
        <f>(('T11'!G11/'T11'!G10)-1)*100</f>
        <v>0.19318195721593767</v>
      </c>
      <c r="H10" s="59">
        <f>(('T11'!H11/'T11'!H10)-1)*100</f>
        <v>6.8092623345028302</v>
      </c>
      <c r="I10" s="288"/>
    </row>
    <row r="11" spans="1:9">
      <c r="A11" s="311">
        <v>1982</v>
      </c>
      <c r="B11" s="57">
        <f>(('T11'!B12/'T11'!B11)-1)*100</f>
        <v>-2.8435435151533128</v>
      </c>
      <c r="C11" s="57">
        <f>(('T11'!C12/'T11'!C11)-1)*100</f>
        <v>-1.0515965476288081</v>
      </c>
      <c r="D11" s="57">
        <f>(('T11'!D12/'T11'!D11)-1)*100</f>
        <v>-1.810991289401731</v>
      </c>
      <c r="E11" s="57">
        <f>(('T11'!E12/'T11'!E11)-1)*100</f>
        <v>0.29478091462544764</v>
      </c>
      <c r="F11" s="57">
        <f>(('T11'!F12/'T11'!F11)-1)*100</f>
        <v>-2.0995830339563537</v>
      </c>
      <c r="G11" s="57">
        <f>(('T11'!G12/'T11'!G11)-1)*100</f>
        <v>0.15126018672613206</v>
      </c>
      <c r="H11" s="59">
        <f>(('T11'!H12/'T11'!H11)-1)*100</f>
        <v>27.466370403921637</v>
      </c>
      <c r="I11" s="288"/>
    </row>
    <row r="12" spans="1:9">
      <c r="A12" s="311">
        <v>1983</v>
      </c>
      <c r="B12" s="57">
        <f>(('T11'!B13/'T11'!B12)-1)*100</f>
        <v>3.6879824793615734</v>
      </c>
      <c r="C12" s="57">
        <f>(('T11'!C13/'T11'!C12)-1)*100</f>
        <v>3.2750825273260675</v>
      </c>
      <c r="D12" s="57">
        <f>(('T11'!D13/'T11'!D12)-1)*100</f>
        <v>0.39980597636051218</v>
      </c>
      <c r="E12" s="57">
        <f>(('T11'!E13/'T11'!E12)-1)*100</f>
        <v>0.21570784768780715</v>
      </c>
      <c r="F12" s="57">
        <f>(('T11'!F13/'T11'!F12)-1)*100</f>
        <v>0.18370186932421539</v>
      </c>
      <c r="G12" s="57">
        <f>(('T11'!G13/'T11'!G12)-1)*100</f>
        <v>9.1879866435151669E-2</v>
      </c>
      <c r="H12" s="59">
        <f>(('T11'!H13/'T11'!H12)-1)*100</f>
        <v>-0.75470119014102721</v>
      </c>
      <c r="I12" s="288"/>
    </row>
    <row r="13" spans="1:9">
      <c r="A13" s="311">
        <v>1984</v>
      </c>
      <c r="B13" s="57">
        <f>(('T11'!B14/'T11'!B13)-1)*100</f>
        <v>6.3234063760295278</v>
      </c>
      <c r="C13" s="57">
        <f>(('T11'!C14/'T11'!C13)-1)*100</f>
        <v>2.9980245486094681</v>
      </c>
      <c r="D13" s="57">
        <f>(('T11'!D14/'T11'!D13)-1)*100</f>
        <v>3.2285879675785889</v>
      </c>
      <c r="E13" s="57">
        <f>(('T11'!E14/'T11'!E13)-1)*100</f>
        <v>0.36174016419159294</v>
      </c>
      <c r="F13" s="57">
        <f>(('T11'!F14/'T11'!F13)-1)*100</f>
        <v>2.8565146426286159</v>
      </c>
      <c r="G13" s="57">
        <f>(('T11'!G14/'T11'!G13)-1)*100</f>
        <v>0.53642440159400451</v>
      </c>
      <c r="H13" s="59">
        <f>(('T11'!H14/'T11'!H13)-1)*100</f>
        <v>-21.302197954371714</v>
      </c>
      <c r="I13" s="288"/>
    </row>
    <row r="14" spans="1:9">
      <c r="A14" s="311">
        <v>1985</v>
      </c>
      <c r="B14" s="57">
        <f>(('T11'!B15/'T11'!B14)-1)*100</f>
        <v>3.3157991199403103</v>
      </c>
      <c r="C14" s="57">
        <f>(('T11'!C15/'T11'!C14)-1)*100</f>
        <v>2.1521243447645722</v>
      </c>
      <c r="D14" s="57">
        <f>(('T11'!D15/'T11'!D14)-1)*100</f>
        <v>1.1391586642371943</v>
      </c>
      <c r="E14" s="57">
        <f>(('T11'!E15/'T11'!E14)-1)*100</f>
        <v>0.13888182275834104</v>
      </c>
      <c r="F14" s="57">
        <f>(('T11'!F15/'T11'!F14)-1)*100</f>
        <v>0.99888956544300633</v>
      </c>
      <c r="G14" s="57">
        <f>(('T11'!G15/'T11'!G14)-1)*100</f>
        <v>0.64808767337447559</v>
      </c>
      <c r="H14" s="59">
        <f>(('T11'!H15/'T11'!H14)-1)*100</f>
        <v>-3.6541696928359957</v>
      </c>
      <c r="I14" s="288"/>
    </row>
    <row r="15" spans="1:9">
      <c r="A15" s="311">
        <v>1986</v>
      </c>
      <c r="B15" s="57">
        <f>(('T11'!B16/'T11'!B15)-1)*100</f>
        <v>2.5757993408336954</v>
      </c>
      <c r="C15" s="57">
        <f>(('T11'!C16/'T11'!C15)-1)*100</f>
        <v>1.2009352892515146</v>
      </c>
      <c r="D15" s="57">
        <f>(('T11'!D16/'T11'!D15)-1)*100</f>
        <v>1.3585487601004198</v>
      </c>
      <c r="E15" s="57">
        <f>(('T11'!E16/'T11'!E15)-1)*100</f>
        <v>0.41949983689384407</v>
      </c>
      <c r="F15" s="57">
        <f>(('T11'!F16/'T11'!F15)-1)*100</f>
        <v>0.9351260708645448</v>
      </c>
      <c r="G15" s="57">
        <f>(('T11'!G16/'T11'!G15)-1)*100</f>
        <v>0.70966347593812706</v>
      </c>
      <c r="H15" s="59">
        <f>(('T11'!H16/'T11'!H15)-1)*100</f>
        <v>-2.2088912292883012</v>
      </c>
      <c r="I15" s="288"/>
    </row>
    <row r="16" spans="1:9">
      <c r="A16" s="311">
        <v>1987</v>
      </c>
      <c r="B16" s="57">
        <f>(('T11'!B17/'T11'!B16)-1)*100</f>
        <v>2.5413585177199716</v>
      </c>
      <c r="C16" s="57">
        <f>(('T11'!C17/'T11'!C16)-1)*100</f>
        <v>0.84562677574229195</v>
      </c>
      <c r="D16" s="57">
        <f>(('T11'!D17/'T11'!D16)-1)*100</f>
        <v>1.6815124226939648</v>
      </c>
      <c r="E16" s="57">
        <f>(('T11'!E17/'T11'!E16)-1)*100</f>
        <v>0.29928990178331727</v>
      </c>
      <c r="F16" s="57">
        <f>(('T11'!F17/'T11'!F16)-1)*100</f>
        <v>1.3780980127218845</v>
      </c>
      <c r="G16" s="57">
        <f>(('T11'!G17/'T11'!G16)-1)*100</f>
        <v>0.51797657216849924</v>
      </c>
      <c r="H16" s="59">
        <f>(('T11'!H17/'T11'!H16)-1)*100</f>
        <v>-10.926327120963808</v>
      </c>
      <c r="I16" s="288"/>
    </row>
    <row r="17" spans="1:9">
      <c r="A17" s="311">
        <v>1988</v>
      </c>
      <c r="B17" s="57">
        <f>(('T11'!B18/'T11'!B17)-1)*100</f>
        <v>3.2609365965896142</v>
      </c>
      <c r="C17" s="57">
        <f>(('T11'!C18/'T11'!C17)-1)*100</f>
        <v>1.9127527545045542</v>
      </c>
      <c r="D17" s="57">
        <f>(('T11'!D18/'T11'!D17)-1)*100</f>
        <v>1.3228804105926528</v>
      </c>
      <c r="E17" s="57">
        <f>(('T11'!E18/'T11'!E17)-1)*100</f>
        <v>0.10347475957150909</v>
      </c>
      <c r="F17" s="57">
        <f>(('T11'!F18/'T11'!F17)-1)*100</f>
        <v>1.2181451782267594</v>
      </c>
      <c r="G17" s="57">
        <f>(('T11'!G18/'T11'!G17)-1)*100</f>
        <v>0.48235013669499782</v>
      </c>
      <c r="H17" s="59">
        <f>(('T11'!H18/'T11'!H17)-1)*100</f>
        <v>-10.660113764965541</v>
      </c>
      <c r="I17" s="288"/>
    </row>
    <row r="18" spans="1:9">
      <c r="A18" s="311">
        <v>1989</v>
      </c>
      <c r="B18" s="57">
        <f>(('T11'!B19/'T11'!B18)-1)*100</f>
        <v>2.7056212454159123</v>
      </c>
      <c r="C18" s="57">
        <f>(('T11'!C19/'T11'!C18)-1)*100</f>
        <v>1.5828461656441473</v>
      </c>
      <c r="D18" s="57">
        <f>(('T11'!D19/'T11'!D18)-1)*100</f>
        <v>1.1052801945920843</v>
      </c>
      <c r="E18" s="57">
        <f>(('T11'!E19/'T11'!E18)-1)*100</f>
        <v>1.4886390492896417E-2</v>
      </c>
      <c r="F18" s="57">
        <f>(('T11'!F19/'T11'!F18)-1)*100</f>
        <v>1.0902315079795999</v>
      </c>
      <c r="G18" s="57">
        <f>(('T11'!G19/'T11'!G18)-1)*100</f>
        <v>0.83594536921427487</v>
      </c>
      <c r="H18" s="59">
        <f>(('T11'!H19/'T11'!H18)-1)*100</f>
        <v>-3.5120211690723657</v>
      </c>
      <c r="I18" s="288"/>
    </row>
    <row r="19" spans="1:9">
      <c r="A19" s="311">
        <v>1990</v>
      </c>
      <c r="B19" s="57">
        <f>(('T11'!B20/'T11'!B19)-1)*100</f>
        <v>0.78065335381696244</v>
      </c>
      <c r="C19" s="57">
        <f>(('T11'!C20/'T11'!C19)-1)*100</f>
        <v>0.67398404096739029</v>
      </c>
      <c r="D19" s="57">
        <f>(('T11'!D20/'T11'!D19)-1)*100</f>
        <v>0.10595519176648249</v>
      </c>
      <c r="E19" s="57">
        <f>(('T11'!E20/'T11'!E19)-1)*100</f>
        <v>0.35324965785861195</v>
      </c>
      <c r="F19" s="57">
        <f>(('T11'!F20/'T11'!F19)-1)*100</f>
        <v>-0.24642397424622375</v>
      </c>
      <c r="G19" s="57">
        <f>(('T11'!G20/'T11'!G19)-1)*100</f>
        <v>0.10302177328138651</v>
      </c>
      <c r="H19" s="59">
        <f>(('T11'!H20/'T11'!H19)-1)*100</f>
        <v>6.3690389124687385</v>
      </c>
      <c r="I19" s="288"/>
    </row>
    <row r="20" spans="1:9">
      <c r="A20" s="311">
        <v>1991</v>
      </c>
      <c r="B20" s="57">
        <f>(('T11'!B21/'T11'!B20)-1)*100</f>
        <v>-1.3936764906323562</v>
      </c>
      <c r="C20" s="57">
        <f>(('T11'!C21/'T11'!C20)-1)*100</f>
        <v>0.83882445351113333</v>
      </c>
      <c r="D20" s="57">
        <f>(('T11'!D21/'T11'!D20)-1)*100</f>
        <v>-2.2139299582699001</v>
      </c>
      <c r="E20" s="57">
        <f>(('T11'!E21/'T11'!E20)-1)*100</f>
        <v>-0.40230718970971635</v>
      </c>
      <c r="F20" s="57">
        <f>(('T11'!F21/'T11'!F20)-1)*100</f>
        <v>-1.8189404969559675</v>
      </c>
      <c r="G20" s="57">
        <f>(('T11'!G21/'T11'!G20)-1)*100</f>
        <v>-0.52396256355925486</v>
      </c>
      <c r="H20" s="59">
        <f>(('T11'!H21/'T11'!H20)-1)*100</f>
        <v>21.305796715849713</v>
      </c>
      <c r="I20" s="288"/>
    </row>
    <row r="21" spans="1:9">
      <c r="A21" s="311">
        <v>1992</v>
      </c>
      <c r="B21" s="57">
        <f>(('T11'!B22/'T11'!B21)-1)*100</f>
        <v>2.1887507458410393</v>
      </c>
      <c r="C21" s="57">
        <f>(('T11'!C22/'T11'!C21)-1)*100</f>
        <v>2.8795065792243113</v>
      </c>
      <c r="D21" s="57">
        <f>(('T11'!D22/'T11'!D21)-1)*100</f>
        <v>-0.67142218732488823</v>
      </c>
      <c r="E21" s="57">
        <f>(('T11'!E22/'T11'!E21)-1)*100</f>
        <v>-0.34856539381292739</v>
      </c>
      <c r="F21" s="57">
        <f>(('T11'!F22/'T11'!F21)-1)*100</f>
        <v>-0.32398609692658731</v>
      </c>
      <c r="G21" s="57">
        <f>(('T11'!G22/'T11'!G21)-1)*100</f>
        <v>0.40355512267644666</v>
      </c>
      <c r="H21" s="59">
        <f>(('T11'!H22/'T11'!H21)-1)*100</f>
        <v>10.329922448734873</v>
      </c>
      <c r="I21" s="288"/>
    </row>
    <row r="22" spans="1:9">
      <c r="A22" s="311">
        <v>1993</v>
      </c>
      <c r="B22" s="57">
        <f>(('T11'!B23/'T11'!B22)-1)*100</f>
        <v>1.418996091044944</v>
      </c>
      <c r="C22" s="57">
        <f>(('T11'!C23/'T11'!C22)-1)*100</f>
        <v>1.2356766729818336</v>
      </c>
      <c r="D22" s="57">
        <f>(('T11'!D23/'T11'!D22)-1)*100</f>
        <v>0.18108183210476803</v>
      </c>
      <c r="E22" s="57">
        <f>(('T11'!E23/'T11'!E22)-1)*100</f>
        <v>-0.25008607675393035</v>
      </c>
      <c r="F22" s="57">
        <f>(('T11'!F23/'T11'!F22)-1)*100</f>
        <v>0.432248903182475</v>
      </c>
      <c r="G22" s="57">
        <f>(('T11'!G23/'T11'!G22)-1)*100</f>
        <v>-0.19758228885624618</v>
      </c>
      <c r="H22" s="59">
        <f>(('T11'!H23/'T11'!H22)-1)*100</f>
        <v>-7.9713172494407791</v>
      </c>
      <c r="I22" s="288"/>
    </row>
    <row r="23" spans="1:9">
      <c r="A23" s="311">
        <v>1994</v>
      </c>
      <c r="B23" s="57">
        <f>(('T11'!B24/'T11'!B23)-1)*100</f>
        <v>2.7843852352871901</v>
      </c>
      <c r="C23" s="57">
        <f>(('T11'!C24/'T11'!C23)-1)*100</f>
        <v>1.6693694776477974</v>
      </c>
      <c r="D23" s="57">
        <f>(('T11'!D24/'T11'!D23)-1)*100</f>
        <v>1.0967076547913068</v>
      </c>
      <c r="E23" s="57">
        <f>(('T11'!E24/'T11'!E23)-1)*100</f>
        <v>-0.20241890928381912</v>
      </c>
      <c r="F23" s="57">
        <f>(('T11'!F24/'T11'!F23)-1)*100</f>
        <v>1.3017615756580225</v>
      </c>
      <c r="G23" s="57">
        <f>(('T11'!G24/'T11'!G23)-1)*100</f>
        <v>0.41811619469669381</v>
      </c>
      <c r="H23" s="59">
        <f>(('T11'!H24/'T11'!H23)-1)*100</f>
        <v>-11.4572631960009</v>
      </c>
      <c r="I23" s="288"/>
    </row>
    <row r="24" spans="1:9">
      <c r="A24" s="311">
        <v>1995</v>
      </c>
      <c r="B24" s="57">
        <f>(('T11'!B25/'T11'!B24)-1)*100</f>
        <v>1.5125441016548002</v>
      </c>
      <c r="C24" s="57">
        <f>(('T11'!C25/'T11'!C24)-1)*100</f>
        <v>1.2064836313899097</v>
      </c>
      <c r="D24" s="57">
        <f>(('T11'!D25/'T11'!D24)-1)*100</f>
        <v>0.30241191995130645</v>
      </c>
      <c r="E24" s="57">
        <f>(('T11'!E25/'T11'!E24)-1)*100</f>
        <v>-0.28646450032074888</v>
      </c>
      <c r="F24" s="57">
        <f>(('T11'!F25/'T11'!F24)-1)*100</f>
        <v>0.59056818848224335</v>
      </c>
      <c r="G24" s="57">
        <f>(('T11'!G25/'T11'!G24)-1)*100</f>
        <v>5.2466567682030174E-2</v>
      </c>
      <c r="H24" s="59">
        <f>(('T11'!H25/'T11'!H24)-1)*100</f>
        <v>-8.2290223587400906</v>
      </c>
      <c r="I24" s="288"/>
    </row>
    <row r="25" spans="1:9">
      <c r="A25" s="311">
        <v>1996</v>
      </c>
      <c r="B25" s="57">
        <f>(('T11'!B26/'T11'!B25)-1)*100</f>
        <v>2.5926547237907771</v>
      </c>
      <c r="C25" s="57">
        <f>(('T11'!C26/'T11'!C25)-1)*100</f>
        <v>2.3145889381347207</v>
      </c>
      <c r="D25" s="57">
        <f>(('T11'!D26/'T11'!D25)-1)*100</f>
        <v>0.27177530452104914</v>
      </c>
      <c r="E25" s="57">
        <f>(('T11'!E26/'T11'!E25)-1)*100</f>
        <v>-0.16006357631770385</v>
      </c>
      <c r="F25" s="57">
        <f>(('T11'!F26/'T11'!F25)-1)*100</f>
        <v>0.43253120575537096</v>
      </c>
      <c r="G25" s="57">
        <f>(('T11'!G26/'T11'!G25)-1)*100</f>
        <v>0.22587537898555166</v>
      </c>
      <c r="H25" s="59">
        <f>(('T11'!H26/'T11'!H25)-1)*100</f>
        <v>-3.2468843869445263</v>
      </c>
      <c r="I25" s="288"/>
    </row>
    <row r="26" spans="1:9">
      <c r="A26" s="311">
        <v>1997</v>
      </c>
      <c r="B26" s="57">
        <f>(('T11'!B27/'T11'!B26)-1)*100</f>
        <v>3.2454738367565072</v>
      </c>
      <c r="C26" s="57">
        <f>(('T11'!C27/'T11'!C26)-1)*100</f>
        <v>2.1887672367038258</v>
      </c>
      <c r="D26" s="57">
        <f>(('T11'!D27/'T11'!D26)-1)*100</f>
        <v>1.0340731458331254</v>
      </c>
      <c r="E26" s="57">
        <f>(('T11'!E27/'T11'!E26)-1)*100</f>
        <v>6.3733194798043513E-2</v>
      </c>
      <c r="F26" s="57">
        <f>(('T11'!F27/'T11'!F26)-1)*100</f>
        <v>0.96972191627715532</v>
      </c>
      <c r="G26" s="57">
        <f>(('T11'!G27/'T11'!G26)-1)*100</f>
        <v>0.48407427841528072</v>
      </c>
      <c r="H26" s="59">
        <f>(('T11'!H27/'T11'!H26)-1)*100</f>
        <v>-8.0338810798602047</v>
      </c>
      <c r="I26" s="288"/>
    </row>
    <row r="27" spans="1:9">
      <c r="A27" s="311">
        <v>1998</v>
      </c>
      <c r="B27" s="57">
        <f>(('T11'!B28/'T11'!B27)-1)*100</f>
        <v>3.2406985817277079</v>
      </c>
      <c r="C27" s="57">
        <f>(('T11'!C28/'T11'!C27)-1)*100</f>
        <v>2.9359653691327203</v>
      </c>
      <c r="D27" s="57">
        <f>(('T11'!D28/'T11'!D27)-1)*100</f>
        <v>0.29604153563060898</v>
      </c>
      <c r="E27" s="57">
        <f>(('T11'!E28/'T11'!E27)-1)*100</f>
        <v>-0.14180999625194035</v>
      </c>
      <c r="F27" s="57">
        <f>(('T11'!F28/'T11'!F27)-1)*100</f>
        <v>0.43847333089666041</v>
      </c>
      <c r="G27" s="57">
        <f>(('T11'!G28/'T11'!G27)-1)*100</f>
        <v>-1.7664201864076023E-2</v>
      </c>
      <c r="H27" s="59">
        <f>(('T11'!H28/'T11'!H27)-1)*100</f>
        <v>-8.7869573417090336</v>
      </c>
      <c r="I27" s="288"/>
    </row>
    <row r="28" spans="1:9">
      <c r="A28" s="311">
        <v>1999</v>
      </c>
      <c r="B28" s="57">
        <f>(('T11'!B29/'T11'!B28)-1)*100</f>
        <v>3.4955652387166136</v>
      </c>
      <c r="C28" s="57">
        <f>(('T11'!C29/'T11'!C28)-1)*100</f>
        <v>3.097037701581673</v>
      </c>
      <c r="D28" s="57">
        <f>(('T11'!D29/'T11'!D28)-1)*100</f>
        <v>0.38655575952482035</v>
      </c>
      <c r="E28" s="57">
        <f>(('T11'!E29/'T11'!E28)-1)*100</f>
        <v>8.3961448026892427E-2</v>
      </c>
      <c r="F28" s="57">
        <f>(('T11'!F29/'T11'!F28)-1)*100</f>
        <v>0.30234046206800702</v>
      </c>
      <c r="G28" s="57">
        <f>(('T11'!G29/'T11'!G28)-1)*100</f>
        <v>-3.0690498971863711E-3</v>
      </c>
      <c r="H28" s="59">
        <f>(('T11'!H29/'T11'!H28)-1)*100</f>
        <v>-6.4684556314562602</v>
      </c>
      <c r="I28" s="288"/>
    </row>
    <row r="29" spans="1:9">
      <c r="A29" s="311">
        <v>2000</v>
      </c>
      <c r="B29" s="57">
        <f>(('T11'!B30/'T11'!B29)-1)*100</f>
        <v>2.9609164492963913</v>
      </c>
      <c r="C29" s="57">
        <f>(('T11'!C30/'T11'!C29)-1)*100</f>
        <v>1.5048688810228139</v>
      </c>
      <c r="D29" s="57">
        <f>(('T11'!D30/'T11'!D29)-1)*100</f>
        <v>1.4344608138750825</v>
      </c>
      <c r="E29" s="57">
        <f>(('T11'!E30/'T11'!E29)-1)*100</f>
        <v>1.2096271942946935</v>
      </c>
      <c r="F29" s="57">
        <f>(('T11'!F30/'T11'!F29)-1)*100</f>
        <v>0.22214647540275134</v>
      </c>
      <c r="G29" s="57">
        <f>(('T11'!G30/'T11'!G29)-1)*100</f>
        <v>-1.4802110150446968E-2</v>
      </c>
      <c r="H29" s="59">
        <f>(('T11'!H30/'T11'!H29)-1)*100</f>
        <v>-5.3940185707498252</v>
      </c>
      <c r="I29" s="288"/>
    </row>
    <row r="30" spans="1:9">
      <c r="A30" s="311">
        <v>2001</v>
      </c>
      <c r="B30" s="57">
        <f>(('T11'!B31/'T11'!B30)-1)*100</f>
        <v>-2.547264608693256E-2</v>
      </c>
      <c r="C30" s="57">
        <f>(('T11'!C31/'T11'!C30)-1)*100</f>
        <v>0.94437067708004196</v>
      </c>
      <c r="D30" s="57">
        <f>(('T11'!D31/'T11'!D30)-1)*100</f>
        <v>-0.96077009214262654</v>
      </c>
      <c r="E30" s="57">
        <f>(('T11'!E31/'T11'!E30)-1)*100</f>
        <v>0.18022710069085512</v>
      </c>
      <c r="F30" s="57">
        <f>(('T11'!F31/'T11'!F30)-1)*100</f>
        <v>-1.1389445061715131</v>
      </c>
      <c r="G30" s="57">
        <f>(('T11'!G31/'T11'!G30)-1)*100</f>
        <v>-0.37145689157001005</v>
      </c>
      <c r="H30" s="59">
        <f>(('T11'!H31/'T11'!H30)-1)*100</f>
        <v>18.08640450168577</v>
      </c>
      <c r="I30" s="288"/>
    </row>
    <row r="31" spans="1:9">
      <c r="A31" s="311">
        <v>2002</v>
      </c>
      <c r="B31" s="57">
        <f>(('T11'!B32/'T11'!B31)-1)*100</f>
        <v>0.82175183222374937</v>
      </c>
      <c r="C31" s="57">
        <f>(('T11'!C32/'T11'!C31)-1)*100</f>
        <v>2.1208623098000423</v>
      </c>
      <c r="D31" s="57">
        <f>(('T11'!D32/'T11'!D31)-1)*100</f>
        <v>-1.2721303445668575</v>
      </c>
      <c r="E31" s="57">
        <f>(('T11'!E32/'T11'!E31)-1)*100</f>
        <v>0.19307803671975154</v>
      </c>
      <c r="F31" s="57">
        <f>(('T11'!F32/'T11'!F31)-1)*100</f>
        <v>-1.4623848373533588</v>
      </c>
      <c r="G31" s="57">
        <f>(('T11'!G32/'T11'!G31)-1)*100</f>
        <v>-0.36241121788094244</v>
      </c>
      <c r="H31" s="59">
        <f>(('T11'!H32/'T11'!H31)-1)*100</f>
        <v>21.784727090488087</v>
      </c>
      <c r="I31" s="288"/>
    </row>
    <row r="32" spans="1:9">
      <c r="A32" s="311">
        <v>2003</v>
      </c>
      <c r="B32" s="57">
        <f>(('T11'!B33/'T11'!B32)-1)*100</f>
        <v>1.861767752814103</v>
      </c>
      <c r="C32" s="57">
        <f>(('T11'!C33/'T11'!C32)-1)*100</f>
        <v>1.8728619459211338</v>
      </c>
      <c r="D32" s="57">
        <f>(('T11'!D33/'T11'!D32)-1)*100</f>
        <v>-1.0890234057536752E-2</v>
      </c>
      <c r="E32" s="57">
        <f>(('T11'!E33/'T11'!E32)-1)*100</f>
        <v>0.71947151101867668</v>
      </c>
      <c r="F32" s="57">
        <f>(('T11'!F33/'T11'!F32)-1)*100</f>
        <v>-0.72514453672078982</v>
      </c>
      <c r="G32" s="57">
        <f>(('T11'!G33/'T11'!G32)-1)*100</f>
        <v>-0.50837722480417957</v>
      </c>
      <c r="H32" s="59">
        <f>(('T11'!H33/'T11'!H32)-1)*100</f>
        <v>3.0229532319801855</v>
      </c>
      <c r="I32" s="288"/>
    </row>
    <row r="33" spans="1:9">
      <c r="A33" s="311">
        <v>2004</v>
      </c>
      <c r="B33" s="57">
        <f>(('T11'!B34/'T11'!B33)-1)*100</f>
        <v>2.8527869854396259</v>
      </c>
      <c r="C33" s="57">
        <f>(('T11'!C34/'T11'!C33)-1)*100</f>
        <v>2.6557822494823524</v>
      </c>
      <c r="D33" s="57">
        <f>(('T11'!D34/'T11'!D33)-1)*100</f>
        <v>0.19190807535665044</v>
      </c>
      <c r="E33" s="57">
        <f>(('T11'!E34/'T11'!E33)-1)*100</f>
        <v>8.1994028055842882E-2</v>
      </c>
      <c r="F33" s="57">
        <f>(('T11'!F34/'T11'!F33)-1)*100</f>
        <v>0.10982399818089128</v>
      </c>
      <c r="G33" s="57">
        <f>(('T11'!G34/'T11'!G33)-1)*100</f>
        <v>-0.37785592612296082</v>
      </c>
      <c r="H33" s="59">
        <f>(('T11'!H34/'T11'!H33)-1)*100</f>
        <v>-8.0335525358698039</v>
      </c>
      <c r="I33" s="288"/>
    </row>
    <row r="34" spans="1:9">
      <c r="A34" s="311">
        <v>2005</v>
      </c>
      <c r="B34" s="57">
        <f>(('T11'!B35/'T11'!B34)-1)*100</f>
        <v>2.3913105873633711</v>
      </c>
      <c r="C34" s="57">
        <f>(('T11'!C35/'T11'!C34)-1)*100</f>
        <v>1.5379531880845621</v>
      </c>
      <c r="D34" s="57">
        <f>(('T11'!D35/'T11'!D34)-1)*100</f>
        <v>0.84043194932055254</v>
      </c>
      <c r="E34" s="57">
        <f>(('T11'!E35/'T11'!E34)-1)*100</f>
        <v>0.2861064142238634</v>
      </c>
      <c r="F34" s="57">
        <f>(('T11'!F35/'T11'!F34)-1)*100</f>
        <v>0.55274409877583697</v>
      </c>
      <c r="G34" s="57">
        <f>(('T11'!G35/'T11'!G34)-1)*100</f>
        <v>8.0883991695435142E-2</v>
      </c>
      <c r="H34" s="59">
        <f>(('T11'!H35/'T11'!H34)-1)*100</f>
        <v>-7.9702473061386447</v>
      </c>
      <c r="I34" s="137"/>
    </row>
    <row r="35" spans="1:9">
      <c r="A35" s="311">
        <v>2006</v>
      </c>
      <c r="B35" s="57">
        <f>(('T11'!B36/'T11'!B35)-1)*100</f>
        <v>1.6962131740922093</v>
      </c>
      <c r="C35" s="57">
        <f>(('T11'!C36/'T11'!C35)-1)*100</f>
        <v>0.74963759045916234</v>
      </c>
      <c r="D35" s="57">
        <f>(('T11'!D36/'T11'!D35)-1)*100</f>
        <v>0.93953249487686019</v>
      </c>
      <c r="E35" s="57">
        <f>(('T11'!E36/'T11'!E35)-1)*100</f>
        <v>0.25203351801308393</v>
      </c>
      <c r="F35" s="57">
        <f>(('T11'!F36/'T11'!F35)-1)*100</f>
        <v>0.68577060508230314</v>
      </c>
      <c r="G35" s="57">
        <f>(('T11'!G36/'T11'!G35)-1)*100</f>
        <v>0.20045653985250045</v>
      </c>
      <c r="H35" s="59">
        <f>(('T11'!H36/'T11'!H35)-1)*100</f>
        <v>-8.8739424749750384</v>
      </c>
      <c r="I35" s="137"/>
    </row>
    <row r="36" spans="1:9">
      <c r="A36" s="311">
        <v>2007</v>
      </c>
      <c r="B36" s="57">
        <f>(('T11'!B37/'T11'!B36)-1)*100</f>
        <v>0.80755017972040655</v>
      </c>
      <c r="C36" s="57">
        <f>(('T11'!C37/'T11'!C36)-1)*100</f>
        <v>0.64949681827277672</v>
      </c>
      <c r="D36" s="57">
        <f>(('T11'!D37/'T11'!D36)-1)*100</f>
        <v>0.15703343428832284</v>
      </c>
      <c r="E36" s="57">
        <f>(('T11'!E37/'T11'!E36)-1)*100</f>
        <v>0.36716431840624342</v>
      </c>
      <c r="F36" s="57">
        <f>(('T11'!F37/'T11'!F36)-1)*100</f>
        <v>-0.20936218089342429</v>
      </c>
      <c r="G36" s="57">
        <f>(('T11'!G37/'T11'!G36)-1)*100</f>
        <v>-0.21100990192300939</v>
      </c>
      <c r="H36" s="59">
        <f>(('T11'!H37/'T11'!H36)-1)*100</f>
        <v>-0.23090587063672174</v>
      </c>
      <c r="I36" s="137"/>
    </row>
    <row r="37" spans="1:9">
      <c r="A37" s="311">
        <v>2008</v>
      </c>
      <c r="B37" s="57">
        <f>(('T11'!B38/'T11'!B37)-1)*100</f>
        <v>-1.2232397385131932</v>
      </c>
      <c r="C37" s="57">
        <f>(('T11'!C38/'T11'!C37)-1)*100</f>
        <v>0.17874758943239311</v>
      </c>
      <c r="D37" s="57">
        <f>(('T11'!D38/'T11'!D37)-1)*100</f>
        <v>-1.3994857808478867</v>
      </c>
      <c r="E37" s="57">
        <f>(('T11'!E38/'T11'!E37)-1)*100</f>
        <v>-0.1140962637411036</v>
      </c>
      <c r="F37" s="57">
        <f>(('T11'!F38/'T11'!F37)-1)*100</f>
        <v>-1.2868577737462972</v>
      </c>
      <c r="G37" s="57">
        <f>(('T11'!G38/'T11'!G37)-1)*100</f>
        <v>-6.8410258126683221E-2</v>
      </c>
      <c r="H37" s="59">
        <f>(('T11'!H38/'T11'!H37)-1)*100</f>
        <v>25.044827154780492</v>
      </c>
      <c r="I37" s="137"/>
    </row>
    <row r="38" spans="1:9" s="60" customFormat="1">
      <c r="A38" s="312">
        <v>2009</v>
      </c>
      <c r="B38" s="81">
        <f>(('T11'!B39/'T11'!B38)-1)*100</f>
        <v>-3.6295013447994351</v>
      </c>
      <c r="C38" s="81">
        <f>(('T11'!C39/'T11'!C38)-1)*100</f>
        <v>1.0363902042899165</v>
      </c>
      <c r="D38" s="81">
        <f>(('T11'!D39/'T11'!D38)-1)*100</f>
        <v>-4.6180307309625519</v>
      </c>
      <c r="E38" s="81">
        <f>(('T11'!E39/'T11'!E38)-1)*100</f>
        <v>-2.4337204870594764E-2</v>
      </c>
      <c r="F38" s="81">
        <f>(('T11'!F39/'T11'!F38)-1)*100</f>
        <v>-4.5948117748470292</v>
      </c>
      <c r="G38" s="81">
        <f>(('T11'!G39/'T11'!G38)-1)*100</f>
        <v>-0.94686434534316799</v>
      </c>
      <c r="H38" s="80">
        <f>(('T11'!H39/'T11'!H38)-1)*100</f>
        <v>58.4852274725854</v>
      </c>
      <c r="I38" s="245"/>
    </row>
    <row r="39" spans="1:9" s="60" customFormat="1">
      <c r="A39" s="312">
        <v>2010</v>
      </c>
      <c r="B39" s="81">
        <f>(('T11'!B40/'T11'!B39)-1)*100</f>
        <v>1.6868342663415303</v>
      </c>
      <c r="C39" s="81">
        <f>(('T11'!C40/'T11'!C39)-1)*100</f>
        <v>3.1315547267774635</v>
      </c>
      <c r="D39" s="81">
        <f>(('T11'!D40/'T11'!D39)-1)*100</f>
        <v>-1.4008520130074364</v>
      </c>
      <c r="E39" s="81">
        <f>(('T11'!E40/'T11'!E39)-1)*100</f>
        <v>2.8958634828368801E-2</v>
      </c>
      <c r="F39" s="81">
        <f>(('T11'!F40/'T11'!F39)-1)*100</f>
        <v>-1.4293967140611152</v>
      </c>
      <c r="G39" s="81">
        <f>(('T11'!G40/'T11'!G39)-1)*100</f>
        <v>-1.0158644766755986</v>
      </c>
      <c r="H39" s="80">
        <f>(('T11'!H40/'T11'!H39)-1)*100</f>
        <v>3.03907059298969</v>
      </c>
      <c r="I39" s="245"/>
    </row>
    <row r="40" spans="1:9" s="60" customFormat="1">
      <c r="A40" s="312">
        <v>2011</v>
      </c>
      <c r="B40" s="81">
        <f>(('T11'!B41/'T11'!B40)-1)*100</f>
        <v>0.85169899413812811</v>
      </c>
      <c r="C40" s="81">
        <f>(('T11'!C41/'T11'!C40)-1)*100</f>
        <v>1.0169960234568176</v>
      </c>
      <c r="D40" s="81">
        <f>(('T11'!D41/'T11'!D40)-1)*100</f>
        <v>-0.16363288934103659</v>
      </c>
      <c r="E40" s="81">
        <f>(('T11'!E41/'T11'!E40)-1)*100</f>
        <v>8.0178516491224983E-3</v>
      </c>
      <c r="F40" s="81">
        <f>(('T11'!F41/'T11'!F40)-1)*100</f>
        <v>-0.17163697939175382</v>
      </c>
      <c r="G40" s="81">
        <f>(('T11'!G41/'T11'!G40)-1)*100</f>
        <v>-0.92161956445949711</v>
      </c>
      <c r="H40" s="80">
        <f>(('T11'!H41/'T11'!H40)-1)*100</f>
        <v>-7.9634294816382507</v>
      </c>
      <c r="I40" s="245"/>
    </row>
    <row r="41" spans="1:9" s="158" customFormat="1">
      <c r="A41" s="312">
        <v>2012</v>
      </c>
      <c r="B41" s="80">
        <f>(('T11'!B42/'T11'!B41)-1)*100</f>
        <v>1.4835359807336967</v>
      </c>
      <c r="C41" s="81">
        <f>(('T11'!C42/'T11'!C41)-1)*100</f>
        <v>0.3580744821792603</v>
      </c>
      <c r="D41" s="81">
        <f>(('T11'!D42/'T11'!D41)-1)*100</f>
        <v>1.1214458870016708</v>
      </c>
      <c r="E41" s="81">
        <f>(('T11'!E42/'T11'!E41)-1)*100</f>
        <v>0.79488030001930721</v>
      </c>
      <c r="F41" s="81">
        <f>(('T11'!F42/'T11'!F41)-1)*100</f>
        <v>0.32399025229288281</v>
      </c>
      <c r="G41" s="81">
        <f>(('T11'!G42/'T11'!G41)-1)*100</f>
        <v>-0.63618518312150707</v>
      </c>
      <c r="H41" s="80">
        <f>(('T11'!H42/'T11'!H41)-1)*100</f>
        <v>-10.398272486617488</v>
      </c>
      <c r="I41" s="443"/>
    </row>
    <row r="42" spans="1:9" s="158" customFormat="1">
      <c r="A42" s="442">
        <v>2013</v>
      </c>
      <c r="B42" s="80">
        <f>(('T11'!B43/'T11'!B42)-1)*100</f>
        <v>0.96341990728823212</v>
      </c>
      <c r="C42" s="81">
        <f>(('T11'!C43/'T11'!C42)-1)*100</f>
        <v>0.64626596881054432</v>
      </c>
      <c r="D42" s="81">
        <f>(('T11'!D43/'T11'!D42)-1)*100</f>
        <v>0.31511744169023803</v>
      </c>
      <c r="E42" s="81">
        <f>(('T11'!E43/'T11'!E42)-1)*100</f>
        <v>0.27506262716241459</v>
      </c>
      <c r="F42" s="81">
        <f>(('T11'!F43/'T11'!F42)-1)*100</f>
        <v>3.9944940923897221E-2</v>
      </c>
      <c r="G42" s="81">
        <f>(('T11'!G43/'T11'!G42)-1)*100</f>
        <v>-0.7103136450054448</v>
      </c>
      <c r="H42" s="80">
        <f>(('T11'!H43/'T11'!H42)-1)*100</f>
        <v>-9.2572983306576599</v>
      </c>
      <c r="I42" s="443"/>
    </row>
    <row r="43" spans="1:9" s="158" customFormat="1">
      <c r="A43" s="535">
        <v>2014</v>
      </c>
      <c r="B43" s="80">
        <f>(('T11'!B44/'T11'!B43)-1)*100</f>
        <v>1.8118219793414436</v>
      </c>
      <c r="C43" s="81">
        <f>(('T11'!C44/'T11'!C43)-1)*100</f>
        <v>0.90341696705060759</v>
      </c>
      <c r="D43" s="81">
        <f>(('T11'!D44/'T11'!D43)-1)*100</f>
        <v>0.90027180406333507</v>
      </c>
      <c r="E43" s="81">
        <f>(('T11'!E44/'T11'!E43)-1)*100</f>
        <v>0.17798637408437123</v>
      </c>
      <c r="F43" s="81">
        <f>(('T11'!F44/'T11'!F43)-1)*100</f>
        <v>0.7210021444050696</v>
      </c>
      <c r="G43" s="81">
        <f>(('T11'!G44/'T11'!G43)-1)*100</f>
        <v>-0.5748390421984606</v>
      </c>
      <c r="H43" s="80">
        <f>(('T11'!H44/'T11'!H43)-1)*100</f>
        <v>-16.849631899673213</v>
      </c>
      <c r="I43" s="443"/>
    </row>
    <row r="44" spans="1:9" s="158" customFormat="1">
      <c r="A44" s="230">
        <v>2015</v>
      </c>
      <c r="B44" s="80">
        <f>(('T11'!B45/'T11'!B44)-1)*100</f>
        <v>2.1026911215202837</v>
      </c>
      <c r="C44" s="81">
        <f>(('T11'!C45/'T11'!C44)-1)*100</f>
        <v>1.1135423028748148</v>
      </c>
      <c r="D44" s="81">
        <f>(('T11'!D45/'T11'!D44)-1)*100</f>
        <v>0.97825552949433181</v>
      </c>
      <c r="E44" s="81">
        <f>(('T11'!E45/'T11'!E44)-1)*100</f>
        <v>0.40498697492383773</v>
      </c>
      <c r="F44" s="81">
        <f>(('T11'!F45/'T11'!F44)-1)*100</f>
        <v>0.57095625610077416</v>
      </c>
      <c r="G44" s="81">
        <f>(('T11'!G45/'T11'!G44)-1)*100</f>
        <v>-0.37202390488195736</v>
      </c>
      <c r="H44" s="80">
        <f>(('T11'!H45/'T11'!H44)-1)*100</f>
        <v>-14.717735920331499</v>
      </c>
      <c r="I44" s="443"/>
    </row>
    <row r="45" spans="1:9" s="158" customFormat="1">
      <c r="A45" s="230">
        <v>2016</v>
      </c>
      <c r="B45" s="80">
        <f>(('T11'!B46/'T11'!B45)-1)*100</f>
        <v>0.75032524230966846</v>
      </c>
      <c r="C45" s="81">
        <f>(('T11'!C46/'T11'!C45)-1)*100</f>
        <v>-0.25814704142561595</v>
      </c>
      <c r="D45" s="81">
        <f>(('T11'!D46/'T11'!D45)-1)*100</f>
        <v>1.0110823629415622</v>
      </c>
      <c r="E45" s="81">
        <f>(('T11'!E46/'T11'!E45)-1)*100</f>
        <v>0.35888905565955032</v>
      </c>
      <c r="F45" s="81">
        <f>(('T11'!F46/'T11'!F45)-1)*100</f>
        <v>0.64986102717847771</v>
      </c>
      <c r="G45" s="81">
        <f>(('T11'!G46/'T11'!G45)-1)*100</f>
        <v>0.21545240549731837</v>
      </c>
      <c r="H45" s="80">
        <f>(('T11'!H46/'T11'!H45)-1)*100</f>
        <v>-7.578035154687579</v>
      </c>
      <c r="I45" s="443"/>
    </row>
    <row r="46" spans="1:9" s="158" customFormat="1">
      <c r="A46" s="525">
        <v>2017</v>
      </c>
      <c r="B46" s="314">
        <f>(('T11'!B47/'T11'!B46)-1)*100</f>
        <v>1.5249634950775137</v>
      </c>
      <c r="C46" s="313">
        <f>(('T11'!C47/'T11'!C46)-1)*100</f>
        <v>0.98344854031895412</v>
      </c>
      <c r="D46" s="313">
        <f>(('T11'!D47/'T11'!D46)-1)*100</f>
        <v>0.53624129754528127</v>
      </c>
      <c r="E46" s="313">
        <f>(('T11'!E47/'T11'!E46)-1)*100</f>
        <v>-0.10667763547920206</v>
      </c>
      <c r="F46" s="313">
        <f>(('T11'!F47/'T11'!F46)-1)*100</f>
        <v>0.64360551617090866</v>
      </c>
      <c r="G46" s="313">
        <f>(('T11'!G47/'T11'!G46)-1)*100</f>
        <v>0.10331515227677279</v>
      </c>
      <c r="H46" s="314">
        <f>(('T11'!H47/'T11'!H46)-1)*100</f>
        <v>-10.465489830320539</v>
      </c>
      <c r="I46" s="443"/>
    </row>
    <row r="47" spans="1:9">
      <c r="B47" s="58"/>
      <c r="C47" s="58"/>
      <c r="D47" s="58"/>
      <c r="E47" s="58"/>
      <c r="F47" s="58"/>
      <c r="G47" s="58"/>
      <c r="H47" s="58"/>
      <c r="I47" s="137"/>
    </row>
    <row r="48" spans="1:9">
      <c r="A48" s="263" t="s">
        <v>316</v>
      </c>
      <c r="B48" s="137"/>
      <c r="C48" s="137"/>
      <c r="D48" s="137"/>
      <c r="E48" s="137"/>
      <c r="F48" s="137"/>
      <c r="G48" s="137"/>
      <c r="H48" s="137"/>
      <c r="I48" s="137"/>
    </row>
    <row r="49" spans="1:9">
      <c r="A49" s="2" t="s">
        <v>317</v>
      </c>
      <c r="B49" s="137"/>
      <c r="C49" s="137"/>
      <c r="D49" s="137"/>
      <c r="E49" s="137"/>
      <c r="F49" s="137"/>
      <c r="G49" s="137"/>
      <c r="H49" s="137"/>
      <c r="I49" s="137"/>
    </row>
    <row r="50" spans="1:9">
      <c r="A50" s="2" t="s">
        <v>312</v>
      </c>
    </row>
  </sheetData>
  <pageMargins left="0.75" right="0.75" top="1" bottom="1"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3"/>
  <sheetViews>
    <sheetView zoomScaleSheetLayoutView="80" workbookViewId="0">
      <selection sqref="A1:L1"/>
    </sheetView>
  </sheetViews>
  <sheetFormatPr defaultRowHeight="12.75"/>
  <cols>
    <col min="1" max="1" width="8.28515625" style="47" customWidth="1"/>
    <col min="2" max="2" width="15.42578125" style="47" customWidth="1"/>
    <col min="3" max="3" width="9.140625" style="47" hidden="1" customWidth="1"/>
    <col min="4" max="6" width="9.140625" style="47"/>
    <col min="7" max="9" width="9.140625" style="47" customWidth="1"/>
    <col min="10" max="256" width="9.140625" style="47"/>
    <col min="257" max="257" width="8.28515625" style="47" customWidth="1"/>
    <col min="258" max="258" width="10" style="47" customWidth="1"/>
    <col min="259" max="259" width="0" style="47" hidden="1" customWidth="1"/>
    <col min="260" max="262" width="9.140625" style="47"/>
    <col min="263" max="265" width="0" style="47" hidden="1" customWidth="1"/>
    <col min="266" max="512" width="9.140625" style="47"/>
    <col min="513" max="513" width="8.28515625" style="47" customWidth="1"/>
    <col min="514" max="514" width="10" style="47" customWidth="1"/>
    <col min="515" max="515" width="0" style="47" hidden="1" customWidth="1"/>
    <col min="516" max="518" width="9.140625" style="47"/>
    <col min="519" max="521" width="0" style="47" hidden="1" customWidth="1"/>
    <col min="522" max="768" width="9.140625" style="47"/>
    <col min="769" max="769" width="8.28515625" style="47" customWidth="1"/>
    <col min="770" max="770" width="10" style="47" customWidth="1"/>
    <col min="771" max="771" width="0" style="47" hidden="1" customWidth="1"/>
    <col min="772" max="774" width="9.140625" style="47"/>
    <col min="775" max="777" width="0" style="47" hidden="1" customWidth="1"/>
    <col min="778" max="1024" width="9.140625" style="47"/>
    <col min="1025" max="1025" width="8.28515625" style="47" customWidth="1"/>
    <col min="1026" max="1026" width="10" style="47" customWidth="1"/>
    <col min="1027" max="1027" width="0" style="47" hidden="1" customWidth="1"/>
    <col min="1028" max="1030" width="9.140625" style="47"/>
    <col min="1031" max="1033" width="0" style="47" hidden="1" customWidth="1"/>
    <col min="1034" max="1280" width="9.140625" style="47"/>
    <col min="1281" max="1281" width="8.28515625" style="47" customWidth="1"/>
    <col min="1282" max="1282" width="10" style="47" customWidth="1"/>
    <col min="1283" max="1283" width="0" style="47" hidden="1" customWidth="1"/>
    <col min="1284" max="1286" width="9.140625" style="47"/>
    <col min="1287" max="1289" width="0" style="47" hidden="1" customWidth="1"/>
    <col min="1290" max="1536" width="9.140625" style="47"/>
    <col min="1537" max="1537" width="8.28515625" style="47" customWidth="1"/>
    <col min="1538" max="1538" width="10" style="47" customWidth="1"/>
    <col min="1539" max="1539" width="0" style="47" hidden="1" customWidth="1"/>
    <col min="1540" max="1542" width="9.140625" style="47"/>
    <col min="1543" max="1545" width="0" style="47" hidden="1" customWidth="1"/>
    <col min="1546" max="1792" width="9.140625" style="47"/>
    <col min="1793" max="1793" width="8.28515625" style="47" customWidth="1"/>
    <col min="1794" max="1794" width="10" style="47" customWidth="1"/>
    <col min="1795" max="1795" width="0" style="47" hidden="1" customWidth="1"/>
    <col min="1796" max="1798" width="9.140625" style="47"/>
    <col min="1799" max="1801" width="0" style="47" hidden="1" customWidth="1"/>
    <col min="1802" max="2048" width="9.140625" style="47"/>
    <col min="2049" max="2049" width="8.28515625" style="47" customWidth="1"/>
    <col min="2050" max="2050" width="10" style="47" customWidth="1"/>
    <col min="2051" max="2051" width="0" style="47" hidden="1" customWidth="1"/>
    <col min="2052" max="2054" width="9.140625" style="47"/>
    <col min="2055" max="2057" width="0" style="47" hidden="1" customWidth="1"/>
    <col min="2058" max="2304" width="9.140625" style="47"/>
    <col min="2305" max="2305" width="8.28515625" style="47" customWidth="1"/>
    <col min="2306" max="2306" width="10" style="47" customWidth="1"/>
    <col min="2307" max="2307" width="0" style="47" hidden="1" customWidth="1"/>
    <col min="2308" max="2310" width="9.140625" style="47"/>
    <col min="2311" max="2313" width="0" style="47" hidden="1" customWidth="1"/>
    <col min="2314" max="2560" width="9.140625" style="47"/>
    <col min="2561" max="2561" width="8.28515625" style="47" customWidth="1"/>
    <col min="2562" max="2562" width="10" style="47" customWidth="1"/>
    <col min="2563" max="2563" width="0" style="47" hidden="1" customWidth="1"/>
    <col min="2564" max="2566" width="9.140625" style="47"/>
    <col min="2567" max="2569" width="0" style="47" hidden="1" customWidth="1"/>
    <col min="2570" max="2816" width="9.140625" style="47"/>
    <col min="2817" max="2817" width="8.28515625" style="47" customWidth="1"/>
    <col min="2818" max="2818" width="10" style="47" customWidth="1"/>
    <col min="2819" max="2819" width="0" style="47" hidden="1" customWidth="1"/>
    <col min="2820" max="2822" width="9.140625" style="47"/>
    <col min="2823" max="2825" width="0" style="47" hidden="1" customWidth="1"/>
    <col min="2826" max="3072" width="9.140625" style="47"/>
    <col min="3073" max="3073" width="8.28515625" style="47" customWidth="1"/>
    <col min="3074" max="3074" width="10" style="47" customWidth="1"/>
    <col min="3075" max="3075" width="0" style="47" hidden="1" customWidth="1"/>
    <col min="3076" max="3078" width="9.140625" style="47"/>
    <col min="3079" max="3081" width="0" style="47" hidden="1" customWidth="1"/>
    <col min="3082" max="3328" width="9.140625" style="47"/>
    <col min="3329" max="3329" width="8.28515625" style="47" customWidth="1"/>
    <col min="3330" max="3330" width="10" style="47" customWidth="1"/>
    <col min="3331" max="3331" width="0" style="47" hidden="1" customWidth="1"/>
    <col min="3332" max="3334" width="9.140625" style="47"/>
    <col min="3335" max="3337" width="0" style="47" hidden="1" customWidth="1"/>
    <col min="3338" max="3584" width="9.140625" style="47"/>
    <col min="3585" max="3585" width="8.28515625" style="47" customWidth="1"/>
    <col min="3586" max="3586" width="10" style="47" customWidth="1"/>
    <col min="3587" max="3587" width="0" style="47" hidden="1" customWidth="1"/>
    <col min="3588" max="3590" width="9.140625" style="47"/>
    <col min="3591" max="3593" width="0" style="47" hidden="1" customWidth="1"/>
    <col min="3594" max="3840" width="9.140625" style="47"/>
    <col min="3841" max="3841" width="8.28515625" style="47" customWidth="1"/>
    <col min="3842" max="3842" width="10" style="47" customWidth="1"/>
    <col min="3843" max="3843" width="0" style="47" hidden="1" customWidth="1"/>
    <col min="3844" max="3846" width="9.140625" style="47"/>
    <col min="3847" max="3849" width="0" style="47" hidden="1" customWidth="1"/>
    <col min="3850" max="4096" width="9.140625" style="47"/>
    <col min="4097" max="4097" width="8.28515625" style="47" customWidth="1"/>
    <col min="4098" max="4098" width="10" style="47" customWidth="1"/>
    <col min="4099" max="4099" width="0" style="47" hidden="1" customWidth="1"/>
    <col min="4100" max="4102" width="9.140625" style="47"/>
    <col min="4103" max="4105" width="0" style="47" hidden="1" customWidth="1"/>
    <col min="4106" max="4352" width="9.140625" style="47"/>
    <col min="4353" max="4353" width="8.28515625" style="47" customWidth="1"/>
    <col min="4354" max="4354" width="10" style="47" customWidth="1"/>
    <col min="4355" max="4355" width="0" style="47" hidden="1" customWidth="1"/>
    <col min="4356" max="4358" width="9.140625" style="47"/>
    <col min="4359" max="4361" width="0" style="47" hidden="1" customWidth="1"/>
    <col min="4362" max="4608" width="9.140625" style="47"/>
    <col min="4609" max="4609" width="8.28515625" style="47" customWidth="1"/>
    <col min="4610" max="4610" width="10" style="47" customWidth="1"/>
    <col min="4611" max="4611" width="0" style="47" hidden="1" customWidth="1"/>
    <col min="4612" max="4614" width="9.140625" style="47"/>
    <col min="4615" max="4617" width="0" style="47" hidden="1" customWidth="1"/>
    <col min="4618" max="4864" width="9.140625" style="47"/>
    <col min="4865" max="4865" width="8.28515625" style="47" customWidth="1"/>
    <col min="4866" max="4866" width="10" style="47" customWidth="1"/>
    <col min="4867" max="4867" width="0" style="47" hidden="1" customWidth="1"/>
    <col min="4868" max="4870" width="9.140625" style="47"/>
    <col min="4871" max="4873" width="0" style="47" hidden="1" customWidth="1"/>
    <col min="4874" max="5120" width="9.140625" style="47"/>
    <col min="5121" max="5121" width="8.28515625" style="47" customWidth="1"/>
    <col min="5122" max="5122" width="10" style="47" customWidth="1"/>
    <col min="5123" max="5123" width="0" style="47" hidden="1" customWidth="1"/>
    <col min="5124" max="5126" width="9.140625" style="47"/>
    <col min="5127" max="5129" width="0" style="47" hidden="1" customWidth="1"/>
    <col min="5130" max="5376" width="9.140625" style="47"/>
    <col min="5377" max="5377" width="8.28515625" style="47" customWidth="1"/>
    <col min="5378" max="5378" width="10" style="47" customWidth="1"/>
    <col min="5379" max="5379" width="0" style="47" hidden="1" customWidth="1"/>
    <col min="5380" max="5382" width="9.140625" style="47"/>
    <col min="5383" max="5385" width="0" style="47" hidden="1" customWidth="1"/>
    <col min="5386" max="5632" width="9.140625" style="47"/>
    <col min="5633" max="5633" width="8.28515625" style="47" customWidth="1"/>
    <col min="5634" max="5634" width="10" style="47" customWidth="1"/>
    <col min="5635" max="5635" width="0" style="47" hidden="1" customWidth="1"/>
    <col min="5636" max="5638" width="9.140625" style="47"/>
    <col min="5639" max="5641" width="0" style="47" hidden="1" customWidth="1"/>
    <col min="5642" max="5888" width="9.140625" style="47"/>
    <col min="5889" max="5889" width="8.28515625" style="47" customWidth="1"/>
    <col min="5890" max="5890" width="10" style="47" customWidth="1"/>
    <col min="5891" max="5891" width="0" style="47" hidden="1" customWidth="1"/>
    <col min="5892" max="5894" width="9.140625" style="47"/>
    <col min="5895" max="5897" width="0" style="47" hidden="1" customWidth="1"/>
    <col min="5898" max="6144" width="9.140625" style="47"/>
    <col min="6145" max="6145" width="8.28515625" style="47" customWidth="1"/>
    <col min="6146" max="6146" width="10" style="47" customWidth="1"/>
    <col min="6147" max="6147" width="0" style="47" hidden="1" customWidth="1"/>
    <col min="6148" max="6150" width="9.140625" style="47"/>
    <col min="6151" max="6153" width="0" style="47" hidden="1" customWidth="1"/>
    <col min="6154" max="6400" width="9.140625" style="47"/>
    <col min="6401" max="6401" width="8.28515625" style="47" customWidth="1"/>
    <col min="6402" max="6402" width="10" style="47" customWidth="1"/>
    <col min="6403" max="6403" width="0" style="47" hidden="1" customWidth="1"/>
    <col min="6404" max="6406" width="9.140625" style="47"/>
    <col min="6407" max="6409" width="0" style="47" hidden="1" customWidth="1"/>
    <col min="6410" max="6656" width="9.140625" style="47"/>
    <col min="6657" max="6657" width="8.28515625" style="47" customWidth="1"/>
    <col min="6658" max="6658" width="10" style="47" customWidth="1"/>
    <col min="6659" max="6659" width="0" style="47" hidden="1" customWidth="1"/>
    <col min="6660" max="6662" width="9.140625" style="47"/>
    <col min="6663" max="6665" width="0" style="47" hidden="1" customWidth="1"/>
    <col min="6666" max="6912" width="9.140625" style="47"/>
    <col min="6913" max="6913" width="8.28515625" style="47" customWidth="1"/>
    <col min="6914" max="6914" width="10" style="47" customWidth="1"/>
    <col min="6915" max="6915" width="0" style="47" hidden="1" customWidth="1"/>
    <col min="6916" max="6918" width="9.140625" style="47"/>
    <col min="6919" max="6921" width="0" style="47" hidden="1" customWidth="1"/>
    <col min="6922" max="7168" width="9.140625" style="47"/>
    <col min="7169" max="7169" width="8.28515625" style="47" customWidth="1"/>
    <col min="7170" max="7170" width="10" style="47" customWidth="1"/>
    <col min="7171" max="7171" width="0" style="47" hidden="1" customWidth="1"/>
    <col min="7172" max="7174" width="9.140625" style="47"/>
    <col min="7175" max="7177" width="0" style="47" hidden="1" customWidth="1"/>
    <col min="7178" max="7424" width="9.140625" style="47"/>
    <col min="7425" max="7425" width="8.28515625" style="47" customWidth="1"/>
    <col min="7426" max="7426" width="10" style="47" customWidth="1"/>
    <col min="7427" max="7427" width="0" style="47" hidden="1" customWidth="1"/>
    <col min="7428" max="7430" width="9.140625" style="47"/>
    <col min="7431" max="7433" width="0" style="47" hidden="1" customWidth="1"/>
    <col min="7434" max="7680" width="9.140625" style="47"/>
    <col min="7681" max="7681" width="8.28515625" style="47" customWidth="1"/>
    <col min="7682" max="7682" width="10" style="47" customWidth="1"/>
    <col min="7683" max="7683" width="0" style="47" hidden="1" customWidth="1"/>
    <col min="7684" max="7686" width="9.140625" style="47"/>
    <col min="7687" max="7689" width="0" style="47" hidden="1" customWidth="1"/>
    <col min="7690" max="7936" width="9.140625" style="47"/>
    <col min="7937" max="7937" width="8.28515625" style="47" customWidth="1"/>
    <col min="7938" max="7938" width="10" style="47" customWidth="1"/>
    <col min="7939" max="7939" width="0" style="47" hidden="1" customWidth="1"/>
    <col min="7940" max="7942" width="9.140625" style="47"/>
    <col min="7943" max="7945" width="0" style="47" hidden="1" customWidth="1"/>
    <col min="7946" max="8192" width="9.140625" style="47"/>
    <col min="8193" max="8193" width="8.28515625" style="47" customWidth="1"/>
    <col min="8194" max="8194" width="10" style="47" customWidth="1"/>
    <col min="8195" max="8195" width="0" style="47" hidden="1" customWidth="1"/>
    <col min="8196" max="8198" width="9.140625" style="47"/>
    <col min="8199" max="8201" width="0" style="47" hidden="1" customWidth="1"/>
    <col min="8202" max="8448" width="9.140625" style="47"/>
    <col min="8449" max="8449" width="8.28515625" style="47" customWidth="1"/>
    <col min="8450" max="8450" width="10" style="47" customWidth="1"/>
    <col min="8451" max="8451" width="0" style="47" hidden="1" customWidth="1"/>
    <col min="8452" max="8454" width="9.140625" style="47"/>
    <col min="8455" max="8457" width="0" style="47" hidden="1" customWidth="1"/>
    <col min="8458" max="8704" width="9.140625" style="47"/>
    <col min="8705" max="8705" width="8.28515625" style="47" customWidth="1"/>
    <col min="8706" max="8706" width="10" style="47" customWidth="1"/>
    <col min="8707" max="8707" width="0" style="47" hidden="1" customWidth="1"/>
    <col min="8708" max="8710" width="9.140625" style="47"/>
    <col min="8711" max="8713" width="0" style="47" hidden="1" customWidth="1"/>
    <col min="8714" max="8960" width="9.140625" style="47"/>
    <col min="8961" max="8961" width="8.28515625" style="47" customWidth="1"/>
    <col min="8962" max="8962" width="10" style="47" customWidth="1"/>
    <col min="8963" max="8963" width="0" style="47" hidden="1" customWidth="1"/>
    <col min="8964" max="8966" width="9.140625" style="47"/>
    <col min="8967" max="8969" width="0" style="47" hidden="1" customWidth="1"/>
    <col min="8970" max="9216" width="9.140625" style="47"/>
    <col min="9217" max="9217" width="8.28515625" style="47" customWidth="1"/>
    <col min="9218" max="9218" width="10" style="47" customWidth="1"/>
    <col min="9219" max="9219" width="0" style="47" hidden="1" customWidth="1"/>
    <col min="9220" max="9222" width="9.140625" style="47"/>
    <col min="9223" max="9225" width="0" style="47" hidden="1" customWidth="1"/>
    <col min="9226" max="9472" width="9.140625" style="47"/>
    <col min="9473" max="9473" width="8.28515625" style="47" customWidth="1"/>
    <col min="9474" max="9474" width="10" style="47" customWidth="1"/>
    <col min="9475" max="9475" width="0" style="47" hidden="1" customWidth="1"/>
    <col min="9476" max="9478" width="9.140625" style="47"/>
    <col min="9479" max="9481" width="0" style="47" hidden="1" customWidth="1"/>
    <col min="9482" max="9728" width="9.140625" style="47"/>
    <col min="9729" max="9729" width="8.28515625" style="47" customWidth="1"/>
    <col min="9730" max="9730" width="10" style="47" customWidth="1"/>
    <col min="9731" max="9731" width="0" style="47" hidden="1" customWidth="1"/>
    <col min="9732" max="9734" width="9.140625" style="47"/>
    <col min="9735" max="9737" width="0" style="47" hidden="1" customWidth="1"/>
    <col min="9738" max="9984" width="9.140625" style="47"/>
    <col min="9985" max="9985" width="8.28515625" style="47" customWidth="1"/>
    <col min="9986" max="9986" width="10" style="47" customWidth="1"/>
    <col min="9987" max="9987" width="0" style="47" hidden="1" customWidth="1"/>
    <col min="9988" max="9990" width="9.140625" style="47"/>
    <col min="9991" max="9993" width="0" style="47" hidden="1" customWidth="1"/>
    <col min="9994" max="10240" width="9.140625" style="47"/>
    <col min="10241" max="10241" width="8.28515625" style="47" customWidth="1"/>
    <col min="10242" max="10242" width="10" style="47" customWidth="1"/>
    <col min="10243" max="10243" width="0" style="47" hidden="1" customWidth="1"/>
    <col min="10244" max="10246" width="9.140625" style="47"/>
    <col min="10247" max="10249" width="0" style="47" hidden="1" customWidth="1"/>
    <col min="10250" max="10496" width="9.140625" style="47"/>
    <col min="10497" max="10497" width="8.28515625" style="47" customWidth="1"/>
    <col min="10498" max="10498" width="10" style="47" customWidth="1"/>
    <col min="10499" max="10499" width="0" style="47" hidden="1" customWidth="1"/>
    <col min="10500" max="10502" width="9.140625" style="47"/>
    <col min="10503" max="10505" width="0" style="47" hidden="1" customWidth="1"/>
    <col min="10506" max="10752" width="9.140625" style="47"/>
    <col min="10753" max="10753" width="8.28515625" style="47" customWidth="1"/>
    <col min="10754" max="10754" width="10" style="47" customWidth="1"/>
    <col min="10755" max="10755" width="0" style="47" hidden="1" customWidth="1"/>
    <col min="10756" max="10758" width="9.140625" style="47"/>
    <col min="10759" max="10761" width="0" style="47" hidden="1" customWidth="1"/>
    <col min="10762" max="11008" width="9.140625" style="47"/>
    <col min="11009" max="11009" width="8.28515625" style="47" customWidth="1"/>
    <col min="11010" max="11010" width="10" style="47" customWidth="1"/>
    <col min="11011" max="11011" width="0" style="47" hidden="1" customWidth="1"/>
    <col min="11012" max="11014" width="9.140625" style="47"/>
    <col min="11015" max="11017" width="0" style="47" hidden="1" customWidth="1"/>
    <col min="11018" max="11264" width="9.140625" style="47"/>
    <col min="11265" max="11265" width="8.28515625" style="47" customWidth="1"/>
    <col min="11266" max="11266" width="10" style="47" customWidth="1"/>
    <col min="11267" max="11267" width="0" style="47" hidden="1" customWidth="1"/>
    <col min="11268" max="11270" width="9.140625" style="47"/>
    <col min="11271" max="11273" width="0" style="47" hidden="1" customWidth="1"/>
    <col min="11274" max="11520" width="9.140625" style="47"/>
    <col min="11521" max="11521" width="8.28515625" style="47" customWidth="1"/>
    <col min="11522" max="11522" width="10" style="47" customWidth="1"/>
    <col min="11523" max="11523" width="0" style="47" hidden="1" customWidth="1"/>
    <col min="11524" max="11526" width="9.140625" style="47"/>
    <col min="11527" max="11529" width="0" style="47" hidden="1" customWidth="1"/>
    <col min="11530" max="11776" width="9.140625" style="47"/>
    <col min="11777" max="11777" width="8.28515625" style="47" customWidth="1"/>
    <col min="11778" max="11778" width="10" style="47" customWidth="1"/>
    <col min="11779" max="11779" width="0" style="47" hidden="1" customWidth="1"/>
    <col min="11780" max="11782" width="9.140625" style="47"/>
    <col min="11783" max="11785" width="0" style="47" hidden="1" customWidth="1"/>
    <col min="11786" max="12032" width="9.140625" style="47"/>
    <col min="12033" max="12033" width="8.28515625" style="47" customWidth="1"/>
    <col min="12034" max="12034" width="10" style="47" customWidth="1"/>
    <col min="12035" max="12035" width="0" style="47" hidden="1" customWidth="1"/>
    <col min="12036" max="12038" width="9.140625" style="47"/>
    <col min="12039" max="12041" width="0" style="47" hidden="1" customWidth="1"/>
    <col min="12042" max="12288" width="9.140625" style="47"/>
    <col min="12289" max="12289" width="8.28515625" style="47" customWidth="1"/>
    <col min="12290" max="12290" width="10" style="47" customWidth="1"/>
    <col min="12291" max="12291" width="0" style="47" hidden="1" customWidth="1"/>
    <col min="12292" max="12294" width="9.140625" style="47"/>
    <col min="12295" max="12297" width="0" style="47" hidden="1" customWidth="1"/>
    <col min="12298" max="12544" width="9.140625" style="47"/>
    <col min="12545" max="12545" width="8.28515625" style="47" customWidth="1"/>
    <col min="12546" max="12546" width="10" style="47" customWidth="1"/>
    <col min="12547" max="12547" width="0" style="47" hidden="1" customWidth="1"/>
    <col min="12548" max="12550" width="9.140625" style="47"/>
    <col min="12551" max="12553" width="0" style="47" hidden="1" customWidth="1"/>
    <col min="12554" max="12800" width="9.140625" style="47"/>
    <col min="12801" max="12801" width="8.28515625" style="47" customWidth="1"/>
    <col min="12802" max="12802" width="10" style="47" customWidth="1"/>
    <col min="12803" max="12803" width="0" style="47" hidden="1" customWidth="1"/>
    <col min="12804" max="12806" width="9.140625" style="47"/>
    <col min="12807" max="12809" width="0" style="47" hidden="1" customWidth="1"/>
    <col min="12810" max="13056" width="9.140625" style="47"/>
    <col min="13057" max="13057" width="8.28515625" style="47" customWidth="1"/>
    <col min="13058" max="13058" width="10" style="47" customWidth="1"/>
    <col min="13059" max="13059" width="0" style="47" hidden="1" customWidth="1"/>
    <col min="13060" max="13062" width="9.140625" style="47"/>
    <col min="13063" max="13065" width="0" style="47" hidden="1" customWidth="1"/>
    <col min="13066" max="13312" width="9.140625" style="47"/>
    <col min="13313" max="13313" width="8.28515625" style="47" customWidth="1"/>
    <col min="13314" max="13314" width="10" style="47" customWidth="1"/>
    <col min="13315" max="13315" width="0" style="47" hidden="1" customWidth="1"/>
    <col min="13316" max="13318" width="9.140625" style="47"/>
    <col min="13319" max="13321" width="0" style="47" hidden="1" customWidth="1"/>
    <col min="13322" max="13568" width="9.140625" style="47"/>
    <col min="13569" max="13569" width="8.28515625" style="47" customWidth="1"/>
    <col min="13570" max="13570" width="10" style="47" customWidth="1"/>
    <col min="13571" max="13571" width="0" style="47" hidden="1" customWidth="1"/>
    <col min="13572" max="13574" width="9.140625" style="47"/>
    <col min="13575" max="13577" width="0" style="47" hidden="1" customWidth="1"/>
    <col min="13578" max="13824" width="9.140625" style="47"/>
    <col min="13825" max="13825" width="8.28515625" style="47" customWidth="1"/>
    <col min="13826" max="13826" width="10" style="47" customWidth="1"/>
    <col min="13827" max="13827" width="0" style="47" hidden="1" customWidth="1"/>
    <col min="13828" max="13830" width="9.140625" style="47"/>
    <col min="13831" max="13833" width="0" style="47" hidden="1" customWidth="1"/>
    <col min="13834" max="14080" width="9.140625" style="47"/>
    <col min="14081" max="14081" width="8.28515625" style="47" customWidth="1"/>
    <col min="14082" max="14082" width="10" style="47" customWidth="1"/>
    <col min="14083" max="14083" width="0" style="47" hidden="1" customWidth="1"/>
    <col min="14084" max="14086" width="9.140625" style="47"/>
    <col min="14087" max="14089" width="0" style="47" hidden="1" customWidth="1"/>
    <col min="14090" max="14336" width="9.140625" style="47"/>
    <col min="14337" max="14337" width="8.28515625" style="47" customWidth="1"/>
    <col min="14338" max="14338" width="10" style="47" customWidth="1"/>
    <col min="14339" max="14339" width="0" style="47" hidden="1" customWidth="1"/>
    <col min="14340" max="14342" width="9.140625" style="47"/>
    <col min="14343" max="14345" width="0" style="47" hidden="1" customWidth="1"/>
    <col min="14346" max="14592" width="9.140625" style="47"/>
    <col min="14593" max="14593" width="8.28515625" style="47" customWidth="1"/>
    <col min="14594" max="14594" width="10" style="47" customWidth="1"/>
    <col min="14595" max="14595" width="0" style="47" hidden="1" customWidth="1"/>
    <col min="14596" max="14598" width="9.140625" style="47"/>
    <col min="14599" max="14601" width="0" style="47" hidden="1" customWidth="1"/>
    <col min="14602" max="14848" width="9.140625" style="47"/>
    <col min="14849" max="14849" width="8.28515625" style="47" customWidth="1"/>
    <col min="14850" max="14850" width="10" style="47" customWidth="1"/>
    <col min="14851" max="14851" width="0" style="47" hidden="1" customWidth="1"/>
    <col min="14852" max="14854" width="9.140625" style="47"/>
    <col min="14855" max="14857" width="0" style="47" hidden="1" customWidth="1"/>
    <col min="14858" max="15104" width="9.140625" style="47"/>
    <col min="15105" max="15105" width="8.28515625" style="47" customWidth="1"/>
    <col min="15106" max="15106" width="10" style="47" customWidth="1"/>
    <col min="15107" max="15107" width="0" style="47" hidden="1" customWidth="1"/>
    <col min="15108" max="15110" width="9.140625" style="47"/>
    <col min="15111" max="15113" width="0" style="47" hidden="1" customWidth="1"/>
    <col min="15114" max="15360" width="9.140625" style="47"/>
    <col min="15361" max="15361" width="8.28515625" style="47" customWidth="1"/>
    <col min="15362" max="15362" width="10" style="47" customWidth="1"/>
    <col min="15363" max="15363" width="0" style="47" hidden="1" customWidth="1"/>
    <col min="15364" max="15366" width="9.140625" style="47"/>
    <col min="15367" max="15369" width="0" style="47" hidden="1" customWidth="1"/>
    <col min="15370" max="15616" width="9.140625" style="47"/>
    <col min="15617" max="15617" width="8.28515625" style="47" customWidth="1"/>
    <col min="15618" max="15618" width="10" style="47" customWidth="1"/>
    <col min="15619" max="15619" width="0" style="47" hidden="1" customWidth="1"/>
    <col min="15620" max="15622" width="9.140625" style="47"/>
    <col min="15623" max="15625" width="0" style="47" hidden="1" customWidth="1"/>
    <col min="15626" max="15872" width="9.140625" style="47"/>
    <col min="15873" max="15873" width="8.28515625" style="47" customWidth="1"/>
    <col min="15874" max="15874" width="10" style="47" customWidth="1"/>
    <col min="15875" max="15875" width="0" style="47" hidden="1" customWidth="1"/>
    <col min="15876" max="15878" width="9.140625" style="47"/>
    <col min="15879" max="15881" width="0" style="47" hidden="1" customWidth="1"/>
    <col min="15882" max="16128" width="9.140625" style="47"/>
    <col min="16129" max="16129" width="8.28515625" style="47" customWidth="1"/>
    <col min="16130" max="16130" width="10" style="47" customWidth="1"/>
    <col min="16131" max="16131" width="0" style="47" hidden="1" customWidth="1"/>
    <col min="16132" max="16134" width="9.140625" style="47"/>
    <col min="16135" max="16137" width="0" style="47" hidden="1" customWidth="1"/>
    <col min="16138" max="16384" width="9.140625" style="47"/>
  </cols>
  <sheetData>
    <row r="1" spans="1:14" ht="15.75">
      <c r="A1" s="704" t="s">
        <v>478</v>
      </c>
      <c r="B1" s="704"/>
      <c r="C1" s="704"/>
      <c r="D1" s="704"/>
      <c r="E1" s="704"/>
      <c r="F1" s="704"/>
      <c r="G1" s="704"/>
      <c r="H1" s="704"/>
      <c r="I1" s="704"/>
      <c r="J1" s="704"/>
      <c r="K1" s="704"/>
      <c r="L1" s="704"/>
      <c r="M1" s="2"/>
      <c r="N1" s="2"/>
    </row>
    <row r="2" spans="1:14" ht="15.75">
      <c r="A2" s="46"/>
      <c r="C2" s="2"/>
      <c r="D2" s="2"/>
      <c r="E2" s="2"/>
      <c r="F2" s="2"/>
      <c r="G2" s="2"/>
      <c r="H2" s="2"/>
      <c r="I2" s="2"/>
      <c r="J2" s="2"/>
      <c r="K2" s="2"/>
      <c r="L2" s="2"/>
      <c r="M2" s="2"/>
      <c r="N2" s="2"/>
    </row>
    <row r="3" spans="1:14" ht="76.5">
      <c r="A3" s="366" t="s">
        <v>21</v>
      </c>
      <c r="B3" s="367" t="s">
        <v>42</v>
      </c>
      <c r="C3" s="367" t="s">
        <v>43</v>
      </c>
      <c r="D3" s="368" t="s">
        <v>374</v>
      </c>
      <c r="E3" s="369" t="s">
        <v>44</v>
      </c>
      <c r="F3" s="370" t="s">
        <v>45</v>
      </c>
      <c r="G3" s="367" t="s">
        <v>46</v>
      </c>
      <c r="H3" s="367" t="s">
        <v>47</v>
      </c>
      <c r="I3" s="370" t="s">
        <v>48</v>
      </c>
      <c r="J3" s="371" t="s">
        <v>49</v>
      </c>
      <c r="K3" s="370" t="s">
        <v>375</v>
      </c>
      <c r="L3" s="367" t="s">
        <v>376</v>
      </c>
      <c r="M3" s="367" t="s">
        <v>320</v>
      </c>
      <c r="N3" s="370" t="s">
        <v>321</v>
      </c>
    </row>
    <row r="4" spans="1:14" s="52" customFormat="1">
      <c r="A4" s="372"/>
      <c r="B4" s="49" t="s">
        <v>22</v>
      </c>
      <c r="C4" s="48"/>
      <c r="D4" s="48" t="s">
        <v>23</v>
      </c>
      <c r="E4" s="50" t="s">
        <v>24</v>
      </c>
      <c r="F4" s="48" t="s">
        <v>25</v>
      </c>
      <c r="G4" s="48"/>
      <c r="H4" s="48"/>
      <c r="I4" s="48"/>
      <c r="J4" s="51" t="s">
        <v>26</v>
      </c>
      <c r="K4" s="49" t="s">
        <v>53</v>
      </c>
      <c r="L4" s="48" t="s">
        <v>28</v>
      </c>
      <c r="M4" s="48" t="s">
        <v>54</v>
      </c>
      <c r="N4" s="62" t="s">
        <v>55</v>
      </c>
    </row>
    <row r="5" spans="1:14">
      <c r="A5" s="311">
        <v>1961</v>
      </c>
      <c r="B5" s="58"/>
      <c r="C5" s="36"/>
      <c r="D5" s="53"/>
      <c r="E5" s="36"/>
      <c r="F5" s="54"/>
      <c r="G5" s="36"/>
      <c r="H5" s="36"/>
      <c r="I5" s="54"/>
      <c r="J5" s="55"/>
      <c r="K5" s="54"/>
      <c r="L5" s="234"/>
      <c r="M5" s="234"/>
      <c r="N5" s="373"/>
    </row>
    <row r="6" spans="1:14">
      <c r="A6" s="311">
        <v>1962</v>
      </c>
      <c r="B6" s="58">
        <f>('T1'!B6-'T1'!B5)/'T1'!B5*100</f>
        <v>1.8999149496556833</v>
      </c>
      <c r="C6" s="58">
        <f>('T1'!C6-'T1'!C5)/'T1'!C5*100</f>
        <v>8.8132365194619648</v>
      </c>
      <c r="D6" s="56">
        <f>('T1'!H6-'T1'!H5)/'T1'!H5*100</f>
        <v>6.9938557519614291</v>
      </c>
      <c r="E6" s="58">
        <f>('T1'!I6-'T1'!I5)/'T1'!I5*100</f>
        <v>7.9992138162176003</v>
      </c>
      <c r="F6" s="57">
        <f>('T1'!J6-'T1'!J5)/'T1'!J5*100</f>
        <v>7.6885252781103395</v>
      </c>
      <c r="G6" s="58">
        <f>('T1'!K6-'T1'!K5)/'T1'!K5*100</f>
        <v>6.7844232973323235</v>
      </c>
      <c r="H6" s="58">
        <f>('T1'!L6-'T1'!L5)/'T1'!L5*100</f>
        <v>7.3357127471965251</v>
      </c>
      <c r="I6" s="57">
        <f>('T1'!M6-'T1'!M5)/'T1'!M5*100</f>
        <v>7.0269329468465731</v>
      </c>
      <c r="J6" s="59">
        <f>('T1'!F6-'T1'!F5)/'T1'!F5*100</f>
        <v>1.2738853693172105</v>
      </c>
      <c r="K6" s="57">
        <f>('T1'!G6-'T1'!G5)/'T1'!G5*100</f>
        <v>1.7004535024126108</v>
      </c>
      <c r="L6" s="58">
        <f>('T1'!N6-'T1'!N5)/'T1'!N5*100</f>
        <v>4.9989647241829811</v>
      </c>
      <c r="M6" s="58">
        <f>('T1'!O6-'T1'!O5)/'T1'!O5*100</f>
        <v>5.985577975776831</v>
      </c>
      <c r="N6" s="57">
        <f>('T1'!P6-'T1'!P5)/'T1'!P5*100</f>
        <v>5.6806821981299809</v>
      </c>
    </row>
    <row r="7" spans="1:14">
      <c r="A7" s="311">
        <v>1963</v>
      </c>
      <c r="B7" s="58">
        <f>('T1'!B7-'T1'!B6)/'T1'!B6*100</f>
        <v>1.8752608268379038</v>
      </c>
      <c r="C7" s="58">
        <f>('T1'!C7-'T1'!C6)/'T1'!C6*100</f>
        <v>7.5918349486949461</v>
      </c>
      <c r="D7" s="56">
        <f>('T1'!H7-'T1'!H6)/'T1'!H6*100</f>
        <v>5.3068854869033055</v>
      </c>
      <c r="E7" s="58">
        <f>('T1'!I7-'T1'!I6)/'T1'!I6*100</f>
        <v>4.4010648269393684</v>
      </c>
      <c r="F7" s="57">
        <f>('T1'!J7-'T1'!J6)/'T1'!J6*100</f>
        <v>5.129446107523961</v>
      </c>
      <c r="G7" s="58">
        <f>('T1'!K7-'T1'!K6)/'T1'!K6*100</f>
        <v>5.6113467346834787</v>
      </c>
      <c r="H7" s="58">
        <f>('T1'!L7-'T1'!L6)/'T1'!L6*100</f>
        <v>3.7683583396887523</v>
      </c>
      <c r="I7" s="57">
        <f>('T1'!M7-'T1'!M6)/'T1'!M6*100</f>
        <v>4.4923253783096042</v>
      </c>
      <c r="J7" s="59">
        <f>('T1'!F7-'T1'!F6)/'T1'!F6*100</f>
        <v>1.2578615836181357</v>
      </c>
      <c r="K7" s="57">
        <f>('T1'!G7-'T1'!G6)/'T1'!G6*100</f>
        <v>2.1698006272114352</v>
      </c>
      <c r="L7" s="58">
        <f>('T1'!N7-'T1'!N6)/'T1'!N6*100</f>
        <v>3.3684572998525035</v>
      </c>
      <c r="M7" s="58">
        <f>('T1'!O7-'T1'!O6)/'T1'!O6*100</f>
        <v>2.4793104622276276</v>
      </c>
      <c r="N7" s="57">
        <f>('T1'!P7-'T1'!P6)/'T1'!P6*100</f>
        <v>3.1942841218510778</v>
      </c>
    </row>
    <row r="8" spans="1:14">
      <c r="A8" s="311">
        <v>1964</v>
      </c>
      <c r="B8" s="58">
        <f>('T1'!B8-'T1'!B7)/'T1'!B7*100</f>
        <v>1.8935990274327397</v>
      </c>
      <c r="C8" s="58">
        <f>('T1'!C8-'T1'!C7)/'T1'!C7*100</f>
        <v>9.6427191573296405</v>
      </c>
      <c r="D8" s="56">
        <f>('T1'!H8-'T1'!H7)/'T1'!H7*100</f>
        <v>6.474735644604328</v>
      </c>
      <c r="E8" s="58">
        <f>('T1'!I8-'T1'!I7)/'T1'!I7*100</f>
        <v>6.1305207350877158</v>
      </c>
      <c r="F8" s="57">
        <f>('T1'!J8-'T1'!J7)/'T1'!J7*100</f>
        <v>4.8373702023724281</v>
      </c>
      <c r="G8" s="58">
        <f>('T1'!K8-'T1'!K7)/'T1'!K7*100</f>
        <v>7.605109843858421</v>
      </c>
      <c r="H8" s="58">
        <f>('T1'!L8-'T1'!L7)/'T1'!L7*100</f>
        <v>6.0990181326328905</v>
      </c>
      <c r="I8" s="57">
        <f>('T1'!M8-'T1'!M7)/'T1'!M7*100</f>
        <v>4.806251444327895</v>
      </c>
      <c r="J8" s="59">
        <f>('T1'!F8-'T1'!F7)/'T1'!F7*100</f>
        <v>1.8633540656571967</v>
      </c>
      <c r="K8" s="57">
        <f>('T1'!G8-'T1'!G7)/'T1'!G7*100</f>
        <v>2.9753382279337379</v>
      </c>
      <c r="L8" s="58">
        <f>('T1'!N8-'T1'!N7)/'T1'!N7*100</f>
        <v>4.4960003973735576</v>
      </c>
      <c r="M8" s="58">
        <f>('T1'!O8-'T1'!O7)/'T1'!O7*100</f>
        <v>4.1581824060550403</v>
      </c>
      <c r="N8" s="57">
        <f>('T1'!P8-'T1'!P7)/'T1'!P7*100</f>
        <v>2.8890638892312923</v>
      </c>
    </row>
    <row r="9" spans="1:14">
      <c r="A9" s="311">
        <v>1965</v>
      </c>
      <c r="B9" s="58">
        <f>('T1'!B9-'T1'!B8)/'T1'!B8*100</f>
        <v>1.8480333035054273</v>
      </c>
      <c r="C9" s="58">
        <f>('T1'!C9-'T1'!C8)/'T1'!C8*100</f>
        <v>10.300636139394282</v>
      </c>
      <c r="D9" s="56">
        <f>('T1'!H9-'T1'!H8)/'T1'!H8*100</f>
        <v>6.3678167440423747</v>
      </c>
      <c r="E9" s="58">
        <f>('T1'!I9-'T1'!I8)/'T1'!I8*100</f>
        <v>7.3809524139788838</v>
      </c>
      <c r="F9" s="57">
        <f>('T1'!J9-'T1'!J8)/'T1'!J8*100</f>
        <v>7.3447077180695723</v>
      </c>
      <c r="G9" s="58">
        <f>('T1'!K9-'T1'!K8)/'T1'!K8*100</f>
        <v>8.2992302960826319</v>
      </c>
      <c r="H9" s="58">
        <f>('T1'!L9-'T1'!L8)/'T1'!L8*100</f>
        <v>8.0040492016196687</v>
      </c>
      <c r="I9" s="57">
        <f>('T1'!M9-'T1'!M8)/'T1'!M8*100</f>
        <v>7.9675941895129183</v>
      </c>
      <c r="J9" s="59">
        <f>('T1'!F9-'T1'!F8)/'T1'!F8*100</f>
        <v>2.4390243587373588</v>
      </c>
      <c r="K9" s="57">
        <f>('T1'!G9-'T1'!G8)/'T1'!G8*100</f>
        <v>3.6973771914634934</v>
      </c>
      <c r="L9" s="58">
        <f>('T1'!N9-'T1'!N8)/'T1'!N8*100</f>
        <v>4.4377719372038076</v>
      </c>
      <c r="M9" s="58">
        <f>('T1'!O9-'T1'!O8)/'T1'!O8*100</f>
        <v>5.4325242530559672</v>
      </c>
      <c r="N9" s="57">
        <f>('T1'!P9-'T1'!P8)/'T1'!P8*100</f>
        <v>5.3969372174169923</v>
      </c>
    </row>
    <row r="10" spans="1:14">
      <c r="A10" s="311">
        <v>1966</v>
      </c>
      <c r="B10" s="58">
        <f>('T1'!B10-'T1'!B9)/'T1'!B9*100</f>
        <v>1.8539740749229632</v>
      </c>
      <c r="C10" s="58">
        <f>('T1'!C10-'T1'!C9)/'T1'!C9*100</f>
        <v>11.958367662636817</v>
      </c>
      <c r="D10" s="56">
        <f>('T1'!H10-'T1'!H9)/'T1'!H9*100</f>
        <v>6.6449966961690272</v>
      </c>
      <c r="E10" s="58">
        <f>('T1'!I10-'T1'!I9)/'T1'!I9*100</f>
        <v>6.9090909119290949</v>
      </c>
      <c r="F10" s="57">
        <f>('T1'!J10-'T1'!J9)/'T1'!J9*100</f>
        <v>5.7628426750482689</v>
      </c>
      <c r="G10" s="58">
        <f>('T1'!K10-'T1'!K9)/'T1'!K9*100</f>
        <v>9.9204706340482431</v>
      </c>
      <c r="H10" s="58">
        <f>('T1'!L10-'T1'!L9)/'T1'!L9*100</f>
        <v>9.3365647978724784</v>
      </c>
      <c r="I10" s="57">
        <f>('T1'!M10-'T1'!M9)/'T1'!M9*100</f>
        <v>8.1642898906860584</v>
      </c>
      <c r="J10" s="59">
        <f>('T1'!F10-'T1'!F9)/'T1'!F9*100</f>
        <v>4.1666666639012844</v>
      </c>
      <c r="K10" s="57">
        <f>('T1'!G10-'T1'!G9)/'T1'!G9*100</f>
        <v>4.9822974645548053</v>
      </c>
      <c r="L10" s="58">
        <f>('T1'!N10-'T1'!N9)/'T1'!N9*100</f>
        <v>4.7038151086002999</v>
      </c>
      <c r="M10" s="58">
        <f>('T1'!O10-'T1'!O9)/'T1'!O9*100</f>
        <v>4.9631022087440817</v>
      </c>
      <c r="N10" s="57">
        <f>('T1'!P10-'T1'!P9)/'T1'!P9*100</f>
        <v>3.83771829781525</v>
      </c>
    </row>
    <row r="11" spans="1:14">
      <c r="A11" s="311">
        <v>1967</v>
      </c>
      <c r="B11" s="58">
        <f>('T1'!B11-'T1'!B10)/'T1'!B10*100</f>
        <v>1.8314789348668585</v>
      </c>
      <c r="C11" s="58">
        <f>('T1'!C11-'T1'!C10)/'T1'!C10*100</f>
        <v>7.5902981151911133</v>
      </c>
      <c r="D11" s="56">
        <f>('T1'!H11-'T1'!H10)/'T1'!H10*100</f>
        <v>2.9154267836949486</v>
      </c>
      <c r="E11" s="58">
        <f>('T1'!I11-'T1'!I10)/'T1'!I10*100</f>
        <v>4.5777426462793791</v>
      </c>
      <c r="F11" s="57">
        <f>('T1'!J11-'T1'!J10)/'T1'!J10*100</f>
        <v>4.4928877221335686</v>
      </c>
      <c r="G11" s="58">
        <f>('T1'!K11-'T1'!K10)/'T1'!K10*100</f>
        <v>5.6552445673578866</v>
      </c>
      <c r="H11" s="58">
        <f>('T1'!L11-'T1'!L10)/'T1'!L10*100</f>
        <v>6.21790671949831</v>
      </c>
      <c r="I11" s="57">
        <f>('T1'!M11-'T1'!M10)/'T1'!M10*100</f>
        <v>6.1317209576952747</v>
      </c>
      <c r="J11" s="59">
        <f>('T1'!F11-'T1'!F10)/'T1'!F10*100</f>
        <v>3.4285714809991861</v>
      </c>
      <c r="K11" s="57">
        <f>('T1'!G11-'T1'!G10)/'T1'!G10*100</f>
        <v>4.5424398242274249</v>
      </c>
      <c r="L11" s="58">
        <f>('T1'!N11-'T1'!N10)/'T1'!N10*100</f>
        <v>1.0644526232614309</v>
      </c>
      <c r="M11" s="58">
        <f>('T1'!O11-'T1'!O10)/'T1'!O10*100</f>
        <v>2.6968710855796321</v>
      </c>
      <c r="N11" s="57">
        <f>('T1'!P11-'T1'!P10)/'T1'!P10*100</f>
        <v>2.6135423103979267</v>
      </c>
    </row>
    <row r="12" spans="1:14">
      <c r="A12" s="311">
        <v>1968</v>
      </c>
      <c r="B12" s="58">
        <f>('T1'!B12-'T1'!B11)/'T1'!B11*100</f>
        <v>1.6119329691240563</v>
      </c>
      <c r="C12" s="58">
        <f>('T1'!C12-'T1'!C11)/'T1'!C11*100</f>
        <v>9.208671254484301</v>
      </c>
      <c r="D12" s="56">
        <f>('T1'!H12-'T1'!H11)/'T1'!H11*100</f>
        <v>4.879780565109634</v>
      </c>
      <c r="E12" s="58">
        <f>('T1'!I12-'T1'!I11)/'T1'!I11*100</f>
        <v>5.3592934609312275</v>
      </c>
      <c r="F12" s="57">
        <f>('T1'!J12-'T1'!J11)/'T1'!J11*100</f>
        <v>4.3198691422704165</v>
      </c>
      <c r="G12" s="58">
        <f>('T1'!K12-'T1'!K11)/'T1'!K11*100</f>
        <v>7.4762265251548872</v>
      </c>
      <c r="H12" s="58">
        <f>('T1'!L12-'T1'!L11)/'T1'!L11*100</f>
        <v>7.6979436041273805</v>
      </c>
      <c r="I12" s="57">
        <f>('T1'!M12-'T1'!M11)/'T1'!M11*100</f>
        <v>6.6354472834454281</v>
      </c>
      <c r="J12" s="59">
        <f>('T1'!F12-'T1'!F11)/'T1'!F11*100</f>
        <v>3.8674033104926551</v>
      </c>
      <c r="K12" s="57">
        <f>('T1'!G12-'T1'!G11)/'T1'!G11*100</f>
        <v>4.1274787819443226</v>
      </c>
      <c r="L12" s="58">
        <f>('T1'!N12-'T1'!N11)/'T1'!N11*100</f>
        <v>3.2160077074594562</v>
      </c>
      <c r="M12" s="58">
        <f>('T1'!O12-'T1'!O11)/'T1'!O11*100</f>
        <v>3.6879137934969179</v>
      </c>
      <c r="N12" s="57">
        <f>('T1'!P12-'T1'!P11)/'T1'!P11*100</f>
        <v>2.6649785059882705</v>
      </c>
    </row>
    <row r="13" spans="1:14">
      <c r="A13" s="311">
        <v>1969</v>
      </c>
      <c r="B13" s="58">
        <f>('T1'!B13-'T1'!B12)/'T1'!B12*100</f>
        <v>1.4607094529286682</v>
      </c>
      <c r="C13" s="58">
        <f>('T1'!C13-'T1'!C12)/'T1'!C12*100</f>
        <v>10.079758678869057</v>
      </c>
      <c r="D13" s="56">
        <f>('T1'!H13-'T1'!H12)/'T1'!H12*100</f>
        <v>5.0329359737026982</v>
      </c>
      <c r="E13" s="58">
        <f>('T1'!I13-'T1'!I12)/'T1'!I12*100</f>
        <v>6.949063587915183</v>
      </c>
      <c r="F13" s="57">
        <f>('T1'!J13-'T1'!J12)/'T1'!J12*100</f>
        <v>3.6794439489296304</v>
      </c>
      <c r="G13" s="58">
        <f>('T1'!K13-'T1'!K12)/'T1'!K12*100</f>
        <v>8.4949625055983606</v>
      </c>
      <c r="H13" s="58">
        <f>('T1'!L13-'T1'!L12)/'T1'!L12*100</f>
        <v>10.455531132703401</v>
      </c>
      <c r="I13" s="57">
        <f>('T1'!M13-'T1'!M12)/'T1'!M12*100</f>
        <v>7.0787126575309163</v>
      </c>
      <c r="J13" s="59">
        <f>('T1'!F13-'T1'!F12)/'T1'!F12*100</f>
        <v>4.7872339949171101</v>
      </c>
      <c r="K13" s="57">
        <f>('T1'!G13-'T1'!G12)/'T1'!G12*100</f>
        <v>4.8049906044994666</v>
      </c>
      <c r="L13" s="58">
        <f>('T1'!N13-'T1'!N12)/'T1'!N12*100</f>
        <v>3.5207978931305695</v>
      </c>
      <c r="M13" s="58">
        <f>('T1'!O13-'T1'!O12)/'T1'!O12*100</f>
        <v>5.4093394029861068</v>
      </c>
      <c r="N13" s="57">
        <f>('T1'!P13-'T1'!P12)/'T1'!P12*100</f>
        <v>2.1867918211534949</v>
      </c>
    </row>
    <row r="14" spans="1:14">
      <c r="A14" s="311">
        <v>1970</v>
      </c>
      <c r="B14" s="58">
        <f>('T1'!B14-'T1'!B13)/'T1'!B13*100</f>
        <v>1.3968110315919835</v>
      </c>
      <c r="C14" s="58">
        <f>('T1'!C14-'T1'!C13)/'T1'!C13*100</f>
        <v>7.6995425094633196</v>
      </c>
      <c r="D14" s="56">
        <f>('T1'!H14-'T1'!H13)/'T1'!H13*100</f>
        <v>3.0303921496545616</v>
      </c>
      <c r="E14" s="58">
        <f>('T1'!I14-'T1'!I13)/'T1'!I13*100</f>
        <v>6.0022735406017418</v>
      </c>
      <c r="F14" s="57">
        <f>('T1'!J14-'T1'!J13)/'T1'!J13*100</f>
        <v>3.1874148083806753</v>
      </c>
      <c r="G14" s="58">
        <f>('T1'!K14-'T1'!K13)/'T1'!K13*100</f>
        <v>6.2159070031380077</v>
      </c>
      <c r="H14" s="58">
        <f>('T1'!L14-'T1'!L13)/'T1'!L13*100</f>
        <v>7.7260400198744303</v>
      </c>
      <c r="I14" s="57">
        <f>('T1'!M14-'T1'!M13)/'T1'!M13*100</f>
        <v>4.865407183340114</v>
      </c>
      <c r="J14" s="59">
        <f>('T1'!F14-'T1'!F13)/'T1'!F13*100</f>
        <v>3.0456853257311369</v>
      </c>
      <c r="K14" s="57">
        <f>('T1'!G14-'T1'!G13)/'T1'!G13*100</f>
        <v>4.5318184881085344</v>
      </c>
      <c r="L14" s="58">
        <f>('T1'!N14-'T1'!N13)/'T1'!N13*100</f>
        <v>1.6110774110574413</v>
      </c>
      <c r="M14" s="58">
        <f>('T1'!O14-'T1'!O13)/'T1'!O13*100</f>
        <v>4.5420190853682891</v>
      </c>
      <c r="N14" s="57">
        <f>('T1'!P14-'T1'!P13)/'T1'!P13*100</f>
        <v>1.7659369743204252</v>
      </c>
    </row>
    <row r="15" spans="1:14">
      <c r="A15" s="311">
        <v>1971</v>
      </c>
      <c r="B15" s="58">
        <f>('T1'!B15-'T1'!B14)/'T1'!B14*100</f>
        <v>2.1600422783323525</v>
      </c>
      <c r="C15" s="58">
        <f>('T1'!C15-'T1'!C14)/'T1'!C14*100</f>
        <v>9.1242331784416617</v>
      </c>
      <c r="D15" s="56">
        <f>('T1'!H15-'T1'!H14)/'T1'!H14*100</f>
        <v>4.117764594503309</v>
      </c>
      <c r="E15" s="58">
        <f>('T1'!I15-'T1'!I14)/'T1'!I14*100</f>
        <v>6.7053036033837126</v>
      </c>
      <c r="F15" s="57">
        <f>('T1'!J15-'T1'!J14)/'T1'!J14*100</f>
        <v>6.7886646620699871</v>
      </c>
      <c r="G15" s="58">
        <f>('T1'!K15-'T1'!K14)/'T1'!K14*100</f>
        <v>6.8169420693225087</v>
      </c>
      <c r="H15" s="58">
        <f>('T1'!L15-'T1'!L14)/'T1'!L14*100</f>
        <v>7.536324848289599</v>
      </c>
      <c r="I15" s="57">
        <f>('T1'!M15-'T1'!M14)/'T1'!M14*100</f>
        <v>7.6203351231668739</v>
      </c>
      <c r="J15" s="59">
        <f>('T1'!F15-'T1'!F14)/'T1'!F14*100</f>
        <v>2.9556650135370988</v>
      </c>
      <c r="K15" s="57">
        <f>('T1'!G15-'T1'!G14)/'T1'!G14*100</f>
        <v>4.8084672230877503</v>
      </c>
      <c r="L15" s="58">
        <f>('T1'!N15-'T1'!N14)/'T1'!N14*100</f>
        <v>1.9163288038166391</v>
      </c>
      <c r="M15" s="58">
        <f>('T1'!O15-'T1'!O14)/'T1'!O14*100</f>
        <v>4.44915763901892</v>
      </c>
      <c r="N15" s="57">
        <f>('T1'!P15-'T1'!P14)/'T1'!P14*100</f>
        <v>4.5307561356788479</v>
      </c>
    </row>
    <row r="16" spans="1:14">
      <c r="A16" s="311">
        <v>1972</v>
      </c>
      <c r="B16" s="58">
        <f>('T1'!B16-'T1'!B15)/'T1'!B15*100</f>
        <v>2.0222078868664299</v>
      </c>
      <c r="C16" s="58">
        <f>('T1'!C16-'T1'!C15)/'T1'!C15*100</f>
        <v>11.648355991147652</v>
      </c>
      <c r="D16" s="56">
        <f>('T1'!H16-'T1'!H15)/'T1'!H15*100</f>
        <v>5.4458555798487192</v>
      </c>
      <c r="E16" s="58">
        <f>('T1'!I16-'T1'!I15)/'T1'!I15*100</f>
        <v>7.6688912119127801</v>
      </c>
      <c r="F16" s="57">
        <f>('T1'!J16-'T1'!J15)/'T1'!J15*100</f>
        <v>9.026163669471531</v>
      </c>
      <c r="G16" s="58">
        <f>('T1'!K16-'T1'!K15)/'T1'!K15*100</f>
        <v>9.4353457974128183</v>
      </c>
      <c r="H16" s="58">
        <f>('T1'!L16-'T1'!L15)/'T1'!L15*100</f>
        <v>10.584269010939998</v>
      </c>
      <c r="I16" s="57">
        <f>('T1'!M16-'T1'!M15)/'T1'!M15*100</f>
        <v>11.978292678114283</v>
      </c>
      <c r="J16" s="59">
        <f>('T1'!F16-'T1'!F15)/'T1'!F15*100</f>
        <v>4.7846890133387534</v>
      </c>
      <c r="K16" s="57">
        <f>('T1'!G16-'T1'!G15)/'T1'!G15*100</f>
        <v>5.8821661384330763</v>
      </c>
      <c r="L16" s="58">
        <f>('T1'!N16-'T1'!N15)/'T1'!N15*100</f>
        <v>3.3557867094768294</v>
      </c>
      <c r="M16" s="58">
        <f>('T1'!O16-'T1'!O15)/'T1'!O15*100</f>
        <v>5.5347589921872817</v>
      </c>
      <c r="N16" s="57">
        <f>('T1'!P16-'T1'!P15)/'T1'!P15*100</f>
        <v>6.8651286104020146</v>
      </c>
    </row>
    <row r="17" spans="1:14">
      <c r="A17" s="311">
        <v>1973</v>
      </c>
      <c r="B17" s="58">
        <f>('T1'!B17-'T1'!B16)/'T1'!B16*100</f>
        <v>1.2018112330613684</v>
      </c>
      <c r="C17" s="58">
        <f>('T1'!C17-'T1'!C16)/'T1'!C16*100</f>
        <v>17.160150788453706</v>
      </c>
      <c r="D17" s="56">
        <f>('T1'!H17-'T1'!H16)/'T1'!H16*100</f>
        <v>6.9642029180190193</v>
      </c>
      <c r="E17" s="58">
        <f>('T1'!I17-'T1'!I16)/'T1'!I16*100</f>
        <v>8.61421421408299</v>
      </c>
      <c r="F17" s="57">
        <f>('T1'!J17-'T1'!J16)/'T1'!J16*100</f>
        <v>8.5925975465146252</v>
      </c>
      <c r="G17" s="58">
        <f>('T1'!K17-'T1'!K16)/'T1'!K16*100</f>
        <v>15.768828009057376</v>
      </c>
      <c r="H17" s="58">
        <f>('T1'!L17-'T1'!L16)/'T1'!L16*100</f>
        <v>15.655493828965438</v>
      </c>
      <c r="I17" s="57">
        <f>('T1'!M17-'T1'!M16)/'T1'!M16*100</f>
        <v>15.632475788641273</v>
      </c>
      <c r="J17" s="59">
        <f>('T1'!F17-'T1'!F16)/'T1'!F16*100</f>
        <v>7.7625570394987538</v>
      </c>
      <c r="K17" s="57">
        <f>('T1'!G17-'T1'!G16)/'T1'!G16*100</f>
        <v>9.5321122322102703</v>
      </c>
      <c r="L17" s="58">
        <f>('T1'!N17-'T1'!N16)/'T1'!N16*100</f>
        <v>5.6939610217916377</v>
      </c>
      <c r="M17" s="58">
        <f>('T1'!O17-'T1'!O16)/'T1'!O16*100</f>
        <v>7.3243777860371857</v>
      </c>
      <c r="N17" s="57">
        <f>('T1'!P17-'T1'!P16)/'T1'!P16*100</f>
        <v>7.3030178248813664</v>
      </c>
    </row>
    <row r="18" spans="1:14">
      <c r="A18" s="311">
        <v>1974</v>
      </c>
      <c r="B18" s="58">
        <f>('T1'!B18-'T1'!B17)/'T1'!B17*100</f>
        <v>1.4175855409757676</v>
      </c>
      <c r="C18" s="58">
        <f>('T1'!C18-'T1'!C17)/'T1'!C17*100</f>
        <v>18.987446940286116</v>
      </c>
      <c r="D18" s="56">
        <f>('T1'!H18-'T1'!H17)/'T1'!H17*100</f>
        <v>3.6909876460686872</v>
      </c>
      <c r="E18" s="58">
        <f>('T1'!I18-'T1'!I17)/'T1'!I17*100</f>
        <v>8.441414042304892</v>
      </c>
      <c r="F18" s="57">
        <f>('T1'!J18-'T1'!J17)/'T1'!J17*100</f>
        <v>6.22676161850264</v>
      </c>
      <c r="G18" s="58">
        <f>('T1'!K18-'T1'!K17)/'T1'!K17*100</f>
        <v>17.324274982085409</v>
      </c>
      <c r="H18" s="58">
        <f>('T1'!L18-'T1'!L17)/'T1'!L17*100</f>
        <v>18.705596147250596</v>
      </c>
      <c r="I18" s="57">
        <f>('T1'!M18-'T1'!M17)/'T1'!M17*100</f>
        <v>16.281322740747044</v>
      </c>
      <c r="J18" s="59">
        <f>('T1'!F18-'T1'!F17)/'T1'!F17*100</f>
        <v>11.016949177366412</v>
      </c>
      <c r="K18" s="57">
        <f>('T1'!G18-'T1'!G17)/'T1'!G17*100</f>
        <v>14.751966049768233</v>
      </c>
      <c r="L18" s="58">
        <f>('T1'!N18-'T1'!N17)/'T1'!N17*100</f>
        <v>2.2416251510684857</v>
      </c>
      <c r="M18" s="58">
        <f>('T1'!O18-'T1'!O17)/'T1'!O17*100</f>
        <v>6.9256514675073539</v>
      </c>
      <c r="N18" s="57">
        <f>('T1'!P18-'T1'!P17)/'T1'!P17*100</f>
        <v>4.7419548117558259</v>
      </c>
    </row>
    <row r="19" spans="1:14">
      <c r="A19" s="311">
        <v>1975</v>
      </c>
      <c r="B19" s="58">
        <f>('T1'!B19-'T1'!B18)/'T1'!B18*100</f>
        <v>1.4533917751692147</v>
      </c>
      <c r="C19" s="58">
        <f>('T1'!C19-'T1'!C18)/'T1'!C18*100</f>
        <v>12.493572938420808</v>
      </c>
      <c r="D19" s="56">
        <f>('T1'!H19-'T1'!H18)/'T1'!H18*100</f>
        <v>1.8229731340018047</v>
      </c>
      <c r="E19" s="58">
        <f>('T1'!I19-'T1'!I18)/'T1'!I18*100</f>
        <v>4.9165739815485345</v>
      </c>
      <c r="F19" s="57">
        <f>('T1'!J19-'T1'!J18)/'T1'!J18*100</f>
        <v>6.1985623824550116</v>
      </c>
      <c r="G19" s="58">
        <f>('T1'!K19-'T1'!K18)/'T1'!K18*100</f>
        <v>10.882022739779607</v>
      </c>
      <c r="H19" s="58">
        <f>('T1'!L19-'T1'!L18)/'T1'!L18*100</f>
        <v>14.465401526858749</v>
      </c>
      <c r="I19" s="57">
        <f>('T1'!M19-'T1'!M18)/'T1'!M18*100</f>
        <v>15.864068215006046</v>
      </c>
      <c r="J19" s="59">
        <f>('T1'!F19-'T1'!F18)/'T1'!F18*100</f>
        <v>10.687022889717969</v>
      </c>
      <c r="K19" s="57">
        <f>('T1'!G19-'T1'!G18)/'T1'!G18*100</f>
        <v>10.479560236741651</v>
      </c>
      <c r="L19" s="58">
        <f>('T1'!N19-'T1'!N18)/'T1'!N18*100</f>
        <v>0.36428684380669485</v>
      </c>
      <c r="M19" s="58">
        <f>('T1'!O19-'T1'!O18)/'T1'!O18*100</f>
        <v>3.4135696656195389</v>
      </c>
      <c r="N19" s="57">
        <f>('T1'!P19-'T1'!P18)/'T1'!P18*100</f>
        <v>4.6771926736580403</v>
      </c>
    </row>
    <row r="20" spans="1:14">
      <c r="A20" s="311">
        <v>1976</v>
      </c>
      <c r="B20" s="58">
        <f>('T1'!B20-'T1'!B19)/'T1'!B19*100</f>
        <v>1.3476339230256187</v>
      </c>
      <c r="C20" s="58">
        <f>('T1'!C20-'T1'!C19)/'T1'!C19*100</f>
        <v>15.745490043392637</v>
      </c>
      <c r="D20" s="56">
        <f>('T1'!H20-'T1'!H19)/'T1'!H19*100</f>
        <v>5.1993024366754046</v>
      </c>
      <c r="E20" s="58">
        <f>('T1'!I20-'T1'!I19)/'T1'!I19*100</f>
        <v>6.1986423789716447</v>
      </c>
      <c r="F20" s="57">
        <f>('T1'!J20-'T1'!J19)/'T1'!J19*100</f>
        <v>5.5230495028755859</v>
      </c>
      <c r="G20" s="58">
        <f>('T1'!K20-'T1'!K19)/'T1'!K19*100</f>
        <v>14.206405776875181</v>
      </c>
      <c r="H20" s="58">
        <f>('T1'!L20-'T1'!L19)/'T1'!L19*100</f>
        <v>12.374492112355034</v>
      </c>
      <c r="I20" s="57">
        <f>('T1'!M20-'T1'!M19)/'T1'!M19*100</f>
        <v>11.659610974278927</v>
      </c>
      <c r="J20" s="59">
        <f>('T1'!F20-'T1'!F19)/'T1'!F19*100</f>
        <v>7.2413793035832397</v>
      </c>
      <c r="K20" s="57">
        <f>('T1'!G20-'T1'!G19)/'T1'!G19*100</f>
        <v>10.024959636082663</v>
      </c>
      <c r="L20" s="58">
        <f>('T1'!N20-'T1'!N19)/'T1'!N19*100</f>
        <v>3.8004523288379404</v>
      </c>
      <c r="M20" s="58">
        <f>('T1'!O20-'T1'!O19)/'T1'!O19*100</f>
        <v>4.7865039055873879</v>
      </c>
      <c r="N20" s="57">
        <f>('T1'!P20-'T1'!P19)/'T1'!P19*100</f>
        <v>4.1198944841881628</v>
      </c>
    </row>
    <row r="21" spans="1:14">
      <c r="A21" s="311">
        <v>1977</v>
      </c>
      <c r="B21" s="58">
        <f>('T1'!B21-'T1'!B20)/'T1'!B20*100</f>
        <v>1.1940581405748028</v>
      </c>
      <c r="C21" s="58">
        <f>('T1'!C21-'T1'!C20)/'T1'!C20*100</f>
        <v>10.487853629285846</v>
      </c>
      <c r="D21" s="56">
        <f>('T1'!H21-'T1'!H20)/'T1'!H20*100</f>
        <v>3.4582305997694887</v>
      </c>
      <c r="E21" s="58">
        <f>('T1'!I21-'T1'!I20)/'T1'!I20*100</f>
        <v>3.2828832623672928</v>
      </c>
      <c r="F21" s="57">
        <f>('T1'!J21-'T1'!J20)/'T1'!J20*100</f>
        <v>2.0400199425603569</v>
      </c>
      <c r="G21" s="58">
        <f>('T1'!K21-'T1'!K20)/'T1'!K20*100</f>
        <v>9.184131617491289</v>
      </c>
      <c r="H21" s="58">
        <f>('T1'!L21-'T1'!L20)/'T1'!L20*100</f>
        <v>10.268693541915809</v>
      </c>
      <c r="I21" s="57">
        <f>('T1'!M21-'T1'!M20)/'T1'!M20*100</f>
        <v>8.9417658826817323</v>
      </c>
      <c r="J21" s="59">
        <f>('T1'!F21-'T1'!F20)/'T1'!F20*100</f>
        <v>8.0385852224909691</v>
      </c>
      <c r="K21" s="57">
        <f>('T1'!G21-'T1'!G20)/'T1'!G20*100</f>
        <v>6.7946484187523275</v>
      </c>
      <c r="L21" s="58">
        <f>('T1'!N21-'T1'!N20)/'T1'!N20*100</f>
        <v>2.2374559344674099</v>
      </c>
      <c r="M21" s="58">
        <f>('T1'!O21-'T1'!O20)/'T1'!O20*100</f>
        <v>2.0641776406385102</v>
      </c>
      <c r="N21" s="57">
        <f>('T1'!P21-'T1'!P20)/'T1'!P20*100</f>
        <v>0.83597971810794314</v>
      </c>
    </row>
    <row r="22" spans="1:14">
      <c r="A22" s="311">
        <v>1978</v>
      </c>
      <c r="B22" s="58">
        <f>('T1'!B22-'T1'!B21)/'T1'!B21*100</f>
        <v>1.0193536869245139</v>
      </c>
      <c r="C22" s="58">
        <f>('T1'!C22-'T1'!C21)/'T1'!C21*100</f>
        <v>10.750719214952616</v>
      </c>
      <c r="D22" s="56">
        <f>('T1'!H22-'T1'!H21)/'T1'!H21*100</f>
        <v>3.9535912653995022</v>
      </c>
      <c r="E22" s="58">
        <f>('T1'!I22-'T1'!I21)/'T1'!I21*100</f>
        <v>2.3380811604215008</v>
      </c>
      <c r="F22" s="57">
        <f>('T1'!J22-'T1'!J21)/'T1'!J21*100</f>
        <v>3.5515840201495501</v>
      </c>
      <c r="G22" s="58">
        <f>('T1'!K22-'T1'!K21)/'T1'!K21*100</f>
        <v>9.6331694599701994</v>
      </c>
      <c r="H22" s="58">
        <f>('T1'!L22-'T1'!L21)/'T1'!L21*100</f>
        <v>10.350547461970567</v>
      </c>
      <c r="I22" s="57">
        <f>('T1'!M22-'T1'!M21)/'T1'!M21*100</f>
        <v>11.659060416280752</v>
      </c>
      <c r="J22" s="59">
        <f>('T1'!F22-'T1'!F21)/'T1'!F21*100</f>
        <v>8.9285714291640126</v>
      </c>
      <c r="K22" s="57">
        <f>('T1'!G22-'T1'!G21)/'T1'!G21*100</f>
        <v>6.5386177300980712</v>
      </c>
      <c r="L22" s="58">
        <f>('T1'!N22-'T1'!N21)/'T1'!N21*100</f>
        <v>2.9046291343029882</v>
      </c>
      <c r="M22" s="58">
        <f>('T1'!O22-'T1'!O21)/'T1'!O21*100</f>
        <v>1.3054206202743539</v>
      </c>
      <c r="N22" s="57">
        <f>('T1'!P22-'T1'!P21)/'T1'!P21*100</f>
        <v>2.5066784143886265</v>
      </c>
    </row>
    <row r="23" spans="1:14">
      <c r="A23" s="311">
        <v>1979</v>
      </c>
      <c r="B23" s="58">
        <f>('T1'!B23-'T1'!B22)/'T1'!B22*100</f>
        <v>0.98057025016440691</v>
      </c>
      <c r="C23" s="58">
        <f>('T1'!C23-'T1'!C22)/'T1'!C22*100</f>
        <v>14.130222588754632</v>
      </c>
      <c r="D23" s="56">
        <f>('T1'!H23-'T1'!H22)/'T1'!H22*100</f>
        <v>3.8049228807466444</v>
      </c>
      <c r="E23" s="58">
        <f>('T1'!I23-'T1'!I22)/'T1'!I22*100</f>
        <v>3.6102941305884491</v>
      </c>
      <c r="F23" s="57">
        <f>('T1'!J23-'T1'!J22)/'T1'!J22*100</f>
        <v>3.1972834463489632</v>
      </c>
      <c r="G23" s="58">
        <f>('T1'!K23-'T1'!K22)/'T1'!K22*100</f>
        <v>13.021962844945225</v>
      </c>
      <c r="H23" s="58">
        <f>('T1'!L23-'T1'!L22)/'T1'!L22*100</f>
        <v>12.135724562778162</v>
      </c>
      <c r="I23" s="57">
        <f>('T1'!M23-'T1'!M22)/'T1'!M22*100</f>
        <v>11.68872986289834</v>
      </c>
      <c r="J23" s="59">
        <f>('T1'!F23-'T1'!F22)/'T1'!F22*100</f>
        <v>9.2896174726880432</v>
      </c>
      <c r="K23" s="57">
        <f>('T1'!G23-'T1'!G22)/'T1'!G22*100</f>
        <v>9.9468304791959916</v>
      </c>
      <c r="L23" s="58">
        <f>('T1'!N23-'T1'!N22)/'T1'!N22*100</f>
        <v>2.7969267984774824</v>
      </c>
      <c r="M23" s="58">
        <f>('T1'!O23-'T1'!O22)/'T1'!O22*100</f>
        <v>2.6041879877577436</v>
      </c>
      <c r="N23" s="57">
        <f>('T1'!P23-'T1'!P22)/'T1'!P22*100</f>
        <v>2.1951878373165834</v>
      </c>
    </row>
    <row r="24" spans="1:14">
      <c r="A24" s="311">
        <v>1980</v>
      </c>
      <c r="B24" s="58">
        <f>('T1'!B24-'T1'!B23)/'T1'!B23*100</f>
        <v>1.2434793574425043</v>
      </c>
      <c r="C24" s="58">
        <f>('T1'!C24-'T1'!C23)/'T1'!C23*100</f>
        <v>12.255470069955459</v>
      </c>
      <c r="D24" s="56">
        <f>('T1'!H24-'T1'!H23)/'T1'!H23*100</f>
        <v>2.1626168987626073</v>
      </c>
      <c r="E24" s="58">
        <f>('T1'!I24-'T1'!I23)/'T1'!I23*100</f>
        <v>3.8961038855726016</v>
      </c>
      <c r="F24" s="57">
        <f>('T1'!J24-'T1'!J23)/'T1'!J23*100</f>
        <v>2.939689795122967</v>
      </c>
      <c r="G24" s="58">
        <f>('T1'!K24-'T1'!K23)/'T1'!K23*100</f>
        <v>10.876740687303775</v>
      </c>
      <c r="H24" s="58">
        <f>('T1'!L24-'T1'!L23)/'T1'!L23*100</f>
        <v>12.882049304356554</v>
      </c>
      <c r="I24" s="57">
        <f>('T1'!M24-'T1'!M23)/'T1'!M23*100</f>
        <v>11.842915222558597</v>
      </c>
      <c r="J24" s="59">
        <f>('T1'!F24-'T1'!F23)/'T1'!F23*100</f>
        <v>10.000000011150002</v>
      </c>
      <c r="K24" s="57">
        <f>('T1'!G24-'T1'!G23)/'T1'!G23*100</f>
        <v>9.8792038394966823</v>
      </c>
      <c r="L24" s="58">
        <f>('T1'!N24-'T1'!N23)/'T1'!N23*100</f>
        <v>0.90784863099684854</v>
      </c>
      <c r="M24" s="58">
        <f>('T1'!O24-'T1'!O23)/'T1'!O23*100</f>
        <v>2.620044811740367</v>
      </c>
      <c r="N24" s="57">
        <f>('T1'!P24-'T1'!P23)/'T1'!P23*100</f>
        <v>1.675377464747112</v>
      </c>
    </row>
    <row r="25" spans="1:14">
      <c r="A25" s="311">
        <v>1981</v>
      </c>
      <c r="B25" s="58">
        <f>('T1'!B25-'T1'!B24)/'T1'!B24*100</f>
        <v>1.2825085004667822</v>
      </c>
      <c r="C25" s="58">
        <f>('T1'!C25-'T1'!C24)/'T1'!C24*100</f>
        <v>14.163059432295929</v>
      </c>
      <c r="D25" s="56">
        <f>('T1'!H25-'T1'!H24)/'T1'!H24*100</f>
        <v>3.5031195336209291</v>
      </c>
      <c r="E25" s="58">
        <f>('T1'!I25-'T1'!I24)/'T1'!I24*100</f>
        <v>4.5333333480498315</v>
      </c>
      <c r="F25" s="57">
        <f>('T1'!J25-'T1'!J24)/'T1'!J24*100</f>
        <v>3.7416040611395314</v>
      </c>
      <c r="G25" s="58">
        <f>('T1'!K25-'T1'!K24)/'T1'!K24*100</f>
        <v>12.717448572839981</v>
      </c>
      <c r="H25" s="58">
        <f>('T1'!L25-'T1'!L24)/'T1'!L24*100</f>
        <v>16.110868244794712</v>
      </c>
      <c r="I25" s="57">
        <f>('T1'!M25-'T1'!M24)/'T1'!M24*100</f>
        <v>15.231451393024514</v>
      </c>
      <c r="J25" s="59">
        <f>('T1'!F25-'T1'!F24)/'T1'!F24*100</f>
        <v>12.499999984161933</v>
      </c>
      <c r="K25" s="57">
        <f>('T1'!G25-'T1'!G24)/'T1'!G24*100</f>
        <v>10.299148418625526</v>
      </c>
      <c r="L25" s="58">
        <f>('T1'!N25-'T1'!N24)/'T1'!N24*100</f>
        <v>2.1924921351487936</v>
      </c>
      <c r="M25" s="58">
        <f>('T1'!O25-'T1'!O24)/'T1'!O24*100</f>
        <v>3.2096606765698921</v>
      </c>
      <c r="N25" s="57">
        <f>('T1'!P25-'T1'!P24)/'T1'!P24*100</f>
        <v>2.4279568082196494</v>
      </c>
    </row>
    <row r="26" spans="1:14">
      <c r="A26" s="311">
        <v>1982</v>
      </c>
      <c r="B26" s="58">
        <f>('T1'!B26-'T1'!B25)/'T1'!B25*100</f>
        <v>1.2039353219751279</v>
      </c>
      <c r="C26" s="58">
        <f>('T1'!C26-'T1'!C25)/'T1'!C25*100</f>
        <v>5.3530035056561855</v>
      </c>
      <c r="D26" s="56">
        <f>('T1'!H26-'T1'!H25)/'T1'!H25*100</f>
        <v>-3.2020248411975443</v>
      </c>
      <c r="E26" s="58">
        <f>('T1'!I26-'T1'!I25)/'T1'!I25*100</f>
        <v>-0.73614829068171417</v>
      </c>
      <c r="F26" s="57">
        <f>('T1'!J26-'T1'!J25)/'T1'!J25*100</f>
        <v>-0.79586279875617938</v>
      </c>
      <c r="G26" s="58">
        <f>('T1'!K26-'T1'!K25)/'T1'!K25*100</f>
        <v>4.0997103230037704</v>
      </c>
      <c r="H26" s="58">
        <f>('T1'!L26-'T1'!L25)/'T1'!L25*100</f>
        <v>8.7829590705243294</v>
      </c>
      <c r="I26" s="57">
        <f>('T1'!M26-'T1'!M25)/'T1'!M25*100</f>
        <v>8.7175181192019497</v>
      </c>
      <c r="J26" s="59">
        <f>('T1'!F26-'T1'!F25)/'T1'!F25*100</f>
        <v>10.909090916053259</v>
      </c>
      <c r="K26" s="57">
        <f>('T1'!G26-'T1'!G25)/'T1'!G25*100</f>
        <v>8.8380240731469168</v>
      </c>
      <c r="L26" s="58">
        <f>('T1'!N26-'T1'!N25)/'T1'!N25*100</f>
        <v>-4.3535462817284181</v>
      </c>
      <c r="M26" s="58">
        <f>('T1'!O26-'T1'!O25)/'T1'!O25*100</f>
        <v>-1.9170041228975629</v>
      </c>
      <c r="N26" s="57">
        <f>('T1'!P26-'T1'!P25)/'T1'!P25*100</f>
        <v>-1.9760082593320496</v>
      </c>
    </row>
    <row r="27" spans="1:14">
      <c r="A27" s="311">
        <v>1983</v>
      </c>
      <c r="B27" s="58">
        <f>('T1'!B27-'T1'!B26)/'T1'!B26*100</f>
        <v>1.0086814370753345</v>
      </c>
      <c r="C27" s="58">
        <f>('T1'!C27-'T1'!C26)/'T1'!C26*100</f>
        <v>8.5109353548463691</v>
      </c>
      <c r="D27" s="56">
        <f>('T1'!H27-'T1'!H26)/'T1'!H26*100</f>
        <v>2.5985726971615937</v>
      </c>
      <c r="E27" s="58">
        <f>('T1'!I27-'T1'!I26)/'T1'!I26*100</f>
        <v>-0.92907388527654999</v>
      </c>
      <c r="F27" s="57">
        <f>('T1'!J27-'T1'!J26)/'T1'!J26*100</f>
        <v>-0.25712373069436284</v>
      </c>
      <c r="G27" s="58">
        <f>('T1'!K27-'T1'!K26)/'T1'!K26*100</f>
        <v>7.4273357606837553</v>
      </c>
      <c r="H27" s="58">
        <f>('T1'!L27-'T1'!L26)/'T1'!L26*100</f>
        <v>3.7985552920284755</v>
      </c>
      <c r="I27" s="57">
        <f>('T1'!M27-'T1'!M26)/'T1'!M26*100</f>
        <v>4.5025706677716952</v>
      </c>
      <c r="J27" s="59">
        <f>('T1'!F27-'T1'!F26)/'T1'!F26*100</f>
        <v>5.8287796056343613</v>
      </c>
      <c r="K27" s="57">
        <f>('T1'!G27-'T1'!G26)/'T1'!G26*100</f>
        <v>5.7626168690827715</v>
      </c>
      <c r="L27" s="58">
        <f>('T1'!N27-'T1'!N26)/'T1'!N26*100</f>
        <v>1.5740144683273678</v>
      </c>
      <c r="M27" s="58">
        <f>('T1'!O27-'T1'!O26)/'T1'!O26*100</f>
        <v>-1.9184047299528673</v>
      </c>
      <c r="N27" s="57">
        <f>('T1'!P27-'T1'!P26)/'T1'!P26*100</f>
        <v>-1.2531647277845526</v>
      </c>
    </row>
    <row r="28" spans="1:14">
      <c r="A28" s="311">
        <v>1984</v>
      </c>
      <c r="B28" s="58">
        <f>('T1'!B28-'T1'!B27)/'T1'!B27*100</f>
        <v>0.95036495768404206</v>
      </c>
      <c r="C28" s="58">
        <f>('T1'!C28-'T1'!C27)/'T1'!C27*100</f>
        <v>9.6623468218284465</v>
      </c>
      <c r="D28" s="56">
        <f>('T1'!H28-'T1'!H27)/'T1'!H27*100</f>
        <v>5.9253503152521505</v>
      </c>
      <c r="E28" s="58">
        <f>('T1'!I28-'T1'!I27)/'T1'!I27*100</f>
        <v>3.7083406671992467</v>
      </c>
      <c r="F28" s="57">
        <f>('T1'!J28-'T1'!J27)/'T1'!J27*100</f>
        <v>3.9156665885594544</v>
      </c>
      <c r="G28" s="58">
        <f>('T1'!K28-'T1'!K27)/'T1'!K27*100</f>
        <v>8.6299656943253886</v>
      </c>
      <c r="H28" s="58">
        <f>('T1'!L28-'T1'!L27)/'T1'!L27*100</f>
        <v>7.1524940437388285</v>
      </c>
      <c r="I28" s="57">
        <f>('T1'!M28-'T1'!M27)/'T1'!M27*100</f>
        <v>7.3667052577139183</v>
      </c>
      <c r="J28" s="59">
        <f>('T1'!F28-'T1'!F27)/'T1'!F27*100</f>
        <v>4.302925977319358</v>
      </c>
      <c r="K28" s="57">
        <f>('T1'!G28-'T1'!G27)/'T1'!G27*100</f>
        <v>3.5279529361520394</v>
      </c>
      <c r="L28" s="58">
        <f>('T1'!N28-'T1'!N27)/'T1'!N27*100</f>
        <v>4.9281499474058359</v>
      </c>
      <c r="M28" s="58">
        <f>('T1'!O28-'T1'!O27)/'T1'!O27*100</f>
        <v>2.7320116283594156</v>
      </c>
      <c r="N28" s="57">
        <f>('T1'!P28-'T1'!P27)/'T1'!P27*100</f>
        <v>2.9373857460727271</v>
      </c>
    </row>
    <row r="29" spans="1:14">
      <c r="A29" s="311">
        <v>1985</v>
      </c>
      <c r="B29" s="58">
        <f>('T1'!B29-'T1'!B28)/'T1'!B28*100</f>
        <v>0.92453161046552701</v>
      </c>
      <c r="C29" s="58">
        <f>('T1'!C29-'T1'!C28)/'T1'!C28*100</f>
        <v>8.2200055188237506</v>
      </c>
      <c r="D29" s="56">
        <f>('T1'!H29-'T1'!H28)/'T1'!H28*100</f>
        <v>4.7340828437658296</v>
      </c>
      <c r="E29" s="58">
        <f>('T1'!I29-'T1'!I28)/'T1'!I28*100</f>
        <v>4.3340395541226284</v>
      </c>
      <c r="F29" s="57">
        <f>('T1'!J29-'T1'!J28)/'T1'!J28*100</f>
        <v>5.1700410874933569</v>
      </c>
      <c r="G29" s="58">
        <f>('T1'!K29-'T1'!K28)/'T1'!K28*100</f>
        <v>7.2286428204752724</v>
      </c>
      <c r="H29" s="58">
        <f>('T1'!L29-'T1'!L28)/'T1'!L28*100</f>
        <v>7.4724638286922014</v>
      </c>
      <c r="I29" s="57">
        <f>('T1'!M29-'T1'!M28)/'T1'!M28*100</f>
        <v>8.3336127398230815</v>
      </c>
      <c r="J29" s="59">
        <f>('T1'!F29-'T1'!F28)/'T1'!F28*100</f>
        <v>3.9603960441582506</v>
      </c>
      <c r="K29" s="57">
        <f>('T1'!G29-'T1'!G28)/'T1'!G28*100</f>
        <v>3.3283555652632719</v>
      </c>
      <c r="L29" s="58">
        <f>('T1'!N29-'T1'!N28)/'T1'!N28*100</f>
        <v>3.7746533697118165</v>
      </c>
      <c r="M29" s="58">
        <f>('T1'!O29-'T1'!O28)/'T1'!O28*100</f>
        <v>3.3782747259275347</v>
      </c>
      <c r="N29" s="57">
        <f>('T1'!P29-'T1'!P28)/'T1'!P28*100</f>
        <v>4.206617964217112</v>
      </c>
    </row>
    <row r="30" spans="1:14">
      <c r="A30" s="311">
        <v>1986</v>
      </c>
      <c r="B30" s="58">
        <f>('T1'!B30-'T1'!B29)/'T1'!B29*100</f>
        <v>0.98510064618102389</v>
      </c>
      <c r="C30" s="58">
        <f>('T1'!C30-'T1'!C29)/'T1'!C29*100</f>
        <v>5.2953872408773899</v>
      </c>
      <c r="D30" s="56">
        <f>('T1'!H30-'T1'!H29)/'T1'!H29*100</f>
        <v>2.1618155560516383</v>
      </c>
      <c r="E30" s="58">
        <f>('T1'!I30-'T1'!I29)/'T1'!I29*100</f>
        <v>2.8130211441389434</v>
      </c>
      <c r="F30" s="57">
        <f>('T1'!J30-'T1'!J29)/'T1'!J29*100</f>
        <v>1.5998331725661958</v>
      </c>
      <c r="G30" s="58">
        <f>('T1'!K30-'T1'!K29)/'T1'!K29*100</f>
        <v>4.2682401335601066</v>
      </c>
      <c r="H30" s="58">
        <f>('T1'!L30-'T1'!L29)/'T1'!L29*100</f>
        <v>6.0117755306921374</v>
      </c>
      <c r="I30" s="57">
        <f>('T1'!M30-'T1'!M29)/'T1'!M29*100</f>
        <v>4.7608424340117255</v>
      </c>
      <c r="J30" s="59">
        <f>('T1'!F30-'T1'!F29)/'T1'!F29*100</f>
        <v>4.1269841359738004</v>
      </c>
      <c r="K30" s="57">
        <f>('T1'!G30-'T1'!G29)/'T1'!G29*100</f>
        <v>3.0672631136889841</v>
      </c>
      <c r="L30" s="58">
        <f>('T1'!N30-'T1'!N29)/'T1'!N29*100</f>
        <v>1.1652361609198629</v>
      </c>
      <c r="M30" s="58">
        <f>('T1'!O30-'T1'!O29)/'T1'!O29*100</f>
        <v>1.8100892966006481</v>
      </c>
      <c r="N30" s="57">
        <f>('T1'!P30-'T1'!P29)/'T1'!P29*100</f>
        <v>0.60873586544117508</v>
      </c>
    </row>
    <row r="31" spans="1:14">
      <c r="A31" s="311">
        <v>1987</v>
      </c>
      <c r="B31" s="58">
        <f>('T1'!B31-'T1'!B30)/'T1'!B30*100</f>
        <v>1.267417962744847</v>
      </c>
      <c r="C31" s="58">
        <f>('T1'!C31-'T1'!C30)/'T1'!C30*100</f>
        <v>9.052531223186195</v>
      </c>
      <c r="D31" s="56">
        <f>('T1'!H31-'T1'!H30)/'T1'!H30*100</f>
        <v>4.0964645209048456</v>
      </c>
      <c r="E31" s="58">
        <f>('T1'!I31-'T1'!I30)/'T1'!I30*100</f>
        <v>3.2151617115181601</v>
      </c>
      <c r="F31" s="57">
        <f>('T1'!J31-'T1'!J30)/'T1'!J30*100</f>
        <v>2.1295644120965367</v>
      </c>
      <c r="G31" s="58">
        <f>('T1'!K31-'T1'!K30)/'T1'!K30*100</f>
        <v>7.6876782454405923</v>
      </c>
      <c r="H31" s="58">
        <f>('T1'!L31-'T1'!L30)/'T1'!L30*100</f>
        <v>6.42912523925777</v>
      </c>
      <c r="I31" s="57">
        <f>('T1'!M31-'T1'!M30)/'T1'!M30*100</f>
        <v>5.3097240871046374</v>
      </c>
      <c r="J31" s="59">
        <f>('T1'!F31-'T1'!F30)/'T1'!F30*100</f>
        <v>4.4207317054515523</v>
      </c>
      <c r="K31" s="57">
        <f>('T1'!G31-'T1'!G30)/'T1'!G30*100</f>
        <v>4.7610326874128077</v>
      </c>
      <c r="L31" s="58">
        <f>('T1'!N31-'T1'!N30)/'T1'!N30*100</f>
        <v>2.7936394697066076</v>
      </c>
      <c r="M31" s="58">
        <f>('T1'!O31-'T1'!O30)/'T1'!O30*100</f>
        <v>1.9233666543071883</v>
      </c>
      <c r="N31" s="57">
        <f>('T1'!P31-'T1'!P30)/'T1'!P30*100</f>
        <v>0.85135620784649779</v>
      </c>
    </row>
    <row r="32" spans="1:14">
      <c r="A32" s="311">
        <v>1988</v>
      </c>
      <c r="B32" s="58">
        <f>('T1'!B32-'T1'!B31)/'T1'!B31*100</f>
        <v>1.339517165589494</v>
      </c>
      <c r="C32" s="58">
        <f>('T1'!C32-'T1'!C31)/'T1'!C31*100</f>
        <v>9.1751380423341313</v>
      </c>
      <c r="D32" s="56">
        <f>('T1'!H32-'T1'!H31)/'T1'!H31*100</f>
        <v>4.4294009668665</v>
      </c>
      <c r="E32" s="58">
        <f>('T1'!I32-'T1'!I31)/'T1'!I31*100</f>
        <v>5.8263116299775426</v>
      </c>
      <c r="F32" s="57">
        <f>('T1'!J32-'T1'!J31)/'T1'!J31*100</f>
        <v>4.7004537201690226</v>
      </c>
      <c r="G32" s="58">
        <f>('T1'!K32-'T1'!K31)/'T1'!K31*100</f>
        <v>7.7320487564009097</v>
      </c>
      <c r="H32" s="58">
        <f>('T1'!L32-'T1'!L31)/'T1'!L31*100</f>
        <v>8.5436074484634688</v>
      </c>
      <c r="I32" s="57">
        <f>('T1'!M32-'T1'!M31)/'T1'!M31*100</f>
        <v>7.3888409530356363</v>
      </c>
      <c r="J32" s="59">
        <f>('T1'!F32-'T1'!F31)/'T1'!F31*100</f>
        <v>3.9416058333328294</v>
      </c>
      <c r="K32" s="57">
        <f>('T1'!G32-'T1'!G31)/'T1'!G31*100</f>
        <v>4.5444453683817985</v>
      </c>
      <c r="L32" s="58">
        <f>('T1'!N32-'T1'!N31)/'T1'!N31*100</f>
        <v>3.0490413687565887</v>
      </c>
      <c r="M32" s="58">
        <f>('T1'!O32-'T1'!O31)/'T1'!O31*100</f>
        <v>4.4274875091980022</v>
      </c>
      <c r="N32" s="57">
        <f>('T1'!P32-'T1'!P31)/'T1'!P31*100</f>
        <v>3.3165113162003164</v>
      </c>
    </row>
    <row r="33" spans="1:14">
      <c r="A33" s="311">
        <v>1989</v>
      </c>
      <c r="B33" s="58">
        <f>('T1'!B33-'T1'!B32)/'T1'!B32*100</f>
        <v>1.7323456643921746</v>
      </c>
      <c r="C33" s="58">
        <f>('T1'!C33-'T1'!C32)/'T1'!C32*100</f>
        <v>7.1468495405997121</v>
      </c>
      <c r="D33" s="56">
        <f>('T1'!H33-'T1'!H32)/'T1'!H32*100</f>
        <v>2.3239739225943734</v>
      </c>
      <c r="E33" s="58">
        <f>('T1'!I33-'T1'!I32)/'T1'!I32*100</f>
        <v>4.1113639091968386</v>
      </c>
      <c r="F33" s="57">
        <f>('T1'!J33-'T1'!J32)/'T1'!J32*100</f>
        <v>3.9093580438280457</v>
      </c>
      <c r="G33" s="58">
        <f>('T1'!K33-'T1'!K32)/'T1'!K32*100</f>
        <v>5.3223031876897808</v>
      </c>
      <c r="H33" s="58">
        <f>('T1'!L33-'T1'!L32)/'T1'!L32*100</f>
        <v>7.5129261182899327</v>
      </c>
      <c r="I33" s="57">
        <f>('T1'!M33-'T1'!M32)/'T1'!M32*100</f>
        <v>7.3043202479663183</v>
      </c>
      <c r="J33" s="59">
        <f>('T1'!F33-'T1'!F32)/'T1'!F32*100</f>
        <v>5.0561797729934694</v>
      </c>
      <c r="K33" s="57">
        <f>('T1'!G33-'T1'!G32)/'T1'!G32*100</f>
        <v>4.7133388521967943</v>
      </c>
      <c r="L33" s="58">
        <f>('T1'!N33-'T1'!N32)/'T1'!N32*100</f>
        <v>0.58155373724883652</v>
      </c>
      <c r="M33" s="58">
        <f>('T1'!O33-'T1'!O32)/'T1'!O32*100</f>
        <v>2.3385072164293632</v>
      </c>
      <c r="N33" s="57">
        <f>('T1'!P33-'T1'!P32)/'T1'!P32*100</f>
        <v>2.1399412008228671</v>
      </c>
    </row>
    <row r="34" spans="1:14">
      <c r="A34" s="311">
        <v>1990</v>
      </c>
      <c r="B34" s="58">
        <f>('T1'!B34-'T1'!B33)/'T1'!B33*100</f>
        <v>1.533931667290231</v>
      </c>
      <c r="C34" s="58">
        <f>('T1'!C34-'T1'!C33)/'T1'!C33*100</f>
        <v>3.5829698696313756</v>
      </c>
      <c r="D34" s="56">
        <f>('T1'!H34-'T1'!H33)/'T1'!H33*100</f>
        <v>0.15434604383026382</v>
      </c>
      <c r="E34" s="58">
        <f>('T1'!I34-'T1'!I33)/'T1'!I33*100</f>
        <v>2.2814231011892909</v>
      </c>
      <c r="F34" s="57">
        <f>('T1'!J34-'T1'!J33)/'T1'!J33*100</f>
        <v>-0.65545311817988672</v>
      </c>
      <c r="G34" s="58">
        <f>('T1'!K34-'T1'!K33)/'T1'!K33*100</f>
        <v>2.0180822003973162</v>
      </c>
      <c r="H34" s="58">
        <f>('T1'!L34-'T1'!L33)/'T1'!L33*100</f>
        <v>5.5844649077774662</v>
      </c>
      <c r="I34" s="57">
        <f>('T1'!M34-'T1'!M33)/'T1'!M33*100</f>
        <v>2.552746197570495</v>
      </c>
      <c r="J34" s="59">
        <f>('T1'!F34-'T1'!F33)/'T1'!F33*100</f>
        <v>4.8128342374327904</v>
      </c>
      <c r="K34" s="57">
        <f>('T1'!G34-'T1'!G33)/'T1'!G33*100</f>
        <v>3.423340035888863</v>
      </c>
      <c r="L34" s="58">
        <f>('T1'!N34-'T1'!N33)/'T1'!N33*100</f>
        <v>-1.3587434277445682</v>
      </c>
      <c r="M34" s="58">
        <f>('T1'!O34-'T1'!O33)/'T1'!O33*100</f>
        <v>0.73619864967749071</v>
      </c>
      <c r="N34" s="57">
        <f>('T1'!P34-'T1'!P33)/'T1'!P33*100</f>
        <v>-2.1563084867474251</v>
      </c>
    </row>
    <row r="35" spans="1:14">
      <c r="A35" s="311">
        <v>1991</v>
      </c>
      <c r="B35" s="58">
        <f>('T1'!B35-'T1'!B34)/'T1'!B34*100</f>
        <v>1.283824472466341</v>
      </c>
      <c r="C35" s="58">
        <f>('T1'!C35-'T1'!C34)/'T1'!C34*100</f>
        <v>0.90274561073137205</v>
      </c>
      <c r="D35" s="56">
        <f>('T1'!H35-'T1'!H34)/'T1'!H34*100</f>
        <v>-2.1256922359496331</v>
      </c>
      <c r="E35" s="58">
        <f>('T1'!I35-'T1'!I34)/'T1'!I34*100</f>
        <v>-2.1654215546352233</v>
      </c>
      <c r="F35" s="57">
        <f>('T1'!J35-'T1'!J34)/'T1'!J34*100</f>
        <v>-1.7519187208182734</v>
      </c>
      <c r="G35" s="58">
        <f>('T1'!K35-'T1'!K34)/'T1'!K34*100</f>
        <v>-0.37624849152351891</v>
      </c>
      <c r="H35" s="58">
        <f>('T1'!L35-'T1'!L34)/'T1'!L34*100</f>
        <v>2.0155934269667068</v>
      </c>
      <c r="I35" s="57">
        <f>('T1'!M35-'T1'!M34)/'T1'!M34*100</f>
        <v>2.4467675337690729</v>
      </c>
      <c r="J35" s="59">
        <f>('T1'!F35-'T1'!F34)/'T1'!F34*100</f>
        <v>5.6122448964354135</v>
      </c>
      <c r="K35" s="57">
        <f>('T1'!G35-'T1'!G34)/'T1'!G34*100</f>
        <v>3.0942112550944096</v>
      </c>
      <c r="L35" s="58">
        <f>('T1'!N35-'T1'!N34)/'T1'!N34*100</f>
        <v>-3.366299333752778</v>
      </c>
      <c r="M35" s="58">
        <f>('T1'!O35-'T1'!O34)/'T1'!O34*100</f>
        <v>-3.4055250629277292</v>
      </c>
      <c r="N35" s="57">
        <f>('T1'!P35-'T1'!P34)/'T1'!P34*100</f>
        <v>-2.9972635898142586</v>
      </c>
    </row>
    <row r="36" spans="1:14">
      <c r="A36" s="311">
        <v>1992</v>
      </c>
      <c r="B36" s="58">
        <f>('T1'!B36-'T1'!B35)/'T1'!B35*100</f>
        <v>1.2042793555933582</v>
      </c>
      <c r="C36" s="58">
        <f>('T1'!C36-'T1'!C35)/'T1'!C35*100</f>
        <v>2.3977015472225305</v>
      </c>
      <c r="D36" s="56">
        <f>('T1'!H36-'T1'!H35)/'T1'!H35*100</f>
        <v>0.88297602591262336</v>
      </c>
      <c r="E36" s="58">
        <f>('T1'!I36-'T1'!I35)/'T1'!I35*100</f>
        <v>1.0163285939546323</v>
      </c>
      <c r="F36" s="57">
        <f>('T1'!J36-'T1'!J35)/'T1'!J35*100</f>
        <v>1.7392245318849726</v>
      </c>
      <c r="G36" s="58">
        <f>('T1'!K36-'T1'!K35)/'T1'!K35*100</f>
        <v>1.17922107565822</v>
      </c>
      <c r="H36" s="58">
        <f>('T1'!L36-'T1'!L35)/'T1'!L35*100</f>
        <v>1.2608696029404085</v>
      </c>
      <c r="I36" s="57">
        <f>('T1'!M36-'T1'!M35)/'T1'!M35*100</f>
        <v>1.9855155322287408</v>
      </c>
      <c r="J36" s="59">
        <f>('T1'!F36-'T1'!F35)/'T1'!F35*100</f>
        <v>1.4492753570494681</v>
      </c>
      <c r="K36" s="57">
        <f>('T1'!G36-'T1'!G35)/'T1'!G35*100</f>
        <v>1.5014679195435747</v>
      </c>
      <c r="L36" s="58">
        <f>('T1'!N36-'T1'!N35)/'T1'!N35*100</f>
        <v>-0.31747998377794101</v>
      </c>
      <c r="M36" s="58">
        <f>('T1'!O36-'T1'!O35)/'T1'!O35*100</f>
        <v>-0.18571424334571604</v>
      </c>
      <c r="N36" s="57">
        <f>('T1'!P36-'T1'!P35)/'T1'!P35*100</f>
        <v>0.52857960127556836</v>
      </c>
    </row>
    <row r="37" spans="1:14">
      <c r="A37" s="311">
        <v>1993</v>
      </c>
      <c r="B37" s="58">
        <f>('T1'!B37-'T1'!B36)/'T1'!B36*100</f>
        <v>1.1555790863162265</v>
      </c>
      <c r="C37" s="58">
        <f>('T1'!C37-'T1'!C36)/'T1'!C36*100</f>
        <v>3.9927711415479115</v>
      </c>
      <c r="D37" s="56">
        <f>('T1'!H37-'T1'!H36)/'T1'!H36*100</f>
        <v>2.6552358790787758</v>
      </c>
      <c r="E37" s="58">
        <f>('T1'!I37-'T1'!I36)/'T1'!I36*100</f>
        <v>0.36757060688220394</v>
      </c>
      <c r="F37" s="57">
        <f>('T1'!J37-'T1'!J36)/'T1'!J36*100</f>
        <v>1.4473636060848629</v>
      </c>
      <c r="G37" s="58">
        <f>('T1'!K37-'T1'!K36)/'T1'!K36*100</f>
        <v>2.8047805972330031</v>
      </c>
      <c r="H37" s="58">
        <f>('T1'!L37-'T1'!L36)/'T1'!L36*100</f>
        <v>1.110917244902593</v>
      </c>
      <c r="I37" s="57">
        <f>('T1'!M37-'T1'!M36)/'T1'!M36*100</f>
        <v>2.1987074536706936</v>
      </c>
      <c r="J37" s="59">
        <f>('T1'!F37-'T1'!F36)/'T1'!F36*100</f>
        <v>1.9047619067845734</v>
      </c>
      <c r="K37" s="57">
        <f>('T1'!G37-'T1'!G36)/'T1'!G36*100</f>
        <v>1.3029391545548279</v>
      </c>
      <c r="L37" s="58">
        <f>('T1'!N37-'T1'!N36)/'T1'!N36*100</f>
        <v>1.4825250434114863</v>
      </c>
      <c r="M37" s="58">
        <f>('T1'!O37-'T1'!O36)/'T1'!O36*100</f>
        <v>-0.77900644388740536</v>
      </c>
      <c r="N37" s="57">
        <f>('T1'!P37-'T1'!P36)/'T1'!P36*100</f>
        <v>0.28845123759279595</v>
      </c>
    </row>
    <row r="38" spans="1:14">
      <c r="A38" s="311">
        <v>1994</v>
      </c>
      <c r="B38" s="58">
        <f>('T1'!B38-'T1'!B37)/'T1'!B37*100</f>
        <v>1.0770898881180966</v>
      </c>
      <c r="C38" s="58">
        <f>('T1'!C38-'T1'!C37)/'T1'!C37*100</f>
        <v>6.0298841806695611</v>
      </c>
      <c r="D38" s="56">
        <f>('T1'!H38-'T1'!H37)/'T1'!H37*100</f>
        <v>4.4934746186904624</v>
      </c>
      <c r="E38" s="58">
        <f>('T1'!I38-'T1'!I37)/'T1'!I37*100</f>
        <v>2.3667480867365587</v>
      </c>
      <c r="F38" s="57">
        <f>('T1'!J38-'T1'!J37)/'T1'!J37*100</f>
        <v>1.7688985084861282</v>
      </c>
      <c r="G38" s="58">
        <f>('T1'!K38-'T1'!K37)/'T1'!K37*100</f>
        <v>4.9000167080727186</v>
      </c>
      <c r="H38" s="58">
        <f>('T1'!L38-'T1'!L37)/'T1'!L37*100</f>
        <v>1.3942284295095662</v>
      </c>
      <c r="I38" s="57">
        <f>('T1'!M38-'T1'!M37)/'T1'!M37*100</f>
        <v>0.80205862987648446</v>
      </c>
      <c r="J38" s="59">
        <f>('T1'!F38-'T1'!F37)/'T1'!F37*100</f>
        <v>0.11682243165650147</v>
      </c>
      <c r="K38" s="57">
        <f>('T1'!G38-'T1'!G37)/'T1'!G37*100</f>
        <v>1.4703401983575175</v>
      </c>
      <c r="L38" s="58">
        <f>('T1'!N38-'T1'!N37)/'T1'!N37*100</f>
        <v>3.3799793151483999</v>
      </c>
      <c r="M38" s="58">
        <f>('T1'!O38-'T1'!O37)/'T1'!O37*100</f>
        <v>1.2759154424073531</v>
      </c>
      <c r="N38" s="57">
        <f>('T1'!P38-'T1'!P37)/'T1'!P37*100</f>
        <v>0.68443662271420913</v>
      </c>
    </row>
    <row r="39" spans="1:14">
      <c r="A39" s="311">
        <v>1995</v>
      </c>
      <c r="B39" s="58">
        <f>('T1'!B39-'T1'!B38)/'T1'!B38*100</f>
        <v>1.0460715832672294</v>
      </c>
      <c r="C39" s="58">
        <f>('T1'!C39-'T1'!C38)/'T1'!C38*100</f>
        <v>4.9988157166434251</v>
      </c>
      <c r="D39" s="56">
        <f>('T1'!H39-'T1'!H38)/'T1'!H38*100</f>
        <v>2.6777084386411745</v>
      </c>
      <c r="E39" s="58">
        <f>('T1'!I39-'T1'!I38)/'T1'!I38*100</f>
        <v>1.6192736853746823</v>
      </c>
      <c r="F39" s="57">
        <f>('T1'!J39-'T1'!J38)/'T1'!J38*100</f>
        <v>0.1965274949298039</v>
      </c>
      <c r="G39" s="58">
        <f>('T1'!K39-'T1'!K38)/'T1'!K38*100</f>
        <v>3.9118236577054164</v>
      </c>
      <c r="H39" s="58">
        <f>('T1'!L39-'T1'!L38)/'T1'!L38*100</f>
        <v>2.796880777159942</v>
      </c>
      <c r="I39" s="57">
        <f>('T1'!M39-'T1'!M38)/'T1'!M38*100</f>
        <v>1.3576472025514372</v>
      </c>
      <c r="J39" s="59">
        <f>('T1'!F39-'T1'!F38)/'T1'!F38*100</f>
        <v>2.2170361668354075</v>
      </c>
      <c r="K39" s="57">
        <f>('T1'!G39-'T1'!G38)/'T1'!G38*100</f>
        <v>2.260575652980513</v>
      </c>
      <c r="L39" s="58">
        <f>('T1'!N39-'T1'!N38)/'T1'!N38*100</f>
        <v>1.6147454619543544</v>
      </c>
      <c r="M39" s="58">
        <f>('T1'!O39-'T1'!O38)/'T1'!O38*100</f>
        <v>0.56726807200526874</v>
      </c>
      <c r="N39" s="57">
        <f>('T1'!P39-'T1'!P38)/'T1'!P38*100</f>
        <v>-0.84074924935341677</v>
      </c>
    </row>
    <row r="40" spans="1:14">
      <c r="A40" s="311">
        <v>1996</v>
      </c>
      <c r="B40" s="58">
        <f>('T1'!B40-'T1'!B39)/'T1'!B39*100</f>
        <v>1.0486516303673044</v>
      </c>
      <c r="C40" s="58">
        <f>('T1'!C40-'T1'!C39)/'T1'!C39*100</f>
        <v>3.3837048975057176</v>
      </c>
      <c r="D40" s="56">
        <f>('T1'!H40-'T1'!H39)/'T1'!H39*100</f>
        <v>1.6110480277820034</v>
      </c>
      <c r="E40" s="58">
        <f>('T1'!I40-'T1'!I39)/'T1'!I39*100</f>
        <v>0.85795683757826824</v>
      </c>
      <c r="F40" s="57">
        <f>('T1'!J40-'T1'!J39)/'T1'!J39*100</f>
        <v>0.59948872673643094</v>
      </c>
      <c r="G40" s="58">
        <f>('T1'!K40-'T1'!K39)/'T1'!K39*100</f>
        <v>2.310820807070197</v>
      </c>
      <c r="H40" s="58">
        <f>('T1'!L40-'T1'!L39)/'T1'!L39*100</f>
        <v>1.2925018631698693</v>
      </c>
      <c r="I40" s="57">
        <f>('T1'!M40-'T1'!M39)/'T1'!M39*100</f>
        <v>1.0329201462689623</v>
      </c>
      <c r="J40" s="59">
        <f>('T1'!F40-'T1'!F39)/'T1'!F39*100</f>
        <v>1.4840182616726312</v>
      </c>
      <c r="K40" s="57">
        <f>('T1'!G40-'T1'!G39)/'T1'!G39*100</f>
        <v>1.7445513102463375</v>
      </c>
      <c r="L40" s="58">
        <f>('T1'!N40-'T1'!N39)/'T1'!N39*100</f>
        <v>0.55656002167344221</v>
      </c>
      <c r="M40" s="58">
        <f>('T1'!O40-'T1'!O39)/'T1'!O39*100</f>
        <v>-0.18871582125270331</v>
      </c>
      <c r="N40" s="57">
        <f>('T1'!P40-'T1'!P39)/'T1'!P39*100</f>
        <v>-0.44450163004043919</v>
      </c>
    </row>
    <row r="41" spans="1:14">
      <c r="A41" s="311">
        <v>1997</v>
      </c>
      <c r="B41" s="58">
        <f>('T1'!B41-'T1'!B40)/'T1'!B40*100</f>
        <v>1.0067611380420503</v>
      </c>
      <c r="C41" s="58">
        <f>('T1'!C41-'T1'!C40)/'T1'!C40*100</f>
        <v>5.4699815524204158</v>
      </c>
      <c r="D41" s="56">
        <f>('T1'!H41-'T1'!H40)/'T1'!H40*100</f>
        <v>4.2798124344580133</v>
      </c>
      <c r="E41" s="58">
        <f>('T1'!I41-'T1'!I40)/'T1'!I40*100</f>
        <v>2.1328010338019272</v>
      </c>
      <c r="F41" s="57">
        <f>('T1'!J41-'T1'!J40)/'T1'!J40*100</f>
        <v>2.3326236605753903</v>
      </c>
      <c r="G41" s="58">
        <f>('T1'!K41-'T1'!K40)/'T1'!K40*100</f>
        <v>4.4187343145065938</v>
      </c>
      <c r="H41" s="58">
        <f>('T1'!L41-'T1'!L40)/'T1'!L40*100</f>
        <v>2.8209156218535019</v>
      </c>
      <c r="I41" s="57">
        <f>('T1'!M41-'T1'!M40)/'T1'!M40*100</f>
        <v>3.0220845434814603</v>
      </c>
      <c r="J41" s="59">
        <f>('T1'!F41-'T1'!F40)/'T1'!F40*100</f>
        <v>1.6872890891742722</v>
      </c>
      <c r="K41" s="57">
        <f>('T1'!G41-'T1'!G40)/'T1'!G40*100</f>
        <v>1.1413226493003537</v>
      </c>
      <c r="L41" s="58">
        <f>('T1'!N41-'T1'!N40)/'T1'!N40*100</f>
        <v>3.2404279273372887</v>
      </c>
      <c r="M41" s="58">
        <f>('T1'!O41-'T1'!O40)/'T1'!O40*100</f>
        <v>1.1148163579079031</v>
      </c>
      <c r="N41" s="57">
        <f>('T1'!P41-'T1'!P40)/'T1'!P40*100</f>
        <v>1.312647299640995</v>
      </c>
    </row>
    <row r="42" spans="1:14">
      <c r="A42" s="311">
        <v>1998</v>
      </c>
      <c r="B42" s="58">
        <f>('T1'!B42-'T1'!B41)/'T1'!B41*100</f>
        <v>0.85812800585196447</v>
      </c>
      <c r="C42" s="58">
        <f>('T1'!C42-'T1'!C41)/'T1'!C41*100</f>
        <v>3.6943164192578299</v>
      </c>
      <c r="D42" s="56">
        <f>('T1'!H42-'T1'!H41)/'T1'!H41*100</f>
        <v>3.8817591449170461</v>
      </c>
      <c r="E42" s="58">
        <f>('T1'!I42-'T1'!I41)/'T1'!I41*100</f>
        <v>3.9878945223827955</v>
      </c>
      <c r="F42" s="57">
        <f>('T1'!J42-'T1'!J41)/'T1'!J41*100</f>
        <v>3.7260875507456332</v>
      </c>
      <c r="G42" s="58">
        <f>('T1'!K42-'T1'!K41)/'T1'!K41*100</f>
        <v>2.8120573616449729</v>
      </c>
      <c r="H42" s="58">
        <f>('T1'!L42-'T1'!L41)/'T1'!L41*100</f>
        <v>4.1296069167519605</v>
      </c>
      <c r="I42" s="57">
        <f>('T1'!M42-'T1'!M41)/'T1'!M41*100</f>
        <v>3.8674431603853381</v>
      </c>
      <c r="J42" s="59">
        <f>('T1'!F42-'T1'!F41)/'T1'!F41*100</f>
        <v>0.99557522388585007</v>
      </c>
      <c r="K42" s="57">
        <f>('T1'!G42-'T1'!G41)/'T1'!G41*100</f>
        <v>-0.18043853627634629</v>
      </c>
      <c r="L42" s="58">
        <f>('T1'!N42-'T1'!N41)/'T1'!N41*100</f>
        <v>2.9979052743172447</v>
      </c>
      <c r="M42" s="58">
        <f>('T1'!O42-'T1'!O41)/'T1'!O41*100</f>
        <v>3.1031376235232506</v>
      </c>
      <c r="N42" s="57">
        <f>('T1'!P42-'T1'!P41)/'T1'!P41*100</f>
        <v>2.843558175824231</v>
      </c>
    </row>
    <row r="43" spans="1:14">
      <c r="A43" s="311">
        <v>1999</v>
      </c>
      <c r="B43" s="58">
        <f>('T1'!B43-'T1'!B42)/'T1'!B42*100</f>
        <v>0.80725672933036319</v>
      </c>
      <c r="C43" s="58">
        <f>('T1'!C43-'T1'!C42)/'T1'!C42*100</f>
        <v>7.1654068356280645</v>
      </c>
      <c r="D43" s="56">
        <f>('T1'!H43-'T1'!H42)/'T1'!H42*100</f>
        <v>5.163210899731081</v>
      </c>
      <c r="E43" s="58">
        <f>('T1'!I43-'T1'!I42)/'T1'!I42*100</f>
        <v>2.7947343731364902</v>
      </c>
      <c r="F43" s="57">
        <f>('T1'!J43-'T1'!J42)/'T1'!J42*100</f>
        <v>3.5136531726666984</v>
      </c>
      <c r="G43" s="58">
        <f>('T1'!K43-'T1'!K42)/'T1'!K42*100</f>
        <v>6.307234531110641</v>
      </c>
      <c r="H43" s="58">
        <f>('T1'!L43-'T1'!L42)/'T1'!L42*100</f>
        <v>3.758577404847232</v>
      </c>
      <c r="I43" s="57">
        <f>('T1'!M43-'T1'!M42)/'T1'!M42*100</f>
        <v>4.4842370640092115</v>
      </c>
      <c r="J43" s="59">
        <f>('T1'!F43-'T1'!F42)/'T1'!F42*100</f>
        <v>1.752464404966229</v>
      </c>
      <c r="K43" s="57">
        <f>('T1'!G43-'T1'!G42)/'T1'!G42*100</f>
        <v>1.9038938795868585</v>
      </c>
      <c r="L43" s="58">
        <f>('T1'!N43-'T1'!N42)/'T1'!N42*100</f>
        <v>4.3210720256940771</v>
      </c>
      <c r="M43" s="58">
        <f>('T1'!O43-'T1'!O42)/'T1'!O42*100</f>
        <v>1.9715620762725123</v>
      </c>
      <c r="N43" s="57">
        <f>('T1'!P43-'T1'!P42)/'T1'!P42*100</f>
        <v>2.6847238295582865</v>
      </c>
    </row>
    <row r="44" spans="1:14">
      <c r="A44" s="311">
        <v>2000</v>
      </c>
      <c r="B44" s="58">
        <f>('T1'!B44-'T1'!B43)/'T1'!B43*100</f>
        <v>0.92320126837473271</v>
      </c>
      <c r="C44" s="58">
        <f>('T1'!C44-'T1'!C43)/'T1'!C43*100</f>
        <v>9.7489586402988362</v>
      </c>
      <c r="D44" s="56">
        <f>('T1'!H44-'T1'!H43)/'T1'!H43*100</f>
        <v>5.1826902897988418</v>
      </c>
      <c r="E44" s="58">
        <f>('T1'!I44-'T1'!I43)/'T1'!I43*100</f>
        <v>3.9651370018528906</v>
      </c>
      <c r="F44" s="57">
        <f>('T1'!J44-'T1'!J43)/'T1'!J43*100</f>
        <v>3.3352345627509377</v>
      </c>
      <c r="G44" s="58">
        <f>('T1'!K44-'T1'!K43)/'T1'!K43*100</f>
        <v>8.7450232067596545</v>
      </c>
      <c r="H44" s="58">
        <f>('T1'!L44-'T1'!L43)/'T1'!L43*100</f>
        <v>5.7862867674990941</v>
      </c>
      <c r="I44" s="57">
        <f>('T1'!M44-'T1'!M43)/'T1'!M43*100</f>
        <v>5.1453503730498369</v>
      </c>
      <c r="J44" s="59">
        <f>('T1'!F44-'T1'!F43)/'T1'!F43*100</f>
        <v>2.6910656663689303</v>
      </c>
      <c r="K44" s="57">
        <f>('T1'!G44-'T1'!G43)/'T1'!G43*100</f>
        <v>4.3412735859094518</v>
      </c>
      <c r="L44" s="58">
        <f>('T1'!N44-'T1'!N43)/'T1'!N43*100</f>
        <v>4.2205250803502325</v>
      </c>
      <c r="M44" s="58">
        <f>('T1'!O44-'T1'!O43)/'T1'!O43*100</f>
        <v>3.0141094369262325</v>
      </c>
      <c r="N44" s="57">
        <f>('T1'!P44-'T1'!P43)/'T1'!P43*100</f>
        <v>2.3899690696117837</v>
      </c>
    </row>
    <row r="45" spans="1:14">
      <c r="A45" s="311">
        <v>2001</v>
      </c>
      <c r="B45" s="58">
        <f>('T1'!B45-'T1'!B44)/'T1'!B44*100</f>
        <v>1.0575644263461115</v>
      </c>
      <c r="C45" s="58">
        <f>('T1'!C45-'T1'!C44)/'T1'!C44*100</f>
        <v>3.4584263139752172</v>
      </c>
      <c r="D45" s="56">
        <f>('T1'!H45-'T1'!H44)/'T1'!H44*100</f>
        <v>1.7708190841258127</v>
      </c>
      <c r="E45" s="58">
        <f>('T1'!I45-'T1'!I44)/'T1'!I44*100</f>
        <v>2.0065290830260634</v>
      </c>
      <c r="F45" s="57">
        <f>('T1'!J45-'T1'!J44)/'T1'!J44*100</f>
        <v>3.516651479191419</v>
      </c>
      <c r="G45" s="58">
        <f>('T1'!K45-'T1'!K44)/'T1'!K44*100</f>
        <v>2.3757369388997276</v>
      </c>
      <c r="H45" s="58">
        <f>('T1'!L45-'T1'!L44)/'T1'!L44*100</f>
        <v>3.4783805218798891</v>
      </c>
      <c r="I45" s="57">
        <f>('T1'!M45-'T1'!M44)/'T1'!M44*100</f>
        <v>5.0102924627108951</v>
      </c>
      <c r="J45" s="59">
        <f>('T1'!F45-'T1'!F44)/'T1'!F44*100</f>
        <v>2.5157232613253591</v>
      </c>
      <c r="K45" s="57">
        <f>('T1'!G45-'T1'!G44)/'T1'!G44*100</f>
        <v>1.6582427507578501</v>
      </c>
      <c r="L45" s="58">
        <f>('T1'!N45-'T1'!N44)/'T1'!N44*100</f>
        <v>0.70579046885653218</v>
      </c>
      <c r="M45" s="58">
        <f>('T1'!O45-'T1'!O44)/'T1'!O44*100</f>
        <v>0.9390337695814831</v>
      </c>
      <c r="N45" s="57">
        <f>('T1'!P45-'T1'!P44)/'T1'!P44*100</f>
        <v>2.4333527794820102</v>
      </c>
    </row>
    <row r="46" spans="1:14">
      <c r="A46" s="311">
        <v>2002</v>
      </c>
      <c r="B46" s="58">
        <f>('T1'!B46-'T1'!B45)/'T1'!B45*100</f>
        <v>1.0882386254518561</v>
      </c>
      <c r="C46" s="58">
        <f>('T1'!C46-'T1'!C45)/'T1'!C45*100</f>
        <v>4.2916953454829123</v>
      </c>
      <c r="D46" s="56">
        <f>('T1'!H46-'T1'!H45)/'T1'!H45*100</f>
        <v>3.0100163076895581</v>
      </c>
      <c r="E46" s="58">
        <f>('T1'!I46-'T1'!I45)/'T1'!I45*100</f>
        <v>-4.6322544769725853E-2</v>
      </c>
      <c r="F46" s="57">
        <f>('T1'!J46-'T1'!J45)/'T1'!J45*100</f>
        <v>2.1345245441158101</v>
      </c>
      <c r="G46" s="58">
        <f>('T1'!K46-'T1'!K45)/'T1'!K45*100</f>
        <v>3.1689707562324689</v>
      </c>
      <c r="H46" s="58">
        <f>('T1'!L46-'T1'!L45)/'T1'!L45*100</f>
        <v>1.1018943219277255</v>
      </c>
      <c r="I46" s="57">
        <f>('T1'!M46-'T1'!M45)/'T1'!M45*100</f>
        <v>3.3077938698613294</v>
      </c>
      <c r="J46" s="59">
        <f>('T1'!F46-'T1'!F45)/'T1'!F45*100</f>
        <v>2.2494887522065308</v>
      </c>
      <c r="K46" s="57">
        <f>('T1'!G46-'T1'!G45)/'T1'!G45*100</f>
        <v>1.2442275845923423</v>
      </c>
      <c r="L46" s="58">
        <f>('T1'!N46-'T1'!N45)/'T1'!N45*100</f>
        <v>1.9010892942335427</v>
      </c>
      <c r="M46" s="58">
        <f>('T1'!O46-'T1'!O45)/'T1'!O45*100</f>
        <v>-1.1223473528164929</v>
      </c>
      <c r="N46" s="57">
        <f>('T1'!P46-'T1'!P45)/'T1'!P45*100</f>
        <v>1.0350224050698857</v>
      </c>
    </row>
    <row r="47" spans="1:14">
      <c r="A47" s="311">
        <v>2003</v>
      </c>
      <c r="B47" s="58">
        <f>('T1'!B47-'T1'!B46)/'T1'!B46*100</f>
        <v>0.93595489540240639</v>
      </c>
      <c r="C47" s="58">
        <f>('T1'!C47-'T1'!C46)/'T1'!C46*100</f>
        <v>5.1168941663892324</v>
      </c>
      <c r="D47" s="56">
        <f>('T1'!H47-'T1'!H46)/'T1'!H46*100</f>
        <v>1.8022733154692001</v>
      </c>
      <c r="E47" s="58">
        <f>('T1'!I47-'T1'!I46)/'T1'!I46*100</f>
        <v>0.65235246652386536</v>
      </c>
      <c r="F47" s="57">
        <f>('T1'!J47-'T1'!J46)/'T1'!J46*100</f>
        <v>0.39534198557352551</v>
      </c>
      <c r="G47" s="58">
        <f>('T1'!K47-'T1'!K46)/'T1'!K46*100</f>
        <v>4.1421704241262987</v>
      </c>
      <c r="H47" s="58">
        <f>('T1'!L47-'T1'!L46)/'T1'!L46*100</f>
        <v>2.5111601228367872</v>
      </c>
      <c r="I47" s="57">
        <f>('T1'!M47-'T1'!M46)/'T1'!M46*100</f>
        <v>2.2494032744341288</v>
      </c>
      <c r="J47" s="59">
        <f>('T1'!F47-'T1'!F46)/'T1'!F46*100</f>
        <v>2.8000000086969896</v>
      </c>
      <c r="K47" s="57">
        <f>('T1'!G47-'T1'!G46)/'T1'!G46*100</f>
        <v>3.2559399146702339</v>
      </c>
      <c r="L47" s="58">
        <f>('T1'!N47-'T1'!N46)/'T1'!N46*100</f>
        <v>0.85828525718563109</v>
      </c>
      <c r="M47" s="58">
        <f>('T1'!O47-'T1'!O46)/'T1'!O46*100</f>
        <v>-0.28097265159123136</v>
      </c>
      <c r="N47" s="57">
        <f>('T1'!P47-'T1'!P46)/'T1'!P46*100</f>
        <v>-0.53559993600803701</v>
      </c>
    </row>
    <row r="48" spans="1:14">
      <c r="A48" s="311">
        <v>2004</v>
      </c>
      <c r="B48" s="58">
        <f>('T1'!B48-'T1'!B47)/'T1'!B47*100</f>
        <v>0.94092722031679199</v>
      </c>
      <c r="C48" s="58">
        <f>('T1'!C48-'T1'!C47)/'T1'!C47*100</f>
        <v>6.4674102126264215</v>
      </c>
      <c r="D48" s="56">
        <f>('T1'!H48-'T1'!H47)/'T1'!H47*100</f>
        <v>3.08596120631355</v>
      </c>
      <c r="E48" s="58">
        <f>('T1'!I48-'T1'!I47)/'T1'!I47*100</f>
        <v>3.4680574766870391</v>
      </c>
      <c r="F48" s="57">
        <f>('T1'!J48-'T1'!J47)/'T1'!J47*100</f>
        <v>2.9361780831866287</v>
      </c>
      <c r="G48" s="58">
        <f>('T1'!K48-'T1'!K47)/'T1'!K47*100</f>
        <v>5.4749675324929017</v>
      </c>
      <c r="H48" s="58">
        <f>('T1'!L48-'T1'!L47)/'T1'!L47*100</f>
        <v>4.3980947464958353</v>
      </c>
      <c r="I48" s="57">
        <f>('T1'!M48-'T1'!M47)/'T1'!M47*100</f>
        <v>3.8614344798345601</v>
      </c>
      <c r="J48" s="59">
        <f>('T1'!F48-'T1'!F47)/'T1'!F47*100</f>
        <v>1.8482490223628463</v>
      </c>
      <c r="K48" s="57">
        <f>('T1'!G48-'T1'!G47)/'T1'!G47*100</f>
        <v>3.2802226091148543</v>
      </c>
      <c r="L48" s="58">
        <f>('T1'!N48-'T1'!N47)/'T1'!N47*100</f>
        <v>2.1250389163901326</v>
      </c>
      <c r="M48" s="58">
        <f>('T1'!O48-'T1'!O47)/'T1'!O47*100</f>
        <v>2.5035734522771369</v>
      </c>
      <c r="N48" s="57">
        <f>('T1'!P48-'T1'!P47)/'T1'!P47*100</f>
        <v>1.9766520060935771</v>
      </c>
    </row>
    <row r="49" spans="1:14">
      <c r="A49" s="311">
        <v>2005</v>
      </c>
      <c r="B49" s="58">
        <f>('T1'!B49-'T1'!B48)/'T1'!B48*100</f>
        <v>0.95245792164517729</v>
      </c>
      <c r="C49" s="58">
        <f>('T1'!C49-'T1'!C48)/'T1'!C48*100</f>
        <v>6.4491750915354595</v>
      </c>
      <c r="D49" s="56">
        <f>('T1'!H49-'T1'!H48)/'T1'!H48*100</f>
        <v>3.201382138674127</v>
      </c>
      <c r="E49" s="58">
        <f>('T1'!I49-'T1'!I48)/'T1'!I48*100</f>
        <v>2.9165306066360213</v>
      </c>
      <c r="F49" s="57">
        <f>('T1'!J49-'T1'!J48)/'T1'!J48*100</f>
        <v>1.572709876658366</v>
      </c>
      <c r="G49" s="58">
        <f>('T1'!K49-'T1'!K48)/'T1'!K48*100</f>
        <v>5.4448571962027748</v>
      </c>
      <c r="H49" s="58">
        <f>('T1'!L49-'T1'!L48)/'T1'!L48*100</f>
        <v>4.1850335913517727</v>
      </c>
      <c r="I49" s="57">
        <f>('T1'!M49-'T1'!M48)/'T1'!M48*100</f>
        <v>2.8246495299359724</v>
      </c>
      <c r="J49" s="59">
        <f>('T1'!F49-'T1'!F48)/'T1'!F48*100</f>
        <v>2.196752627589543</v>
      </c>
      <c r="K49" s="57">
        <f>('T1'!G49-'T1'!G48)/'T1'!G48*100</f>
        <v>3.1470440468492997</v>
      </c>
      <c r="L49" s="58">
        <f>('T1'!N49-'T1'!N48)/'T1'!N48*100</f>
        <v>2.2277062523573838</v>
      </c>
      <c r="M49" s="58">
        <f>('T1'!O49-'T1'!O48)/'T1'!O48*100</f>
        <v>1.9455422140541523</v>
      </c>
      <c r="N49" s="57">
        <f>('T1'!P49-'T1'!P48)/'T1'!P48*100</f>
        <v>0.61440005303742673</v>
      </c>
    </row>
    <row r="50" spans="1:14">
      <c r="A50" s="311">
        <v>2006</v>
      </c>
      <c r="B50" s="58">
        <f>('T1'!B50-'T1'!B49)/'T1'!B49*100</f>
        <v>1.0119006547450011</v>
      </c>
      <c r="C50" s="58">
        <f>('T1'!C50-'T1'!C49)/'T1'!C49*100</f>
        <v>5.3053997521573377</v>
      </c>
      <c r="D50" s="56">
        <f>('T1'!H50-'T1'!H49)/'T1'!H49*100</f>
        <v>2.6234126196983616</v>
      </c>
      <c r="E50" s="58">
        <f>('T1'!I50-'T1'!I49)/'T1'!I49*100</f>
        <v>5.3255444010869724</v>
      </c>
      <c r="F50" s="57">
        <f>('T1'!J50-'T1'!J49)/'T1'!J49*100</f>
        <v>5.330877772677697</v>
      </c>
      <c r="G50" s="58">
        <f>('T1'!K50-'T1'!K49)/'T1'!K49*100</f>
        <v>4.2504883776886535</v>
      </c>
      <c r="H50" s="58">
        <f>('T1'!L50-'T1'!L49)/'T1'!L49*100</f>
        <v>6.3168602469673152</v>
      </c>
      <c r="I50" s="57">
        <f>('T1'!M50-'T1'!M49)/'T1'!M49*100</f>
        <v>6.3222438158373571</v>
      </c>
      <c r="J50" s="59">
        <f>('T1'!F50-'T1'!F49)/'T1'!F49*100</f>
        <v>1.9626168206184835</v>
      </c>
      <c r="K50" s="57">
        <f>('T1'!G50-'T1'!G49)/'T1'!G49*100</f>
        <v>2.613426180240046</v>
      </c>
      <c r="L50" s="58">
        <f>('T1'!N50-'T1'!N49)/'T1'!N49*100</f>
        <v>1.5953684214510977</v>
      </c>
      <c r="M50" s="58">
        <f>('T1'!O50-'T1'!O49)/'T1'!O49*100</f>
        <v>4.2704312248175933</v>
      </c>
      <c r="N50" s="57">
        <f>('T1'!P50-'T1'!P49)/'T1'!P49*100</f>
        <v>4.2757111686224158</v>
      </c>
    </row>
    <row r="51" spans="1:14">
      <c r="A51" s="312">
        <v>2007</v>
      </c>
      <c r="B51" s="58">
        <f>('T1'!B51-'T1'!B50)/'T1'!B50*100</f>
        <v>0.98082531982753507</v>
      </c>
      <c r="C51" s="58">
        <f>('T1'!C51-'T1'!C50)/'T1'!C50*100</f>
        <v>5.4499811353250456</v>
      </c>
      <c r="D51" s="56">
        <f>('T1'!H51-'T1'!H50)/'T1'!H50*100</f>
        <v>2.0627476925272199</v>
      </c>
      <c r="E51" s="58">
        <f>('T1'!I51-'T1'!I50)/'T1'!I50*100</f>
        <v>4.5960412605547081</v>
      </c>
      <c r="F51" s="57">
        <f>('T1'!J51-'T1'!J50)/'T1'!J50*100</f>
        <v>3.2081249565596446</v>
      </c>
      <c r="G51" s="58">
        <f>('T1'!K51-'T1'!K50)/'T1'!K50*100</f>
        <v>4.4257469686376147</v>
      </c>
      <c r="H51" s="58">
        <f>('T1'!L51-'T1'!L50)/'T1'!L50*100</f>
        <v>5.8586737519621739</v>
      </c>
      <c r="I51" s="57">
        <f>('T1'!M51-'T1'!M50)/'T1'!M50*100</f>
        <v>4.4540031980006969</v>
      </c>
      <c r="J51" s="59">
        <f>('T1'!F51-'T1'!F50)/'T1'!F50*100</f>
        <v>2.1998166843318923</v>
      </c>
      <c r="K51" s="57">
        <f>('T1'!G51-'T1'!G50)/'T1'!G50*100</f>
        <v>3.318775478201081</v>
      </c>
      <c r="L51" s="58">
        <f>('T1'!N51-'T1'!N50)/'T1'!N50*100</f>
        <v>1.0714136760845594</v>
      </c>
      <c r="M51" s="58">
        <f>('T1'!O51-'T1'!O50)/'T1'!O50*100</f>
        <v>3.580101399723183</v>
      </c>
      <c r="N51" s="57">
        <f>('T1'!P51-'T1'!P50)/'T1'!P50*100</f>
        <v>2.2056659070449989</v>
      </c>
    </row>
    <row r="52" spans="1:14">
      <c r="A52" s="312">
        <v>2008</v>
      </c>
      <c r="B52" s="58">
        <f>('T1'!B52-'T1'!B51)/'T1'!B51*100</f>
        <v>1.0681882355448293</v>
      </c>
      <c r="C52" s="58">
        <f>('T1'!C52-'T1'!C51)/'T1'!C51*100</f>
        <v>5.0454010468169743</v>
      </c>
      <c r="D52" s="56">
        <f>('T1'!H52-'T1'!H51)/'T1'!H51*100</f>
        <v>1.0003609713688686</v>
      </c>
      <c r="E52" s="58">
        <f>('T1'!I52-'T1'!I51)/'T1'!I51*100</f>
        <v>2.0934268353489078</v>
      </c>
      <c r="F52" s="57">
        <f>('T1'!J52-'T1'!J51)/'T1'!J51*100</f>
        <v>3.2669863683879687</v>
      </c>
      <c r="G52" s="58">
        <f>('T1'!K52-'T1'!K51)/'T1'!K51*100</f>
        <v>3.9351777059691937</v>
      </c>
      <c r="H52" s="58">
        <f>('T1'!L52-'T1'!L51)/'T1'!L51*100</f>
        <v>3.3698957053389473</v>
      </c>
      <c r="I52" s="57">
        <f>('T1'!M52-'T1'!M51)/'T1'!M51*100</f>
        <v>4.5581281929201083</v>
      </c>
      <c r="J52" s="59">
        <f>('T1'!F52-'T1'!F51)/'T1'!F51*100</f>
        <v>2.3318385999999975</v>
      </c>
      <c r="K52" s="57">
        <f>('T1'!G52-'T1'!G51)/'T1'!G51*100</f>
        <v>4.0049758600316068</v>
      </c>
      <c r="L52" s="58">
        <f>('T1'!N52-'T1'!N51)/'T1'!N51*100</f>
        <v>-6.7110398791250095E-2</v>
      </c>
      <c r="M52" s="58">
        <f>('T1'!O52-'T1'!O51)/'T1'!O51*100</f>
        <v>1.0144028677101815</v>
      </c>
      <c r="N52" s="57">
        <f>('T1'!P52-'T1'!P51)/'T1'!P51*100</f>
        <v>2.1755590668338938</v>
      </c>
    </row>
    <row r="53" spans="1:14" s="60" customFormat="1">
      <c r="A53" s="312">
        <v>2009</v>
      </c>
      <c r="B53" s="58">
        <f>('T1'!B53-'T1'!B52)/'T1'!B52*100</f>
        <v>1.1522491193139424</v>
      </c>
      <c r="C53" s="58">
        <f>('T1'!C53-'T1'!C52)/'T1'!C52*100</f>
        <v>-5.1761636809458142</v>
      </c>
      <c r="D53" s="56">
        <f>('T1'!H53-'T1'!H52)/'T1'!H52*100</f>
        <v>-2.9495876416449502</v>
      </c>
      <c r="E53" s="58">
        <f>('T1'!I53-'T1'!I52)/'T1'!I52*100</f>
        <v>-0.29761839343919905</v>
      </c>
      <c r="F53" s="57">
        <f>('T1'!J53-'T1'!J52)/'T1'!J52*100</f>
        <v>2.3557644655509473</v>
      </c>
      <c r="G53" s="58">
        <f>('T1'!K53-'T1'!K52)/'T1'!K52*100</f>
        <v>-6.2563243579439103</v>
      </c>
      <c r="H53" s="58">
        <f>('T1'!L53-'T1'!L52)/'T1'!L52*100</f>
        <v>-1.1741931418597358</v>
      </c>
      <c r="I53" s="57">
        <f>('T1'!M53-'T1'!M52)/'T1'!M52*100</f>
        <v>1.4558614036578159</v>
      </c>
      <c r="J53" s="59">
        <f>('T1'!F53-'T1'!F52)/'T1'!F52*100</f>
        <v>0.26292726064632399</v>
      </c>
      <c r="K53" s="57">
        <f>('T1'!G53-'T1'!G52)/'T1'!G52*100</f>
        <v>-2.2942468611872733</v>
      </c>
      <c r="L53" s="58">
        <f>('T1'!N53-'T1'!N52)/'T1'!N52*100</f>
        <v>-4.0551117712870406</v>
      </c>
      <c r="M53" s="58">
        <f>('T1'!O53-'T1'!O52)/'T1'!O52*100</f>
        <v>-1.4333517300667835</v>
      </c>
      <c r="N53" s="57">
        <f>('T1'!P53-'T1'!P52)/'T1'!P52*100</f>
        <v>1.1898058191641285</v>
      </c>
    </row>
    <row r="54" spans="1:14">
      <c r="A54" s="312">
        <v>2010</v>
      </c>
      <c r="B54" s="58">
        <f>('T1'!B54-'T1'!B53)/'T1'!B53*100</f>
        <v>1.1241687283434649</v>
      </c>
      <c r="C54" s="58">
        <f>('T1'!C54-'T1'!C53)/'T1'!C53*100</f>
        <v>6.0461347548273761</v>
      </c>
      <c r="D54" s="56">
        <f>('T1'!H54-'T1'!H53)/'T1'!H53*100</f>
        <v>3.0835142207318968</v>
      </c>
      <c r="E54" s="58">
        <f>('T1'!I54-'T1'!I53)/'T1'!I53*100</f>
        <v>1.6473844680607881</v>
      </c>
      <c r="F54" s="57">
        <f>('T1'!J54-'T1'!J53)/'T1'!J53*100</f>
        <v>3.0314084650452409</v>
      </c>
      <c r="G54" s="58">
        <f>('T1'!K54-'T1'!K53)/'T1'!K53*100</f>
        <v>4.8672499248978696</v>
      </c>
      <c r="H54" s="58">
        <f>('T1'!L54-'T1'!L53)/'T1'!L53*100</f>
        <v>2.3625612776699958</v>
      </c>
      <c r="I54" s="57">
        <f>('T1'!M54-'T1'!M53)/'T1'!M53*100</f>
        <v>3.7563230743210898</v>
      </c>
      <c r="J54" s="59">
        <f>('T1'!F54-'T1'!F53)/'T1'!F53*100</f>
        <v>1.8356642650362669</v>
      </c>
      <c r="K54" s="57">
        <f>('T1'!G54-'T1'!G53)/'T1'!G53*100</f>
        <v>2.8740003253591415</v>
      </c>
      <c r="L54" s="58">
        <f>('T1'!N54-'T1'!N53)/'T1'!N53*100</f>
        <v>1.9375640037664448</v>
      </c>
      <c r="M54" s="58">
        <f>('T1'!O54-'T1'!O53)/'T1'!O53*100</f>
        <v>0.51739929860176992</v>
      </c>
      <c r="N54" s="57">
        <f>('T1'!P54-'T1'!P53)/'T1'!P53*100</f>
        <v>1.8860374930006469</v>
      </c>
    </row>
    <row r="55" spans="1:14">
      <c r="A55" s="312">
        <v>2011</v>
      </c>
      <c r="B55" s="58">
        <f>('T1'!B55-'T1'!B54)/'T1'!B54*100</f>
        <v>1.0117617375610388</v>
      </c>
      <c r="C55" s="58">
        <f>('T1'!C55-'T1'!C54)/'T1'!C54*100</f>
        <v>6.4851124761601042</v>
      </c>
      <c r="D55" s="56">
        <f>('T1'!H55-'T1'!H54)/'T1'!H54*100</f>
        <v>3.141219002286868</v>
      </c>
      <c r="E55" s="58">
        <f>('T1'!I55-'T1'!I54)/'T1'!I54*100</f>
        <v>1.8269503402571792</v>
      </c>
      <c r="F55" s="57">
        <f>('T1'!J55-'T1'!J54)/'T1'!J54*100</f>
        <v>0.71612567570999008</v>
      </c>
      <c r="G55" s="58">
        <f>('T1'!K55-'T1'!K54)/'T1'!K54*100</f>
        <v>5.4185281440981186</v>
      </c>
      <c r="H55" s="58">
        <f>('T1'!L55-'T1'!L54)/'T1'!L54*100</f>
        <v>3.749031044564556</v>
      </c>
      <c r="I55" s="57">
        <f>('T1'!M55-'T1'!M54)/'T1'!M54*100</f>
        <v>2.6172385061248136</v>
      </c>
      <c r="J55" s="59">
        <f>('T1'!F55-'T1'!F54)/'T1'!F54*100</f>
        <v>2.9184549803135029</v>
      </c>
      <c r="K55" s="57">
        <f>('T1'!G55-'T1'!G54)/'T1'!G54*100</f>
        <v>3.2420534740811102</v>
      </c>
      <c r="L55" s="58">
        <f>('T1'!N55-'T1'!N54)/'T1'!N54*100</f>
        <v>2.1081280319200668</v>
      </c>
      <c r="M55" s="58">
        <f>('T1'!O55-'T1'!O54)/'T1'!O54*100</f>
        <v>0.80702344823377103</v>
      </c>
      <c r="N55" s="57">
        <f>('T1'!P55-'T1'!P54)/'T1'!P54*100</f>
        <v>-0.29267488930561358</v>
      </c>
    </row>
    <row r="56" spans="1:14" s="52" customFormat="1">
      <c r="A56" s="312">
        <v>2012</v>
      </c>
      <c r="B56" s="58">
        <f>('T1'!B56-'T1'!B55)/'T1'!B55*100</f>
        <v>1.1520292245084978</v>
      </c>
      <c r="C56" s="58">
        <f>('T1'!C56-'T1'!C55)/'T1'!C55*100</f>
        <v>2.9880994688463463</v>
      </c>
      <c r="D56" s="56">
        <f>('T1'!H56-'T1'!H55)/'T1'!H55*100</f>
        <v>1.7454722848954081</v>
      </c>
      <c r="E56" s="58">
        <f>('T1'!I56-'T1'!I55)/'T1'!I55*100</f>
        <v>2.8296411607815539</v>
      </c>
      <c r="F56" s="57">
        <f>('T1'!J56-'T1'!J55)/'T1'!J55*100</f>
        <v>2.5216181792196468</v>
      </c>
      <c r="G56" s="58">
        <f>('T1'!K56-'T1'!K55)/'T1'!K55*100</f>
        <v>1.8151590812505238</v>
      </c>
      <c r="H56" s="58">
        <f>('T1'!L56-'T1'!L55)/'T1'!L55*100</f>
        <v>3.184654864465656</v>
      </c>
      <c r="I56" s="57">
        <f>('T1'!M56-'T1'!M55)/'T1'!M55*100</f>
        <v>2.8755684504316372</v>
      </c>
      <c r="J56" s="59">
        <f>('T1'!F56-'T1'!F55)/'T1'!F55*100</f>
        <v>1.5012510648726589</v>
      </c>
      <c r="K56" s="57">
        <f>('T1'!G56-'T1'!G55)/'T1'!G55*100</f>
        <v>1.2213095639985638</v>
      </c>
      <c r="L56" s="58">
        <f>('T1'!N56-'T1'!N55)/'T1'!N55*100</f>
        <v>0.58668428595709143</v>
      </c>
      <c r="M56" s="58">
        <f>('T1'!O56-'T1'!O55)/'T1'!O55*100</f>
        <v>1.6585054685848966</v>
      </c>
      <c r="N56" s="57">
        <f>('T1'!P56-'T1'!P55)/'T1'!P55*100</f>
        <v>1.3539905874466633</v>
      </c>
    </row>
    <row r="57" spans="1:14" s="52" customFormat="1">
      <c r="A57" s="230">
        <v>2013</v>
      </c>
      <c r="B57" s="56">
        <f>('T1'!B57-'T1'!B56)/'T1'!B56*100</f>
        <v>1.1586738683332525</v>
      </c>
      <c r="C57" s="58">
        <f>('T1'!C57-'T1'!C56)/'T1'!C56*100</f>
        <v>4.0993346529091355</v>
      </c>
      <c r="D57" s="56">
        <f>('T1'!H57-'T1'!H56)/'T1'!H56*100</f>
        <v>2.4750018579295263</v>
      </c>
      <c r="E57" s="58">
        <f>('T1'!I57-'T1'!I56)/'T1'!I56*100</f>
        <v>3.0529756593784954</v>
      </c>
      <c r="F57" s="57">
        <f>('T1'!J57-'T1'!J56)/'T1'!J56*100</f>
        <v>3.5999572540027516</v>
      </c>
      <c r="G57" s="58">
        <f>('T1'!K57-'T1'!K56)/'T1'!K56*100</f>
        <v>2.9069783856630917</v>
      </c>
      <c r="H57" s="58">
        <f>('T1'!L57-'T1'!L56)/'T1'!L56*100</f>
        <v>2.793392047714983</v>
      </c>
      <c r="I57" s="57">
        <f>('T1'!M57-'T1'!M56)/'T1'!M56*100</f>
        <v>3.3389958319758146</v>
      </c>
      <c r="J57" s="59">
        <f>('T1'!F57-'T1'!F56)/'T1'!F56*100</f>
        <v>0.90386187725957201</v>
      </c>
      <c r="K57" s="57">
        <f>('T1'!G57-'T1'!G56)/'T1'!G56*100</f>
        <v>1.585101503322307</v>
      </c>
      <c r="L57" s="58">
        <f>('T1'!N57-'T1'!N56)/'T1'!N56*100</f>
        <v>1.3012507373412017</v>
      </c>
      <c r="M57" s="58">
        <f>('T1'!O57-'T1'!O56)/'T1'!O56*100</f>
        <v>1.8726044130539281</v>
      </c>
      <c r="N57" s="57">
        <f>('T1'!P57-'T1'!P56)/'T1'!P56*100</f>
        <v>2.4133208674196904</v>
      </c>
    </row>
    <row r="58" spans="1:14" s="52" customFormat="1">
      <c r="A58" s="230">
        <v>2014</v>
      </c>
      <c r="B58" s="56">
        <f>('T1'!B58-'T1'!B57)/'T1'!B57*100</f>
        <v>1.1047093497523921</v>
      </c>
      <c r="C58" s="58">
        <f>('T1'!C58-'T1'!C57)/'T1'!C57*100</f>
        <v>4.8827660786569522</v>
      </c>
      <c r="D58" s="56">
        <f>('T1'!H58-'T1'!H57)/'T1'!H57*100</f>
        <v>2.8557392006176077</v>
      </c>
      <c r="E58" s="58">
        <f>('T1'!I58-'T1'!I57)/'T1'!I57*100</f>
        <v>1.5876636092831224</v>
      </c>
      <c r="F58" s="57">
        <f>('T1'!J58-'T1'!J57)/'T1'!J57*100</f>
        <v>1.3650272100312333</v>
      </c>
      <c r="G58" s="58">
        <f>('T1'!K58-'T1'!K57)/'T1'!K57*100</f>
        <v>3.7367762127035151</v>
      </c>
      <c r="H58" s="58">
        <f>('T1'!L58-'T1'!L57)/'T1'!L57*100</f>
        <v>2.4414104510033576</v>
      </c>
      <c r="I58" s="57">
        <f>('T1'!M58-'T1'!M57)/'T1'!M57*100</f>
        <v>2.2169030064300217</v>
      </c>
      <c r="J58" s="59">
        <f>('T1'!F58-'T1'!F57)/'T1'!F57*100</f>
        <v>1.9543974243042446</v>
      </c>
      <c r="K58" s="57">
        <f>('T1'!G58-'T1'!G57)/'T1'!G57*100</f>
        <v>1.9707474699935625</v>
      </c>
      <c r="L58" s="58">
        <f>('T1'!N58-'T1'!N57)/'T1'!N57*100</f>
        <v>1.7318974181586972</v>
      </c>
      <c r="M58" s="58">
        <f>('T1'!O58-'T1'!O57)/'T1'!O57*100</f>
        <v>0.47767731358590826</v>
      </c>
      <c r="N58" s="57">
        <f>('T1'!P58-'T1'!P57)/'T1'!P57*100</f>
        <v>0.25747352616218588</v>
      </c>
    </row>
    <row r="59" spans="1:14" s="52" customFormat="1">
      <c r="A59" s="631">
        <v>2015</v>
      </c>
      <c r="B59" s="56">
        <f>('T1'!B59-'T1'!B58)/'T1'!B58*100</f>
        <v>0.89365959711459819</v>
      </c>
      <c r="C59" s="58">
        <f>('T1'!C59-'T1'!C58)/'T1'!C58*100</f>
        <v>0.23756609316831998</v>
      </c>
      <c r="D59" s="56">
        <f>('T1'!H59-'T1'!H58)/'T1'!H58*100</f>
        <v>1.0009393579613468</v>
      </c>
      <c r="E59" s="58">
        <f>('T1'!I59-'T1'!I58)/'T1'!I58*100</f>
        <v>3.5098784796852995</v>
      </c>
      <c r="F59" s="57">
        <f>('T1'!J59-'T1'!J58)/'T1'!J58*100</f>
        <v>3.5138502368894495</v>
      </c>
      <c r="G59" s="58">
        <f>('T1'!K59-'T1'!K58)/'T1'!K58*100</f>
        <v>-0.65028219470497617</v>
      </c>
      <c r="H59" s="58">
        <f>('T1'!L59-'T1'!L58)/'T1'!L58*100</f>
        <v>3.7402524798958439</v>
      </c>
      <c r="I59" s="57">
        <f>('T1'!M59-'T1'!M58)/'T1'!M58*100</f>
        <v>3.7442330767354983</v>
      </c>
      <c r="J59" s="59">
        <f>('T1'!F59-'T1'!F58)/'T1'!F58*100</f>
        <v>1.1182108795492645</v>
      </c>
      <c r="K59" s="57">
        <f>('T1'!G59-'T1'!G58)/'T1'!G58*100</f>
        <v>-0.75580808420754397</v>
      </c>
      <c r="L59" s="58">
        <f>('T1'!N59-'T1'!N58)/'T1'!N58*100</f>
        <v>0.10632953673713455</v>
      </c>
      <c r="M59" s="58">
        <f>('T1'!O59-'T1'!O58)/'T1'!O58*100</f>
        <v>2.593045879213522</v>
      </c>
      <c r="N59" s="57">
        <f>('T1'!P59-'T1'!P58)/'T1'!P58*100</f>
        <v>2.5969824568141475</v>
      </c>
    </row>
    <row r="60" spans="1:14" s="52" customFormat="1">
      <c r="A60" s="230">
        <v>2016</v>
      </c>
      <c r="B60" s="56">
        <f>('T1'!B60-'T1'!B59)/'T1'!B59*100</f>
        <v>1.1196855747396142</v>
      </c>
      <c r="C60" s="58">
        <f>('T1'!C60-'T1'!C59)/'T1'!C59*100</f>
        <v>2.0349278739753318</v>
      </c>
      <c r="D60" s="56">
        <f>('T1'!H60-'T1'!H59)/'T1'!H59*100</f>
        <v>1.4140456500798571</v>
      </c>
      <c r="E60" s="58">
        <f>('T1'!I60-'T1'!I59)/'T1'!I59*100</f>
        <v>0.74004619490418311</v>
      </c>
      <c r="F60" s="57">
        <f>('T1'!J60-'T1'!J59)/'T1'!J59*100</f>
        <v>0.80992046345852753</v>
      </c>
      <c r="G60" s="58">
        <f>('T1'!K60-'T1'!K59)/'T1'!K59*100</f>
        <v>0.90510793623784125</v>
      </c>
      <c r="H60" s="58">
        <f>('T1'!L60-'T1'!L59)/'T1'!L59*100</f>
        <v>1.0410273403321435</v>
      </c>
      <c r="I60" s="57">
        <f>('T1'!M60-'T1'!M59)/'T1'!M59*100</f>
        <v>1.1111103723145037</v>
      </c>
      <c r="J60" s="59">
        <f>('T1'!F60-'T1'!F59)/'T1'!F59*100</f>
        <v>1.4218009691550051</v>
      </c>
      <c r="K60" s="57">
        <f>('T1'!G60-'T1'!G59)/'T1'!G59*100</f>
        <v>0.61222508175819346</v>
      </c>
      <c r="L60" s="58">
        <f>('T1'!N60-'T1'!N59)/'T1'!N59*100</f>
        <v>0.29110066320634798</v>
      </c>
      <c r="M60" s="58">
        <f>('T1'!O60-'T1'!O59)/'T1'!O59*100</f>
        <v>-0.37543568067647431</v>
      </c>
      <c r="N60" s="57">
        <f>('T1'!P60-'T1'!P59)/'T1'!P59*100</f>
        <v>-0.30633512111955458</v>
      </c>
    </row>
    <row r="61" spans="1:14" s="52" customFormat="1">
      <c r="A61" s="564">
        <v>2017</v>
      </c>
      <c r="B61" s="375">
        <f>('T1'!B61-'T1'!B60)/'T1'!B60*100</f>
        <v>1.2486513311106131</v>
      </c>
      <c r="C61" s="374">
        <f>('T1'!C61-'T1'!C60)/'T1'!C60*100</f>
        <v>5.34948066967132</v>
      </c>
      <c r="D61" s="375">
        <f>('T1'!H61-'T1'!H60)/'T1'!H60*100</f>
        <v>3.0007194532155612</v>
      </c>
      <c r="E61" s="374">
        <f>('T1'!I61-'T1'!I60)/'T1'!I60*100</f>
        <v>2.6531702540715165</v>
      </c>
      <c r="F61" s="326">
        <f>('T1'!J61-'T1'!J60)/'T1'!J60*100</f>
        <v>3.1853748458802977</v>
      </c>
      <c r="G61" s="374">
        <f>('T1'!K61-'T1'!K60)/'T1'!K60*100</f>
        <v>4.0502557660248542</v>
      </c>
      <c r="H61" s="374">
        <f>('T1'!L61-'T1'!L60)/'T1'!L60*100</f>
        <v>2.9664374351286318</v>
      </c>
      <c r="I61" s="326">
        <f>('T1'!M61-'T1'!M60)/'T1'!M60*100</f>
        <v>3.5002661582897132</v>
      </c>
      <c r="J61" s="327">
        <f>('T1'!F61-'T1'!F60)/'T1'!F60*100</f>
        <v>1.5576323349103829</v>
      </c>
      <c r="K61" s="326">
        <f>('T1'!G61-'T1'!G60)/'T1'!G60*100</f>
        <v>2.2803347674892551</v>
      </c>
      <c r="L61" s="374">
        <f>('T1'!N61-'T1'!N60)/'T1'!N60*100</f>
        <v>1.7304607015210665</v>
      </c>
      <c r="M61" s="374">
        <f>('T1'!O61-'T1'!O60)/'T1'!O60*100</f>
        <v>1.3871976609029022</v>
      </c>
      <c r="N61" s="326">
        <f>('T1'!P61-'T1'!P60)/'T1'!P60*100</f>
        <v>1.9128388272907213</v>
      </c>
    </row>
    <row r="62" spans="1:14" s="52" customFormat="1">
      <c r="A62" s="230"/>
      <c r="B62" s="58"/>
      <c r="C62" s="58"/>
      <c r="D62" s="58"/>
      <c r="E62" s="58"/>
      <c r="F62" s="58"/>
      <c r="G62" s="58"/>
      <c r="H62" s="58"/>
      <c r="I62" s="58"/>
      <c r="J62" s="58"/>
      <c r="K62" s="58"/>
      <c r="L62" s="58"/>
      <c r="M62" s="58"/>
      <c r="N62" s="58"/>
    </row>
    <row r="63" spans="1:14">
      <c r="A63" s="2" t="s">
        <v>56</v>
      </c>
    </row>
  </sheetData>
  <mergeCells count="1">
    <mergeCell ref="A1:L1"/>
  </mergeCells>
  <pageMargins left="0.74803149606299213" right="0.74803149606299213" top="0.98425196850393704" bottom="0.98425196850393704" header="0.51181102362204722" footer="0.51181102362204722"/>
  <pageSetup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C85"/>
  <sheetViews>
    <sheetView workbookViewId="0">
      <pane ySplit="4" topLeftCell="A59" activePane="bottomLeft" state="frozen"/>
      <selection activeCell="A2" sqref="A2"/>
      <selection pane="bottomLeft" activeCell="A2" sqref="A2"/>
    </sheetView>
  </sheetViews>
  <sheetFormatPr defaultRowHeight="12.75"/>
  <cols>
    <col min="1" max="1" width="6.7109375" style="2" customWidth="1"/>
    <col min="2" max="2" width="12.7109375" style="2" customWidth="1"/>
    <col min="3" max="3" width="15.28515625" style="2" customWidth="1"/>
    <col min="4" max="4" width="14.140625" style="2" customWidth="1"/>
    <col min="5" max="5" width="16.7109375" style="2" customWidth="1"/>
    <col min="6" max="6" width="10.5703125" style="61" customWidth="1"/>
    <col min="7" max="7" width="12.28515625" style="61" customWidth="1"/>
    <col min="8" max="8" width="17.85546875" style="2" bestFit="1" customWidth="1"/>
    <col min="9" max="10" width="10.5703125" style="61" customWidth="1"/>
    <col min="11" max="11" width="9.7109375" style="61" customWidth="1"/>
    <col min="12" max="13" width="10.140625" style="61" customWidth="1"/>
    <col min="14" max="14" width="9.28515625" style="2" customWidth="1"/>
    <col min="15" max="15" width="9.7109375" style="2" customWidth="1"/>
    <col min="16" max="17" width="13.28515625" style="2" customWidth="1"/>
    <col min="18" max="18" width="9.42578125" style="2" customWidth="1"/>
    <col min="19" max="20" width="9.28515625" style="2" customWidth="1"/>
    <col min="21" max="23" width="9.42578125" style="2" customWidth="1"/>
    <col min="24" max="249" width="9.140625" style="2"/>
    <col min="250" max="250" width="6.7109375" style="2" customWidth="1"/>
    <col min="251" max="251" width="12.7109375" style="2" customWidth="1"/>
    <col min="252" max="252" width="11.28515625" style="2" customWidth="1"/>
    <col min="253" max="253" width="9.85546875" style="2" customWidth="1"/>
    <col min="254" max="254" width="12.28515625" style="2" customWidth="1"/>
    <col min="255" max="255" width="10.5703125" style="2" customWidth="1"/>
    <col min="256" max="256" width="12.28515625" style="2" customWidth="1"/>
    <col min="257" max="257" width="10.42578125" style="2" customWidth="1"/>
    <col min="258" max="259" width="10.5703125" style="2" customWidth="1"/>
    <col min="260" max="260" width="9.7109375" style="2" customWidth="1"/>
    <col min="261" max="262" width="10.140625" style="2" customWidth="1"/>
    <col min="263" max="263" width="11.28515625" style="2" customWidth="1"/>
    <col min="264" max="264" width="9.7109375" style="2" customWidth="1"/>
    <col min="265" max="265" width="12.28515625" style="2" customWidth="1"/>
    <col min="266" max="266" width="6.140625" style="2" customWidth="1"/>
    <col min="267" max="267" width="13.85546875" style="2" customWidth="1"/>
    <col min="268" max="268" width="9.28515625" style="2" customWidth="1"/>
    <col min="269" max="269" width="10.85546875" style="2" customWidth="1"/>
    <col min="270" max="270" width="9.28515625" style="2" customWidth="1"/>
    <col min="271" max="271" width="9.7109375" style="2" customWidth="1"/>
    <col min="272" max="274" width="0" style="2" hidden="1" customWidth="1"/>
    <col min="275" max="276" width="9.28515625" style="2" customWidth="1"/>
    <col min="277" max="279" width="9.42578125" style="2" customWidth="1"/>
    <col min="280" max="505" width="9.140625" style="2"/>
    <col min="506" max="506" width="6.7109375" style="2" customWidth="1"/>
    <col min="507" max="507" width="12.7109375" style="2" customWidth="1"/>
    <col min="508" max="508" width="11.28515625" style="2" customWidth="1"/>
    <col min="509" max="509" width="9.85546875" style="2" customWidth="1"/>
    <col min="510" max="510" width="12.28515625" style="2" customWidth="1"/>
    <col min="511" max="511" width="10.5703125" style="2" customWidth="1"/>
    <col min="512" max="512" width="12.28515625" style="2" customWidth="1"/>
    <col min="513" max="513" width="10.42578125" style="2" customWidth="1"/>
    <col min="514" max="515" width="10.5703125" style="2" customWidth="1"/>
    <col min="516" max="516" width="9.7109375" style="2" customWidth="1"/>
    <col min="517" max="518" width="10.140625" style="2" customWidth="1"/>
    <col min="519" max="519" width="11.28515625" style="2" customWidth="1"/>
    <col min="520" max="520" width="9.7109375" style="2" customWidth="1"/>
    <col min="521" max="521" width="12.28515625" style="2" customWidth="1"/>
    <col min="522" max="522" width="6.140625" style="2" customWidth="1"/>
    <col min="523" max="523" width="13.85546875" style="2" customWidth="1"/>
    <col min="524" max="524" width="9.28515625" style="2" customWidth="1"/>
    <col min="525" max="525" width="10.85546875" style="2" customWidth="1"/>
    <col min="526" max="526" width="9.28515625" style="2" customWidth="1"/>
    <col min="527" max="527" width="9.7109375" style="2" customWidth="1"/>
    <col min="528" max="530" width="0" style="2" hidden="1" customWidth="1"/>
    <col min="531" max="532" width="9.28515625" style="2" customWidth="1"/>
    <col min="533" max="535" width="9.42578125" style="2" customWidth="1"/>
    <col min="536" max="761" width="9.140625" style="2"/>
    <col min="762" max="762" width="6.7109375" style="2" customWidth="1"/>
    <col min="763" max="763" width="12.7109375" style="2" customWidth="1"/>
    <col min="764" max="764" width="11.28515625" style="2" customWidth="1"/>
    <col min="765" max="765" width="9.85546875" style="2" customWidth="1"/>
    <col min="766" max="766" width="12.28515625" style="2" customWidth="1"/>
    <col min="767" max="767" width="10.5703125" style="2" customWidth="1"/>
    <col min="768" max="768" width="12.28515625" style="2" customWidth="1"/>
    <col min="769" max="769" width="10.42578125" style="2" customWidth="1"/>
    <col min="770" max="771" width="10.5703125" style="2" customWidth="1"/>
    <col min="772" max="772" width="9.7109375" style="2" customWidth="1"/>
    <col min="773" max="774" width="10.140625" style="2" customWidth="1"/>
    <col min="775" max="775" width="11.28515625" style="2" customWidth="1"/>
    <col min="776" max="776" width="9.7109375" style="2" customWidth="1"/>
    <col min="777" max="777" width="12.28515625" style="2" customWidth="1"/>
    <col min="778" max="778" width="6.140625" style="2" customWidth="1"/>
    <col min="779" max="779" width="13.85546875" style="2" customWidth="1"/>
    <col min="780" max="780" width="9.28515625" style="2" customWidth="1"/>
    <col min="781" max="781" width="10.85546875" style="2" customWidth="1"/>
    <col min="782" max="782" width="9.28515625" style="2" customWidth="1"/>
    <col min="783" max="783" width="9.7109375" style="2" customWidth="1"/>
    <col min="784" max="786" width="0" style="2" hidden="1" customWidth="1"/>
    <col min="787" max="788" width="9.28515625" style="2" customWidth="1"/>
    <col min="789" max="791" width="9.42578125" style="2" customWidth="1"/>
    <col min="792" max="1017" width="9.140625" style="2"/>
    <col min="1018" max="1018" width="6.7109375" style="2" customWidth="1"/>
    <col min="1019" max="1019" width="12.7109375" style="2" customWidth="1"/>
    <col min="1020" max="1020" width="11.28515625" style="2" customWidth="1"/>
    <col min="1021" max="1021" width="9.85546875" style="2" customWidth="1"/>
    <col min="1022" max="1022" width="12.28515625" style="2" customWidth="1"/>
    <col min="1023" max="1023" width="10.5703125" style="2" customWidth="1"/>
    <col min="1024" max="1024" width="12.28515625" style="2" customWidth="1"/>
    <col min="1025" max="1025" width="10.42578125" style="2" customWidth="1"/>
    <col min="1026" max="1027" width="10.5703125" style="2" customWidth="1"/>
    <col min="1028" max="1028" width="9.7109375" style="2" customWidth="1"/>
    <col min="1029" max="1030" width="10.140625" style="2" customWidth="1"/>
    <col min="1031" max="1031" width="11.28515625" style="2" customWidth="1"/>
    <col min="1032" max="1032" width="9.7109375" style="2" customWidth="1"/>
    <col min="1033" max="1033" width="12.28515625" style="2" customWidth="1"/>
    <col min="1034" max="1034" width="6.140625" style="2" customWidth="1"/>
    <col min="1035" max="1035" width="13.85546875" style="2" customWidth="1"/>
    <col min="1036" max="1036" width="9.28515625" style="2" customWidth="1"/>
    <col min="1037" max="1037" width="10.85546875" style="2" customWidth="1"/>
    <col min="1038" max="1038" width="9.28515625" style="2" customWidth="1"/>
    <col min="1039" max="1039" width="9.7109375" style="2" customWidth="1"/>
    <col min="1040" max="1042" width="0" style="2" hidden="1" customWidth="1"/>
    <col min="1043" max="1044" width="9.28515625" style="2" customWidth="1"/>
    <col min="1045" max="1047" width="9.42578125" style="2" customWidth="1"/>
    <col min="1048" max="1273" width="9.140625" style="2"/>
    <col min="1274" max="1274" width="6.7109375" style="2" customWidth="1"/>
    <col min="1275" max="1275" width="12.7109375" style="2" customWidth="1"/>
    <col min="1276" max="1276" width="11.28515625" style="2" customWidth="1"/>
    <col min="1277" max="1277" width="9.85546875" style="2" customWidth="1"/>
    <col min="1278" max="1278" width="12.28515625" style="2" customWidth="1"/>
    <col min="1279" max="1279" width="10.5703125" style="2" customWidth="1"/>
    <col min="1280" max="1280" width="12.28515625" style="2" customWidth="1"/>
    <col min="1281" max="1281" width="10.42578125" style="2" customWidth="1"/>
    <col min="1282" max="1283" width="10.5703125" style="2" customWidth="1"/>
    <col min="1284" max="1284" width="9.7109375" style="2" customWidth="1"/>
    <col min="1285" max="1286" width="10.140625" style="2" customWidth="1"/>
    <col min="1287" max="1287" width="11.28515625" style="2" customWidth="1"/>
    <col min="1288" max="1288" width="9.7109375" style="2" customWidth="1"/>
    <col min="1289" max="1289" width="12.28515625" style="2" customWidth="1"/>
    <col min="1290" max="1290" width="6.140625" style="2" customWidth="1"/>
    <col min="1291" max="1291" width="13.85546875" style="2" customWidth="1"/>
    <col min="1292" max="1292" width="9.28515625" style="2" customWidth="1"/>
    <col min="1293" max="1293" width="10.85546875" style="2" customWidth="1"/>
    <col min="1294" max="1294" width="9.28515625" style="2" customWidth="1"/>
    <col min="1295" max="1295" width="9.7109375" style="2" customWidth="1"/>
    <col min="1296" max="1298" width="0" style="2" hidden="1" customWidth="1"/>
    <col min="1299" max="1300" width="9.28515625" style="2" customWidth="1"/>
    <col min="1301" max="1303" width="9.42578125" style="2" customWidth="1"/>
    <col min="1304" max="1529" width="9.140625" style="2"/>
    <col min="1530" max="1530" width="6.7109375" style="2" customWidth="1"/>
    <col min="1531" max="1531" width="12.7109375" style="2" customWidth="1"/>
    <col min="1532" max="1532" width="11.28515625" style="2" customWidth="1"/>
    <col min="1533" max="1533" width="9.85546875" style="2" customWidth="1"/>
    <col min="1534" max="1534" width="12.28515625" style="2" customWidth="1"/>
    <col min="1535" max="1535" width="10.5703125" style="2" customWidth="1"/>
    <col min="1536" max="1536" width="12.28515625" style="2" customWidth="1"/>
    <col min="1537" max="1537" width="10.42578125" style="2" customWidth="1"/>
    <col min="1538" max="1539" width="10.5703125" style="2" customWidth="1"/>
    <col min="1540" max="1540" width="9.7109375" style="2" customWidth="1"/>
    <col min="1541" max="1542" width="10.140625" style="2" customWidth="1"/>
    <col min="1543" max="1543" width="11.28515625" style="2" customWidth="1"/>
    <col min="1544" max="1544" width="9.7109375" style="2" customWidth="1"/>
    <col min="1545" max="1545" width="12.28515625" style="2" customWidth="1"/>
    <col min="1546" max="1546" width="6.140625" style="2" customWidth="1"/>
    <col min="1547" max="1547" width="13.85546875" style="2" customWidth="1"/>
    <col min="1548" max="1548" width="9.28515625" style="2" customWidth="1"/>
    <col min="1549" max="1549" width="10.85546875" style="2" customWidth="1"/>
    <col min="1550" max="1550" width="9.28515625" style="2" customWidth="1"/>
    <col min="1551" max="1551" width="9.7109375" style="2" customWidth="1"/>
    <col min="1552" max="1554" width="0" style="2" hidden="1" customWidth="1"/>
    <col min="1555" max="1556" width="9.28515625" style="2" customWidth="1"/>
    <col min="1557" max="1559" width="9.42578125" style="2" customWidth="1"/>
    <col min="1560" max="1785" width="9.140625" style="2"/>
    <col min="1786" max="1786" width="6.7109375" style="2" customWidth="1"/>
    <col min="1787" max="1787" width="12.7109375" style="2" customWidth="1"/>
    <col min="1788" max="1788" width="11.28515625" style="2" customWidth="1"/>
    <col min="1789" max="1789" width="9.85546875" style="2" customWidth="1"/>
    <col min="1790" max="1790" width="12.28515625" style="2" customWidth="1"/>
    <col min="1791" max="1791" width="10.5703125" style="2" customWidth="1"/>
    <col min="1792" max="1792" width="12.28515625" style="2" customWidth="1"/>
    <col min="1793" max="1793" width="10.42578125" style="2" customWidth="1"/>
    <col min="1794" max="1795" width="10.5703125" style="2" customWidth="1"/>
    <col min="1796" max="1796" width="9.7109375" style="2" customWidth="1"/>
    <col min="1797" max="1798" width="10.140625" style="2" customWidth="1"/>
    <col min="1799" max="1799" width="11.28515625" style="2" customWidth="1"/>
    <col min="1800" max="1800" width="9.7109375" style="2" customWidth="1"/>
    <col min="1801" max="1801" width="12.28515625" style="2" customWidth="1"/>
    <col min="1802" max="1802" width="6.140625" style="2" customWidth="1"/>
    <col min="1803" max="1803" width="13.85546875" style="2" customWidth="1"/>
    <col min="1804" max="1804" width="9.28515625" style="2" customWidth="1"/>
    <col min="1805" max="1805" width="10.85546875" style="2" customWidth="1"/>
    <col min="1806" max="1806" width="9.28515625" style="2" customWidth="1"/>
    <col min="1807" max="1807" width="9.7109375" style="2" customWidth="1"/>
    <col min="1808" max="1810" width="0" style="2" hidden="1" customWidth="1"/>
    <col min="1811" max="1812" width="9.28515625" style="2" customWidth="1"/>
    <col min="1813" max="1815" width="9.42578125" style="2" customWidth="1"/>
    <col min="1816" max="2041" width="9.140625" style="2"/>
    <col min="2042" max="2042" width="6.7109375" style="2" customWidth="1"/>
    <col min="2043" max="2043" width="12.7109375" style="2" customWidth="1"/>
    <col min="2044" max="2044" width="11.28515625" style="2" customWidth="1"/>
    <col min="2045" max="2045" width="9.85546875" style="2" customWidth="1"/>
    <col min="2046" max="2046" width="12.28515625" style="2" customWidth="1"/>
    <col min="2047" max="2047" width="10.5703125" style="2" customWidth="1"/>
    <col min="2048" max="2048" width="12.28515625" style="2" customWidth="1"/>
    <col min="2049" max="2049" width="10.42578125" style="2" customWidth="1"/>
    <col min="2050" max="2051" width="10.5703125" style="2" customWidth="1"/>
    <col min="2052" max="2052" width="9.7109375" style="2" customWidth="1"/>
    <col min="2053" max="2054" width="10.140625" style="2" customWidth="1"/>
    <col min="2055" max="2055" width="11.28515625" style="2" customWidth="1"/>
    <col min="2056" max="2056" width="9.7109375" style="2" customWidth="1"/>
    <col min="2057" max="2057" width="12.28515625" style="2" customWidth="1"/>
    <col min="2058" max="2058" width="6.140625" style="2" customWidth="1"/>
    <col min="2059" max="2059" width="13.85546875" style="2" customWidth="1"/>
    <col min="2060" max="2060" width="9.28515625" style="2" customWidth="1"/>
    <col min="2061" max="2061" width="10.85546875" style="2" customWidth="1"/>
    <col min="2062" max="2062" width="9.28515625" style="2" customWidth="1"/>
    <col min="2063" max="2063" width="9.7109375" style="2" customWidth="1"/>
    <col min="2064" max="2066" width="0" style="2" hidden="1" customWidth="1"/>
    <col min="2067" max="2068" width="9.28515625" style="2" customWidth="1"/>
    <col min="2069" max="2071" width="9.42578125" style="2" customWidth="1"/>
    <col min="2072" max="2297" width="9.140625" style="2"/>
    <col min="2298" max="2298" width="6.7109375" style="2" customWidth="1"/>
    <col min="2299" max="2299" width="12.7109375" style="2" customWidth="1"/>
    <col min="2300" max="2300" width="11.28515625" style="2" customWidth="1"/>
    <col min="2301" max="2301" width="9.85546875" style="2" customWidth="1"/>
    <col min="2302" max="2302" width="12.28515625" style="2" customWidth="1"/>
    <col min="2303" max="2303" width="10.5703125" style="2" customWidth="1"/>
    <col min="2304" max="2304" width="12.28515625" style="2" customWidth="1"/>
    <col min="2305" max="2305" width="10.42578125" style="2" customWidth="1"/>
    <col min="2306" max="2307" width="10.5703125" style="2" customWidth="1"/>
    <col min="2308" max="2308" width="9.7109375" style="2" customWidth="1"/>
    <col min="2309" max="2310" width="10.140625" style="2" customWidth="1"/>
    <col min="2311" max="2311" width="11.28515625" style="2" customWidth="1"/>
    <col min="2312" max="2312" width="9.7109375" style="2" customWidth="1"/>
    <col min="2313" max="2313" width="12.28515625" style="2" customWidth="1"/>
    <col min="2314" max="2314" width="6.140625" style="2" customWidth="1"/>
    <col min="2315" max="2315" width="13.85546875" style="2" customWidth="1"/>
    <col min="2316" max="2316" width="9.28515625" style="2" customWidth="1"/>
    <col min="2317" max="2317" width="10.85546875" style="2" customWidth="1"/>
    <col min="2318" max="2318" width="9.28515625" style="2" customWidth="1"/>
    <col min="2319" max="2319" width="9.7109375" style="2" customWidth="1"/>
    <col min="2320" max="2322" width="0" style="2" hidden="1" customWidth="1"/>
    <col min="2323" max="2324" width="9.28515625" style="2" customWidth="1"/>
    <col min="2325" max="2327" width="9.42578125" style="2" customWidth="1"/>
    <col min="2328" max="2553" width="9.140625" style="2"/>
    <col min="2554" max="2554" width="6.7109375" style="2" customWidth="1"/>
    <col min="2555" max="2555" width="12.7109375" style="2" customWidth="1"/>
    <col min="2556" max="2556" width="11.28515625" style="2" customWidth="1"/>
    <col min="2557" max="2557" width="9.85546875" style="2" customWidth="1"/>
    <col min="2558" max="2558" width="12.28515625" style="2" customWidth="1"/>
    <col min="2559" max="2559" width="10.5703125" style="2" customWidth="1"/>
    <col min="2560" max="2560" width="12.28515625" style="2" customWidth="1"/>
    <col min="2561" max="2561" width="10.42578125" style="2" customWidth="1"/>
    <col min="2562" max="2563" width="10.5703125" style="2" customWidth="1"/>
    <col min="2564" max="2564" width="9.7109375" style="2" customWidth="1"/>
    <col min="2565" max="2566" width="10.140625" style="2" customWidth="1"/>
    <col min="2567" max="2567" width="11.28515625" style="2" customWidth="1"/>
    <col min="2568" max="2568" width="9.7109375" style="2" customWidth="1"/>
    <col min="2569" max="2569" width="12.28515625" style="2" customWidth="1"/>
    <col min="2570" max="2570" width="6.140625" style="2" customWidth="1"/>
    <col min="2571" max="2571" width="13.85546875" style="2" customWidth="1"/>
    <col min="2572" max="2572" width="9.28515625" style="2" customWidth="1"/>
    <col min="2573" max="2573" width="10.85546875" style="2" customWidth="1"/>
    <col min="2574" max="2574" width="9.28515625" style="2" customWidth="1"/>
    <col min="2575" max="2575" width="9.7109375" style="2" customWidth="1"/>
    <col min="2576" max="2578" width="0" style="2" hidden="1" customWidth="1"/>
    <col min="2579" max="2580" width="9.28515625" style="2" customWidth="1"/>
    <col min="2581" max="2583" width="9.42578125" style="2" customWidth="1"/>
    <col min="2584" max="2809" width="9.140625" style="2"/>
    <col min="2810" max="2810" width="6.7109375" style="2" customWidth="1"/>
    <col min="2811" max="2811" width="12.7109375" style="2" customWidth="1"/>
    <col min="2812" max="2812" width="11.28515625" style="2" customWidth="1"/>
    <col min="2813" max="2813" width="9.85546875" style="2" customWidth="1"/>
    <col min="2814" max="2814" width="12.28515625" style="2" customWidth="1"/>
    <col min="2815" max="2815" width="10.5703125" style="2" customWidth="1"/>
    <col min="2816" max="2816" width="12.28515625" style="2" customWidth="1"/>
    <col min="2817" max="2817" width="10.42578125" style="2" customWidth="1"/>
    <col min="2818" max="2819" width="10.5703125" style="2" customWidth="1"/>
    <col min="2820" max="2820" width="9.7109375" style="2" customWidth="1"/>
    <col min="2821" max="2822" width="10.140625" style="2" customWidth="1"/>
    <col min="2823" max="2823" width="11.28515625" style="2" customWidth="1"/>
    <col min="2824" max="2824" width="9.7109375" style="2" customWidth="1"/>
    <col min="2825" max="2825" width="12.28515625" style="2" customWidth="1"/>
    <col min="2826" max="2826" width="6.140625" style="2" customWidth="1"/>
    <col min="2827" max="2827" width="13.85546875" style="2" customWidth="1"/>
    <col min="2828" max="2828" width="9.28515625" style="2" customWidth="1"/>
    <col min="2829" max="2829" width="10.85546875" style="2" customWidth="1"/>
    <col min="2830" max="2830" width="9.28515625" style="2" customWidth="1"/>
    <col min="2831" max="2831" width="9.7109375" style="2" customWidth="1"/>
    <col min="2832" max="2834" width="0" style="2" hidden="1" customWidth="1"/>
    <col min="2835" max="2836" width="9.28515625" style="2" customWidth="1"/>
    <col min="2837" max="2839" width="9.42578125" style="2" customWidth="1"/>
    <col min="2840" max="3065" width="9.140625" style="2"/>
    <col min="3066" max="3066" width="6.7109375" style="2" customWidth="1"/>
    <col min="3067" max="3067" width="12.7109375" style="2" customWidth="1"/>
    <col min="3068" max="3068" width="11.28515625" style="2" customWidth="1"/>
    <col min="3069" max="3069" width="9.85546875" style="2" customWidth="1"/>
    <col min="3070" max="3070" width="12.28515625" style="2" customWidth="1"/>
    <col min="3071" max="3071" width="10.5703125" style="2" customWidth="1"/>
    <col min="3072" max="3072" width="12.28515625" style="2" customWidth="1"/>
    <col min="3073" max="3073" width="10.42578125" style="2" customWidth="1"/>
    <col min="3074" max="3075" width="10.5703125" style="2" customWidth="1"/>
    <col min="3076" max="3076" width="9.7109375" style="2" customWidth="1"/>
    <col min="3077" max="3078" width="10.140625" style="2" customWidth="1"/>
    <col min="3079" max="3079" width="11.28515625" style="2" customWidth="1"/>
    <col min="3080" max="3080" width="9.7109375" style="2" customWidth="1"/>
    <col min="3081" max="3081" width="12.28515625" style="2" customWidth="1"/>
    <col min="3082" max="3082" width="6.140625" style="2" customWidth="1"/>
    <col min="3083" max="3083" width="13.85546875" style="2" customWidth="1"/>
    <col min="3084" max="3084" width="9.28515625" style="2" customWidth="1"/>
    <col min="3085" max="3085" width="10.85546875" style="2" customWidth="1"/>
    <col min="3086" max="3086" width="9.28515625" style="2" customWidth="1"/>
    <col min="3087" max="3087" width="9.7109375" style="2" customWidth="1"/>
    <col min="3088" max="3090" width="0" style="2" hidden="1" customWidth="1"/>
    <col min="3091" max="3092" width="9.28515625" style="2" customWidth="1"/>
    <col min="3093" max="3095" width="9.42578125" style="2" customWidth="1"/>
    <col min="3096" max="3321" width="9.140625" style="2"/>
    <col min="3322" max="3322" width="6.7109375" style="2" customWidth="1"/>
    <col min="3323" max="3323" width="12.7109375" style="2" customWidth="1"/>
    <col min="3324" max="3324" width="11.28515625" style="2" customWidth="1"/>
    <col min="3325" max="3325" width="9.85546875" style="2" customWidth="1"/>
    <col min="3326" max="3326" width="12.28515625" style="2" customWidth="1"/>
    <col min="3327" max="3327" width="10.5703125" style="2" customWidth="1"/>
    <col min="3328" max="3328" width="12.28515625" style="2" customWidth="1"/>
    <col min="3329" max="3329" width="10.42578125" style="2" customWidth="1"/>
    <col min="3330" max="3331" width="10.5703125" style="2" customWidth="1"/>
    <col min="3332" max="3332" width="9.7109375" style="2" customWidth="1"/>
    <col min="3333" max="3334" width="10.140625" style="2" customWidth="1"/>
    <col min="3335" max="3335" width="11.28515625" style="2" customWidth="1"/>
    <col min="3336" max="3336" width="9.7109375" style="2" customWidth="1"/>
    <col min="3337" max="3337" width="12.28515625" style="2" customWidth="1"/>
    <col min="3338" max="3338" width="6.140625" style="2" customWidth="1"/>
    <col min="3339" max="3339" width="13.85546875" style="2" customWidth="1"/>
    <col min="3340" max="3340" width="9.28515625" style="2" customWidth="1"/>
    <col min="3341" max="3341" width="10.85546875" style="2" customWidth="1"/>
    <col min="3342" max="3342" width="9.28515625" style="2" customWidth="1"/>
    <col min="3343" max="3343" width="9.7109375" style="2" customWidth="1"/>
    <col min="3344" max="3346" width="0" style="2" hidden="1" customWidth="1"/>
    <col min="3347" max="3348" width="9.28515625" style="2" customWidth="1"/>
    <col min="3349" max="3351" width="9.42578125" style="2" customWidth="1"/>
    <col min="3352" max="3577" width="9.140625" style="2"/>
    <col min="3578" max="3578" width="6.7109375" style="2" customWidth="1"/>
    <col min="3579" max="3579" width="12.7109375" style="2" customWidth="1"/>
    <col min="3580" max="3580" width="11.28515625" style="2" customWidth="1"/>
    <col min="3581" max="3581" width="9.85546875" style="2" customWidth="1"/>
    <col min="3582" max="3582" width="12.28515625" style="2" customWidth="1"/>
    <col min="3583" max="3583" width="10.5703125" style="2" customWidth="1"/>
    <col min="3584" max="3584" width="12.28515625" style="2" customWidth="1"/>
    <col min="3585" max="3585" width="10.42578125" style="2" customWidth="1"/>
    <col min="3586" max="3587" width="10.5703125" style="2" customWidth="1"/>
    <col min="3588" max="3588" width="9.7109375" style="2" customWidth="1"/>
    <col min="3589" max="3590" width="10.140625" style="2" customWidth="1"/>
    <col min="3591" max="3591" width="11.28515625" style="2" customWidth="1"/>
    <col min="3592" max="3592" width="9.7109375" style="2" customWidth="1"/>
    <col min="3593" max="3593" width="12.28515625" style="2" customWidth="1"/>
    <col min="3594" max="3594" width="6.140625" style="2" customWidth="1"/>
    <col min="3595" max="3595" width="13.85546875" style="2" customWidth="1"/>
    <col min="3596" max="3596" width="9.28515625" style="2" customWidth="1"/>
    <col min="3597" max="3597" width="10.85546875" style="2" customWidth="1"/>
    <col min="3598" max="3598" width="9.28515625" style="2" customWidth="1"/>
    <col min="3599" max="3599" width="9.7109375" style="2" customWidth="1"/>
    <col min="3600" max="3602" width="0" style="2" hidden="1" customWidth="1"/>
    <col min="3603" max="3604" width="9.28515625" style="2" customWidth="1"/>
    <col min="3605" max="3607" width="9.42578125" style="2" customWidth="1"/>
    <col min="3608" max="3833" width="9.140625" style="2"/>
    <col min="3834" max="3834" width="6.7109375" style="2" customWidth="1"/>
    <col min="3835" max="3835" width="12.7109375" style="2" customWidth="1"/>
    <col min="3836" max="3836" width="11.28515625" style="2" customWidth="1"/>
    <col min="3837" max="3837" width="9.85546875" style="2" customWidth="1"/>
    <col min="3838" max="3838" width="12.28515625" style="2" customWidth="1"/>
    <col min="3839" max="3839" width="10.5703125" style="2" customWidth="1"/>
    <col min="3840" max="3840" width="12.28515625" style="2" customWidth="1"/>
    <col min="3841" max="3841" width="10.42578125" style="2" customWidth="1"/>
    <col min="3842" max="3843" width="10.5703125" style="2" customWidth="1"/>
    <col min="3844" max="3844" width="9.7109375" style="2" customWidth="1"/>
    <col min="3845" max="3846" width="10.140625" style="2" customWidth="1"/>
    <col min="3847" max="3847" width="11.28515625" style="2" customWidth="1"/>
    <col min="3848" max="3848" width="9.7109375" style="2" customWidth="1"/>
    <col min="3849" max="3849" width="12.28515625" style="2" customWidth="1"/>
    <col min="3850" max="3850" width="6.140625" style="2" customWidth="1"/>
    <col min="3851" max="3851" width="13.85546875" style="2" customWidth="1"/>
    <col min="3852" max="3852" width="9.28515625" style="2" customWidth="1"/>
    <col min="3853" max="3853" width="10.85546875" style="2" customWidth="1"/>
    <col min="3854" max="3854" width="9.28515625" style="2" customWidth="1"/>
    <col min="3855" max="3855" width="9.7109375" style="2" customWidth="1"/>
    <col min="3856" max="3858" width="0" style="2" hidden="1" customWidth="1"/>
    <col min="3859" max="3860" width="9.28515625" style="2" customWidth="1"/>
    <col min="3861" max="3863" width="9.42578125" style="2" customWidth="1"/>
    <col min="3864" max="4089" width="9.140625" style="2"/>
    <col min="4090" max="4090" width="6.7109375" style="2" customWidth="1"/>
    <col min="4091" max="4091" width="12.7109375" style="2" customWidth="1"/>
    <col min="4092" max="4092" width="11.28515625" style="2" customWidth="1"/>
    <col min="4093" max="4093" width="9.85546875" style="2" customWidth="1"/>
    <col min="4094" max="4094" width="12.28515625" style="2" customWidth="1"/>
    <col min="4095" max="4095" width="10.5703125" style="2" customWidth="1"/>
    <col min="4096" max="4096" width="12.28515625" style="2" customWidth="1"/>
    <col min="4097" max="4097" width="10.42578125" style="2" customWidth="1"/>
    <col min="4098" max="4099" width="10.5703125" style="2" customWidth="1"/>
    <col min="4100" max="4100" width="9.7109375" style="2" customWidth="1"/>
    <col min="4101" max="4102" width="10.140625" style="2" customWidth="1"/>
    <col min="4103" max="4103" width="11.28515625" style="2" customWidth="1"/>
    <col min="4104" max="4104" width="9.7109375" style="2" customWidth="1"/>
    <col min="4105" max="4105" width="12.28515625" style="2" customWidth="1"/>
    <col min="4106" max="4106" width="6.140625" style="2" customWidth="1"/>
    <col min="4107" max="4107" width="13.85546875" style="2" customWidth="1"/>
    <col min="4108" max="4108" width="9.28515625" style="2" customWidth="1"/>
    <col min="4109" max="4109" width="10.85546875" style="2" customWidth="1"/>
    <col min="4110" max="4110" width="9.28515625" style="2" customWidth="1"/>
    <col min="4111" max="4111" width="9.7109375" style="2" customWidth="1"/>
    <col min="4112" max="4114" width="0" style="2" hidden="1" customWidth="1"/>
    <col min="4115" max="4116" width="9.28515625" style="2" customWidth="1"/>
    <col min="4117" max="4119" width="9.42578125" style="2" customWidth="1"/>
    <col min="4120" max="4345" width="9.140625" style="2"/>
    <col min="4346" max="4346" width="6.7109375" style="2" customWidth="1"/>
    <col min="4347" max="4347" width="12.7109375" style="2" customWidth="1"/>
    <col min="4348" max="4348" width="11.28515625" style="2" customWidth="1"/>
    <col min="4349" max="4349" width="9.85546875" style="2" customWidth="1"/>
    <col min="4350" max="4350" width="12.28515625" style="2" customWidth="1"/>
    <col min="4351" max="4351" width="10.5703125" style="2" customWidth="1"/>
    <col min="4352" max="4352" width="12.28515625" style="2" customWidth="1"/>
    <col min="4353" max="4353" width="10.42578125" style="2" customWidth="1"/>
    <col min="4354" max="4355" width="10.5703125" style="2" customWidth="1"/>
    <col min="4356" max="4356" width="9.7109375" style="2" customWidth="1"/>
    <col min="4357" max="4358" width="10.140625" style="2" customWidth="1"/>
    <col min="4359" max="4359" width="11.28515625" style="2" customWidth="1"/>
    <col min="4360" max="4360" width="9.7109375" style="2" customWidth="1"/>
    <col min="4361" max="4361" width="12.28515625" style="2" customWidth="1"/>
    <col min="4362" max="4362" width="6.140625" style="2" customWidth="1"/>
    <col min="4363" max="4363" width="13.85546875" style="2" customWidth="1"/>
    <col min="4364" max="4364" width="9.28515625" style="2" customWidth="1"/>
    <col min="4365" max="4365" width="10.85546875" style="2" customWidth="1"/>
    <col min="4366" max="4366" width="9.28515625" style="2" customWidth="1"/>
    <col min="4367" max="4367" width="9.7109375" style="2" customWidth="1"/>
    <col min="4368" max="4370" width="0" style="2" hidden="1" customWidth="1"/>
    <col min="4371" max="4372" width="9.28515625" style="2" customWidth="1"/>
    <col min="4373" max="4375" width="9.42578125" style="2" customWidth="1"/>
    <col min="4376" max="4601" width="9.140625" style="2"/>
    <col min="4602" max="4602" width="6.7109375" style="2" customWidth="1"/>
    <col min="4603" max="4603" width="12.7109375" style="2" customWidth="1"/>
    <col min="4604" max="4604" width="11.28515625" style="2" customWidth="1"/>
    <col min="4605" max="4605" width="9.85546875" style="2" customWidth="1"/>
    <col min="4606" max="4606" width="12.28515625" style="2" customWidth="1"/>
    <col min="4607" max="4607" width="10.5703125" style="2" customWidth="1"/>
    <col min="4608" max="4608" width="12.28515625" style="2" customWidth="1"/>
    <col min="4609" max="4609" width="10.42578125" style="2" customWidth="1"/>
    <col min="4610" max="4611" width="10.5703125" style="2" customWidth="1"/>
    <col min="4612" max="4612" width="9.7109375" style="2" customWidth="1"/>
    <col min="4613" max="4614" width="10.140625" style="2" customWidth="1"/>
    <col min="4615" max="4615" width="11.28515625" style="2" customWidth="1"/>
    <col min="4616" max="4616" width="9.7109375" style="2" customWidth="1"/>
    <col min="4617" max="4617" width="12.28515625" style="2" customWidth="1"/>
    <col min="4618" max="4618" width="6.140625" style="2" customWidth="1"/>
    <col min="4619" max="4619" width="13.85546875" style="2" customWidth="1"/>
    <col min="4620" max="4620" width="9.28515625" style="2" customWidth="1"/>
    <col min="4621" max="4621" width="10.85546875" style="2" customWidth="1"/>
    <col min="4622" max="4622" width="9.28515625" style="2" customWidth="1"/>
    <col min="4623" max="4623" width="9.7109375" style="2" customWidth="1"/>
    <col min="4624" max="4626" width="0" style="2" hidden="1" customWidth="1"/>
    <col min="4627" max="4628" width="9.28515625" style="2" customWidth="1"/>
    <col min="4629" max="4631" width="9.42578125" style="2" customWidth="1"/>
    <col min="4632" max="4857" width="9.140625" style="2"/>
    <col min="4858" max="4858" width="6.7109375" style="2" customWidth="1"/>
    <col min="4859" max="4859" width="12.7109375" style="2" customWidth="1"/>
    <col min="4860" max="4860" width="11.28515625" style="2" customWidth="1"/>
    <col min="4861" max="4861" width="9.85546875" style="2" customWidth="1"/>
    <col min="4862" max="4862" width="12.28515625" style="2" customWidth="1"/>
    <col min="4863" max="4863" width="10.5703125" style="2" customWidth="1"/>
    <col min="4864" max="4864" width="12.28515625" style="2" customWidth="1"/>
    <col min="4865" max="4865" width="10.42578125" style="2" customWidth="1"/>
    <col min="4866" max="4867" width="10.5703125" style="2" customWidth="1"/>
    <col min="4868" max="4868" width="9.7109375" style="2" customWidth="1"/>
    <col min="4869" max="4870" width="10.140625" style="2" customWidth="1"/>
    <col min="4871" max="4871" width="11.28515625" style="2" customWidth="1"/>
    <col min="4872" max="4872" width="9.7109375" style="2" customWidth="1"/>
    <col min="4873" max="4873" width="12.28515625" style="2" customWidth="1"/>
    <col min="4874" max="4874" width="6.140625" style="2" customWidth="1"/>
    <col min="4875" max="4875" width="13.85546875" style="2" customWidth="1"/>
    <col min="4876" max="4876" width="9.28515625" style="2" customWidth="1"/>
    <col min="4877" max="4877" width="10.85546875" style="2" customWidth="1"/>
    <col min="4878" max="4878" width="9.28515625" style="2" customWidth="1"/>
    <col min="4879" max="4879" width="9.7109375" style="2" customWidth="1"/>
    <col min="4880" max="4882" width="0" style="2" hidden="1" customWidth="1"/>
    <col min="4883" max="4884" width="9.28515625" style="2" customWidth="1"/>
    <col min="4885" max="4887" width="9.42578125" style="2" customWidth="1"/>
    <col min="4888" max="5113" width="9.140625" style="2"/>
    <col min="5114" max="5114" width="6.7109375" style="2" customWidth="1"/>
    <col min="5115" max="5115" width="12.7109375" style="2" customWidth="1"/>
    <col min="5116" max="5116" width="11.28515625" style="2" customWidth="1"/>
    <col min="5117" max="5117" width="9.85546875" style="2" customWidth="1"/>
    <col min="5118" max="5118" width="12.28515625" style="2" customWidth="1"/>
    <col min="5119" max="5119" width="10.5703125" style="2" customWidth="1"/>
    <col min="5120" max="5120" width="12.28515625" style="2" customWidth="1"/>
    <col min="5121" max="5121" width="10.42578125" style="2" customWidth="1"/>
    <col min="5122" max="5123" width="10.5703125" style="2" customWidth="1"/>
    <col min="5124" max="5124" width="9.7109375" style="2" customWidth="1"/>
    <col min="5125" max="5126" width="10.140625" style="2" customWidth="1"/>
    <col min="5127" max="5127" width="11.28515625" style="2" customWidth="1"/>
    <col min="5128" max="5128" width="9.7109375" style="2" customWidth="1"/>
    <col min="5129" max="5129" width="12.28515625" style="2" customWidth="1"/>
    <col min="5130" max="5130" width="6.140625" style="2" customWidth="1"/>
    <col min="5131" max="5131" width="13.85546875" style="2" customWidth="1"/>
    <col min="5132" max="5132" width="9.28515625" style="2" customWidth="1"/>
    <col min="5133" max="5133" width="10.85546875" style="2" customWidth="1"/>
    <col min="5134" max="5134" width="9.28515625" style="2" customWidth="1"/>
    <col min="5135" max="5135" width="9.7109375" style="2" customWidth="1"/>
    <col min="5136" max="5138" width="0" style="2" hidden="1" customWidth="1"/>
    <col min="5139" max="5140" width="9.28515625" style="2" customWidth="1"/>
    <col min="5141" max="5143" width="9.42578125" style="2" customWidth="1"/>
    <col min="5144" max="5369" width="9.140625" style="2"/>
    <col min="5370" max="5370" width="6.7109375" style="2" customWidth="1"/>
    <col min="5371" max="5371" width="12.7109375" style="2" customWidth="1"/>
    <col min="5372" max="5372" width="11.28515625" style="2" customWidth="1"/>
    <col min="5373" max="5373" width="9.85546875" style="2" customWidth="1"/>
    <col min="5374" max="5374" width="12.28515625" style="2" customWidth="1"/>
    <col min="5375" max="5375" width="10.5703125" style="2" customWidth="1"/>
    <col min="5376" max="5376" width="12.28515625" style="2" customWidth="1"/>
    <col min="5377" max="5377" width="10.42578125" style="2" customWidth="1"/>
    <col min="5378" max="5379" width="10.5703125" style="2" customWidth="1"/>
    <col min="5380" max="5380" width="9.7109375" style="2" customWidth="1"/>
    <col min="5381" max="5382" width="10.140625" style="2" customWidth="1"/>
    <col min="5383" max="5383" width="11.28515625" style="2" customWidth="1"/>
    <col min="5384" max="5384" width="9.7109375" style="2" customWidth="1"/>
    <col min="5385" max="5385" width="12.28515625" style="2" customWidth="1"/>
    <col min="5386" max="5386" width="6.140625" style="2" customWidth="1"/>
    <col min="5387" max="5387" width="13.85546875" style="2" customWidth="1"/>
    <col min="5388" max="5388" width="9.28515625" style="2" customWidth="1"/>
    <col min="5389" max="5389" width="10.85546875" style="2" customWidth="1"/>
    <col min="5390" max="5390" width="9.28515625" style="2" customWidth="1"/>
    <col min="5391" max="5391" width="9.7109375" style="2" customWidth="1"/>
    <col min="5392" max="5394" width="0" style="2" hidden="1" customWidth="1"/>
    <col min="5395" max="5396" width="9.28515625" style="2" customWidth="1"/>
    <col min="5397" max="5399" width="9.42578125" style="2" customWidth="1"/>
    <col min="5400" max="5625" width="9.140625" style="2"/>
    <col min="5626" max="5626" width="6.7109375" style="2" customWidth="1"/>
    <col min="5627" max="5627" width="12.7109375" style="2" customWidth="1"/>
    <col min="5628" max="5628" width="11.28515625" style="2" customWidth="1"/>
    <col min="5629" max="5629" width="9.85546875" style="2" customWidth="1"/>
    <col min="5630" max="5630" width="12.28515625" style="2" customWidth="1"/>
    <col min="5631" max="5631" width="10.5703125" style="2" customWidth="1"/>
    <col min="5632" max="5632" width="12.28515625" style="2" customWidth="1"/>
    <col min="5633" max="5633" width="10.42578125" style="2" customWidth="1"/>
    <col min="5634" max="5635" width="10.5703125" style="2" customWidth="1"/>
    <col min="5636" max="5636" width="9.7109375" style="2" customWidth="1"/>
    <col min="5637" max="5638" width="10.140625" style="2" customWidth="1"/>
    <col min="5639" max="5639" width="11.28515625" style="2" customWidth="1"/>
    <col min="5640" max="5640" width="9.7109375" style="2" customWidth="1"/>
    <col min="5641" max="5641" width="12.28515625" style="2" customWidth="1"/>
    <col min="5642" max="5642" width="6.140625" style="2" customWidth="1"/>
    <col min="5643" max="5643" width="13.85546875" style="2" customWidth="1"/>
    <col min="5644" max="5644" width="9.28515625" style="2" customWidth="1"/>
    <col min="5645" max="5645" width="10.85546875" style="2" customWidth="1"/>
    <col min="5646" max="5646" width="9.28515625" style="2" customWidth="1"/>
    <col min="5647" max="5647" width="9.7109375" style="2" customWidth="1"/>
    <col min="5648" max="5650" width="0" style="2" hidden="1" customWidth="1"/>
    <col min="5651" max="5652" width="9.28515625" style="2" customWidth="1"/>
    <col min="5653" max="5655" width="9.42578125" style="2" customWidth="1"/>
    <col min="5656" max="5881" width="9.140625" style="2"/>
    <col min="5882" max="5882" width="6.7109375" style="2" customWidth="1"/>
    <col min="5883" max="5883" width="12.7109375" style="2" customWidth="1"/>
    <col min="5884" max="5884" width="11.28515625" style="2" customWidth="1"/>
    <col min="5885" max="5885" width="9.85546875" style="2" customWidth="1"/>
    <col min="5886" max="5886" width="12.28515625" style="2" customWidth="1"/>
    <col min="5887" max="5887" width="10.5703125" style="2" customWidth="1"/>
    <col min="5888" max="5888" width="12.28515625" style="2" customWidth="1"/>
    <col min="5889" max="5889" width="10.42578125" style="2" customWidth="1"/>
    <col min="5890" max="5891" width="10.5703125" style="2" customWidth="1"/>
    <col min="5892" max="5892" width="9.7109375" style="2" customWidth="1"/>
    <col min="5893" max="5894" width="10.140625" style="2" customWidth="1"/>
    <col min="5895" max="5895" width="11.28515625" style="2" customWidth="1"/>
    <col min="5896" max="5896" width="9.7109375" style="2" customWidth="1"/>
    <col min="5897" max="5897" width="12.28515625" style="2" customWidth="1"/>
    <col min="5898" max="5898" width="6.140625" style="2" customWidth="1"/>
    <col min="5899" max="5899" width="13.85546875" style="2" customWidth="1"/>
    <col min="5900" max="5900" width="9.28515625" style="2" customWidth="1"/>
    <col min="5901" max="5901" width="10.85546875" style="2" customWidth="1"/>
    <col min="5902" max="5902" width="9.28515625" style="2" customWidth="1"/>
    <col min="5903" max="5903" width="9.7109375" style="2" customWidth="1"/>
    <col min="5904" max="5906" width="0" style="2" hidden="1" customWidth="1"/>
    <col min="5907" max="5908" width="9.28515625" style="2" customWidth="1"/>
    <col min="5909" max="5911" width="9.42578125" style="2" customWidth="1"/>
    <col min="5912" max="6137" width="9.140625" style="2"/>
    <col min="6138" max="6138" width="6.7109375" style="2" customWidth="1"/>
    <col min="6139" max="6139" width="12.7109375" style="2" customWidth="1"/>
    <col min="6140" max="6140" width="11.28515625" style="2" customWidth="1"/>
    <col min="6141" max="6141" width="9.85546875" style="2" customWidth="1"/>
    <col min="6142" max="6142" width="12.28515625" style="2" customWidth="1"/>
    <col min="6143" max="6143" width="10.5703125" style="2" customWidth="1"/>
    <col min="6144" max="6144" width="12.28515625" style="2" customWidth="1"/>
    <col min="6145" max="6145" width="10.42578125" style="2" customWidth="1"/>
    <col min="6146" max="6147" width="10.5703125" style="2" customWidth="1"/>
    <col min="6148" max="6148" width="9.7109375" style="2" customWidth="1"/>
    <col min="6149" max="6150" width="10.140625" style="2" customWidth="1"/>
    <col min="6151" max="6151" width="11.28515625" style="2" customWidth="1"/>
    <col min="6152" max="6152" width="9.7109375" style="2" customWidth="1"/>
    <col min="6153" max="6153" width="12.28515625" style="2" customWidth="1"/>
    <col min="6154" max="6154" width="6.140625" style="2" customWidth="1"/>
    <col min="6155" max="6155" width="13.85546875" style="2" customWidth="1"/>
    <col min="6156" max="6156" width="9.28515625" style="2" customWidth="1"/>
    <col min="6157" max="6157" width="10.85546875" style="2" customWidth="1"/>
    <col min="6158" max="6158" width="9.28515625" style="2" customWidth="1"/>
    <col min="6159" max="6159" width="9.7109375" style="2" customWidth="1"/>
    <col min="6160" max="6162" width="0" style="2" hidden="1" customWidth="1"/>
    <col min="6163" max="6164" width="9.28515625" style="2" customWidth="1"/>
    <col min="6165" max="6167" width="9.42578125" style="2" customWidth="1"/>
    <col min="6168" max="6393" width="9.140625" style="2"/>
    <col min="6394" max="6394" width="6.7109375" style="2" customWidth="1"/>
    <col min="6395" max="6395" width="12.7109375" style="2" customWidth="1"/>
    <col min="6396" max="6396" width="11.28515625" style="2" customWidth="1"/>
    <col min="6397" max="6397" width="9.85546875" style="2" customWidth="1"/>
    <col min="6398" max="6398" width="12.28515625" style="2" customWidth="1"/>
    <col min="6399" max="6399" width="10.5703125" style="2" customWidth="1"/>
    <col min="6400" max="6400" width="12.28515625" style="2" customWidth="1"/>
    <col min="6401" max="6401" width="10.42578125" style="2" customWidth="1"/>
    <col min="6402" max="6403" width="10.5703125" style="2" customWidth="1"/>
    <col min="6404" max="6404" width="9.7109375" style="2" customWidth="1"/>
    <col min="6405" max="6406" width="10.140625" style="2" customWidth="1"/>
    <col min="6407" max="6407" width="11.28515625" style="2" customWidth="1"/>
    <col min="6408" max="6408" width="9.7109375" style="2" customWidth="1"/>
    <col min="6409" max="6409" width="12.28515625" style="2" customWidth="1"/>
    <col min="6410" max="6410" width="6.140625" style="2" customWidth="1"/>
    <col min="6411" max="6411" width="13.85546875" style="2" customWidth="1"/>
    <col min="6412" max="6412" width="9.28515625" style="2" customWidth="1"/>
    <col min="6413" max="6413" width="10.85546875" style="2" customWidth="1"/>
    <col min="6414" max="6414" width="9.28515625" style="2" customWidth="1"/>
    <col min="6415" max="6415" width="9.7109375" style="2" customWidth="1"/>
    <col min="6416" max="6418" width="0" style="2" hidden="1" customWidth="1"/>
    <col min="6419" max="6420" width="9.28515625" style="2" customWidth="1"/>
    <col min="6421" max="6423" width="9.42578125" style="2" customWidth="1"/>
    <col min="6424" max="6649" width="9.140625" style="2"/>
    <col min="6650" max="6650" width="6.7109375" style="2" customWidth="1"/>
    <col min="6651" max="6651" width="12.7109375" style="2" customWidth="1"/>
    <col min="6652" max="6652" width="11.28515625" style="2" customWidth="1"/>
    <col min="6653" max="6653" width="9.85546875" style="2" customWidth="1"/>
    <col min="6654" max="6654" width="12.28515625" style="2" customWidth="1"/>
    <col min="6655" max="6655" width="10.5703125" style="2" customWidth="1"/>
    <col min="6656" max="6656" width="12.28515625" style="2" customWidth="1"/>
    <col min="6657" max="6657" width="10.42578125" style="2" customWidth="1"/>
    <col min="6658" max="6659" width="10.5703125" style="2" customWidth="1"/>
    <col min="6660" max="6660" width="9.7109375" style="2" customWidth="1"/>
    <col min="6661" max="6662" width="10.140625" style="2" customWidth="1"/>
    <col min="6663" max="6663" width="11.28515625" style="2" customWidth="1"/>
    <col min="6664" max="6664" width="9.7109375" style="2" customWidth="1"/>
    <col min="6665" max="6665" width="12.28515625" style="2" customWidth="1"/>
    <col min="6666" max="6666" width="6.140625" style="2" customWidth="1"/>
    <col min="6667" max="6667" width="13.85546875" style="2" customWidth="1"/>
    <col min="6668" max="6668" width="9.28515625" style="2" customWidth="1"/>
    <col min="6669" max="6669" width="10.85546875" style="2" customWidth="1"/>
    <col min="6670" max="6670" width="9.28515625" style="2" customWidth="1"/>
    <col min="6671" max="6671" width="9.7109375" style="2" customWidth="1"/>
    <col min="6672" max="6674" width="0" style="2" hidden="1" customWidth="1"/>
    <col min="6675" max="6676" width="9.28515625" style="2" customWidth="1"/>
    <col min="6677" max="6679" width="9.42578125" style="2" customWidth="1"/>
    <col min="6680" max="6905" width="9.140625" style="2"/>
    <col min="6906" max="6906" width="6.7109375" style="2" customWidth="1"/>
    <col min="6907" max="6907" width="12.7109375" style="2" customWidth="1"/>
    <col min="6908" max="6908" width="11.28515625" style="2" customWidth="1"/>
    <col min="6909" max="6909" width="9.85546875" style="2" customWidth="1"/>
    <col min="6910" max="6910" width="12.28515625" style="2" customWidth="1"/>
    <col min="6911" max="6911" width="10.5703125" style="2" customWidth="1"/>
    <col min="6912" max="6912" width="12.28515625" style="2" customWidth="1"/>
    <col min="6913" max="6913" width="10.42578125" style="2" customWidth="1"/>
    <col min="6914" max="6915" width="10.5703125" style="2" customWidth="1"/>
    <col min="6916" max="6916" width="9.7109375" style="2" customWidth="1"/>
    <col min="6917" max="6918" width="10.140625" style="2" customWidth="1"/>
    <col min="6919" max="6919" width="11.28515625" style="2" customWidth="1"/>
    <col min="6920" max="6920" width="9.7109375" style="2" customWidth="1"/>
    <col min="6921" max="6921" width="12.28515625" style="2" customWidth="1"/>
    <col min="6922" max="6922" width="6.140625" style="2" customWidth="1"/>
    <col min="6923" max="6923" width="13.85546875" style="2" customWidth="1"/>
    <col min="6924" max="6924" width="9.28515625" style="2" customWidth="1"/>
    <col min="6925" max="6925" width="10.85546875" style="2" customWidth="1"/>
    <col min="6926" max="6926" width="9.28515625" style="2" customWidth="1"/>
    <col min="6927" max="6927" width="9.7109375" style="2" customWidth="1"/>
    <col min="6928" max="6930" width="0" style="2" hidden="1" customWidth="1"/>
    <col min="6931" max="6932" width="9.28515625" style="2" customWidth="1"/>
    <col min="6933" max="6935" width="9.42578125" style="2" customWidth="1"/>
    <col min="6936" max="7161" width="9.140625" style="2"/>
    <col min="7162" max="7162" width="6.7109375" style="2" customWidth="1"/>
    <col min="7163" max="7163" width="12.7109375" style="2" customWidth="1"/>
    <col min="7164" max="7164" width="11.28515625" style="2" customWidth="1"/>
    <col min="7165" max="7165" width="9.85546875" style="2" customWidth="1"/>
    <col min="7166" max="7166" width="12.28515625" style="2" customWidth="1"/>
    <col min="7167" max="7167" width="10.5703125" style="2" customWidth="1"/>
    <col min="7168" max="7168" width="12.28515625" style="2" customWidth="1"/>
    <col min="7169" max="7169" width="10.42578125" style="2" customWidth="1"/>
    <col min="7170" max="7171" width="10.5703125" style="2" customWidth="1"/>
    <col min="7172" max="7172" width="9.7109375" style="2" customWidth="1"/>
    <col min="7173" max="7174" width="10.140625" style="2" customWidth="1"/>
    <col min="7175" max="7175" width="11.28515625" style="2" customWidth="1"/>
    <col min="7176" max="7176" width="9.7109375" style="2" customWidth="1"/>
    <col min="7177" max="7177" width="12.28515625" style="2" customWidth="1"/>
    <col min="7178" max="7178" width="6.140625" style="2" customWidth="1"/>
    <col min="7179" max="7179" width="13.85546875" style="2" customWidth="1"/>
    <col min="7180" max="7180" width="9.28515625" style="2" customWidth="1"/>
    <col min="7181" max="7181" width="10.85546875" style="2" customWidth="1"/>
    <col min="7182" max="7182" width="9.28515625" style="2" customWidth="1"/>
    <col min="7183" max="7183" width="9.7109375" style="2" customWidth="1"/>
    <col min="7184" max="7186" width="0" style="2" hidden="1" customWidth="1"/>
    <col min="7187" max="7188" width="9.28515625" style="2" customWidth="1"/>
    <col min="7189" max="7191" width="9.42578125" style="2" customWidth="1"/>
    <col min="7192" max="7417" width="9.140625" style="2"/>
    <col min="7418" max="7418" width="6.7109375" style="2" customWidth="1"/>
    <col min="7419" max="7419" width="12.7109375" style="2" customWidth="1"/>
    <col min="7420" max="7420" width="11.28515625" style="2" customWidth="1"/>
    <col min="7421" max="7421" width="9.85546875" style="2" customWidth="1"/>
    <col min="7422" max="7422" width="12.28515625" style="2" customWidth="1"/>
    <col min="7423" max="7423" width="10.5703125" style="2" customWidth="1"/>
    <col min="7424" max="7424" width="12.28515625" style="2" customWidth="1"/>
    <col min="7425" max="7425" width="10.42578125" style="2" customWidth="1"/>
    <col min="7426" max="7427" width="10.5703125" style="2" customWidth="1"/>
    <col min="7428" max="7428" width="9.7109375" style="2" customWidth="1"/>
    <col min="7429" max="7430" width="10.140625" style="2" customWidth="1"/>
    <col min="7431" max="7431" width="11.28515625" style="2" customWidth="1"/>
    <col min="7432" max="7432" width="9.7109375" style="2" customWidth="1"/>
    <col min="7433" max="7433" width="12.28515625" style="2" customWidth="1"/>
    <col min="7434" max="7434" width="6.140625" style="2" customWidth="1"/>
    <col min="7435" max="7435" width="13.85546875" style="2" customWidth="1"/>
    <col min="7436" max="7436" width="9.28515625" style="2" customWidth="1"/>
    <col min="7437" max="7437" width="10.85546875" style="2" customWidth="1"/>
    <col min="7438" max="7438" width="9.28515625" style="2" customWidth="1"/>
    <col min="7439" max="7439" width="9.7109375" style="2" customWidth="1"/>
    <col min="7440" max="7442" width="0" style="2" hidden="1" customWidth="1"/>
    <col min="7443" max="7444" width="9.28515625" style="2" customWidth="1"/>
    <col min="7445" max="7447" width="9.42578125" style="2" customWidth="1"/>
    <col min="7448" max="7673" width="9.140625" style="2"/>
    <col min="7674" max="7674" width="6.7109375" style="2" customWidth="1"/>
    <col min="7675" max="7675" width="12.7109375" style="2" customWidth="1"/>
    <col min="7676" max="7676" width="11.28515625" style="2" customWidth="1"/>
    <col min="7677" max="7677" width="9.85546875" style="2" customWidth="1"/>
    <col min="7678" max="7678" width="12.28515625" style="2" customWidth="1"/>
    <col min="7679" max="7679" width="10.5703125" style="2" customWidth="1"/>
    <col min="7680" max="7680" width="12.28515625" style="2" customWidth="1"/>
    <col min="7681" max="7681" width="10.42578125" style="2" customWidth="1"/>
    <col min="7682" max="7683" width="10.5703125" style="2" customWidth="1"/>
    <col min="7684" max="7684" width="9.7109375" style="2" customWidth="1"/>
    <col min="7685" max="7686" width="10.140625" style="2" customWidth="1"/>
    <col min="7687" max="7687" width="11.28515625" style="2" customWidth="1"/>
    <col min="7688" max="7688" width="9.7109375" style="2" customWidth="1"/>
    <col min="7689" max="7689" width="12.28515625" style="2" customWidth="1"/>
    <col min="7690" max="7690" width="6.140625" style="2" customWidth="1"/>
    <col min="7691" max="7691" width="13.85546875" style="2" customWidth="1"/>
    <col min="7692" max="7692" width="9.28515625" style="2" customWidth="1"/>
    <col min="7693" max="7693" width="10.85546875" style="2" customWidth="1"/>
    <col min="7694" max="7694" width="9.28515625" style="2" customWidth="1"/>
    <col min="7695" max="7695" width="9.7109375" style="2" customWidth="1"/>
    <col min="7696" max="7698" width="0" style="2" hidden="1" customWidth="1"/>
    <col min="7699" max="7700" width="9.28515625" style="2" customWidth="1"/>
    <col min="7701" max="7703" width="9.42578125" style="2" customWidth="1"/>
    <col min="7704" max="7929" width="9.140625" style="2"/>
    <col min="7930" max="7930" width="6.7109375" style="2" customWidth="1"/>
    <col min="7931" max="7931" width="12.7109375" style="2" customWidth="1"/>
    <col min="7932" max="7932" width="11.28515625" style="2" customWidth="1"/>
    <col min="7933" max="7933" width="9.85546875" style="2" customWidth="1"/>
    <col min="7934" max="7934" width="12.28515625" style="2" customWidth="1"/>
    <col min="7935" max="7935" width="10.5703125" style="2" customWidth="1"/>
    <col min="7936" max="7936" width="12.28515625" style="2" customWidth="1"/>
    <col min="7937" max="7937" width="10.42578125" style="2" customWidth="1"/>
    <col min="7938" max="7939" width="10.5703125" style="2" customWidth="1"/>
    <col min="7940" max="7940" width="9.7109375" style="2" customWidth="1"/>
    <col min="7941" max="7942" width="10.140625" style="2" customWidth="1"/>
    <col min="7943" max="7943" width="11.28515625" style="2" customWidth="1"/>
    <col min="7944" max="7944" width="9.7109375" style="2" customWidth="1"/>
    <col min="7945" max="7945" width="12.28515625" style="2" customWidth="1"/>
    <col min="7946" max="7946" width="6.140625" style="2" customWidth="1"/>
    <col min="7947" max="7947" width="13.85546875" style="2" customWidth="1"/>
    <col min="7948" max="7948" width="9.28515625" style="2" customWidth="1"/>
    <col min="7949" max="7949" width="10.85546875" style="2" customWidth="1"/>
    <col min="7950" max="7950" width="9.28515625" style="2" customWidth="1"/>
    <col min="7951" max="7951" width="9.7109375" style="2" customWidth="1"/>
    <col min="7952" max="7954" width="0" style="2" hidden="1" customWidth="1"/>
    <col min="7955" max="7956" width="9.28515625" style="2" customWidth="1"/>
    <col min="7957" max="7959" width="9.42578125" style="2" customWidth="1"/>
    <col min="7960" max="8185" width="9.140625" style="2"/>
    <col min="8186" max="8186" width="6.7109375" style="2" customWidth="1"/>
    <col min="8187" max="8187" width="12.7109375" style="2" customWidth="1"/>
    <col min="8188" max="8188" width="11.28515625" style="2" customWidth="1"/>
    <col min="8189" max="8189" width="9.85546875" style="2" customWidth="1"/>
    <col min="8190" max="8190" width="12.28515625" style="2" customWidth="1"/>
    <col min="8191" max="8191" width="10.5703125" style="2" customWidth="1"/>
    <col min="8192" max="8192" width="12.28515625" style="2" customWidth="1"/>
    <col min="8193" max="8193" width="10.42578125" style="2" customWidth="1"/>
    <col min="8194" max="8195" width="10.5703125" style="2" customWidth="1"/>
    <col min="8196" max="8196" width="9.7109375" style="2" customWidth="1"/>
    <col min="8197" max="8198" width="10.140625" style="2" customWidth="1"/>
    <col min="8199" max="8199" width="11.28515625" style="2" customWidth="1"/>
    <col min="8200" max="8200" width="9.7109375" style="2" customWidth="1"/>
    <col min="8201" max="8201" width="12.28515625" style="2" customWidth="1"/>
    <col min="8202" max="8202" width="6.140625" style="2" customWidth="1"/>
    <col min="8203" max="8203" width="13.85546875" style="2" customWidth="1"/>
    <col min="8204" max="8204" width="9.28515625" style="2" customWidth="1"/>
    <col min="8205" max="8205" width="10.85546875" style="2" customWidth="1"/>
    <col min="8206" max="8206" width="9.28515625" style="2" customWidth="1"/>
    <col min="8207" max="8207" width="9.7109375" style="2" customWidth="1"/>
    <col min="8208" max="8210" width="0" style="2" hidden="1" customWidth="1"/>
    <col min="8211" max="8212" width="9.28515625" style="2" customWidth="1"/>
    <col min="8213" max="8215" width="9.42578125" style="2" customWidth="1"/>
    <col min="8216" max="8441" width="9.140625" style="2"/>
    <col min="8442" max="8442" width="6.7109375" style="2" customWidth="1"/>
    <col min="8443" max="8443" width="12.7109375" style="2" customWidth="1"/>
    <col min="8444" max="8444" width="11.28515625" style="2" customWidth="1"/>
    <col min="8445" max="8445" width="9.85546875" style="2" customWidth="1"/>
    <col min="8446" max="8446" width="12.28515625" style="2" customWidth="1"/>
    <col min="8447" max="8447" width="10.5703125" style="2" customWidth="1"/>
    <col min="8448" max="8448" width="12.28515625" style="2" customWidth="1"/>
    <col min="8449" max="8449" width="10.42578125" style="2" customWidth="1"/>
    <col min="8450" max="8451" width="10.5703125" style="2" customWidth="1"/>
    <col min="8452" max="8452" width="9.7109375" style="2" customWidth="1"/>
    <col min="8453" max="8454" width="10.140625" style="2" customWidth="1"/>
    <col min="8455" max="8455" width="11.28515625" style="2" customWidth="1"/>
    <col min="8456" max="8456" width="9.7109375" style="2" customWidth="1"/>
    <col min="8457" max="8457" width="12.28515625" style="2" customWidth="1"/>
    <col min="8458" max="8458" width="6.140625" style="2" customWidth="1"/>
    <col min="8459" max="8459" width="13.85546875" style="2" customWidth="1"/>
    <col min="8460" max="8460" width="9.28515625" style="2" customWidth="1"/>
    <col min="8461" max="8461" width="10.85546875" style="2" customWidth="1"/>
    <col min="8462" max="8462" width="9.28515625" style="2" customWidth="1"/>
    <col min="8463" max="8463" width="9.7109375" style="2" customWidth="1"/>
    <col min="8464" max="8466" width="0" style="2" hidden="1" customWidth="1"/>
    <col min="8467" max="8468" width="9.28515625" style="2" customWidth="1"/>
    <col min="8469" max="8471" width="9.42578125" style="2" customWidth="1"/>
    <col min="8472" max="8697" width="9.140625" style="2"/>
    <col min="8698" max="8698" width="6.7109375" style="2" customWidth="1"/>
    <col min="8699" max="8699" width="12.7109375" style="2" customWidth="1"/>
    <col min="8700" max="8700" width="11.28515625" style="2" customWidth="1"/>
    <col min="8701" max="8701" width="9.85546875" style="2" customWidth="1"/>
    <col min="8702" max="8702" width="12.28515625" style="2" customWidth="1"/>
    <col min="8703" max="8703" width="10.5703125" style="2" customWidth="1"/>
    <col min="8704" max="8704" width="12.28515625" style="2" customWidth="1"/>
    <col min="8705" max="8705" width="10.42578125" style="2" customWidth="1"/>
    <col min="8706" max="8707" width="10.5703125" style="2" customWidth="1"/>
    <col min="8708" max="8708" width="9.7109375" style="2" customWidth="1"/>
    <col min="8709" max="8710" width="10.140625" style="2" customWidth="1"/>
    <col min="8711" max="8711" width="11.28515625" style="2" customWidth="1"/>
    <col min="8712" max="8712" width="9.7109375" style="2" customWidth="1"/>
    <col min="8713" max="8713" width="12.28515625" style="2" customWidth="1"/>
    <col min="8714" max="8714" width="6.140625" style="2" customWidth="1"/>
    <col min="8715" max="8715" width="13.85546875" style="2" customWidth="1"/>
    <col min="8716" max="8716" width="9.28515625" style="2" customWidth="1"/>
    <col min="8717" max="8717" width="10.85546875" style="2" customWidth="1"/>
    <col min="8718" max="8718" width="9.28515625" style="2" customWidth="1"/>
    <col min="8719" max="8719" width="9.7109375" style="2" customWidth="1"/>
    <col min="8720" max="8722" width="0" style="2" hidden="1" customWidth="1"/>
    <col min="8723" max="8724" width="9.28515625" style="2" customWidth="1"/>
    <col min="8725" max="8727" width="9.42578125" style="2" customWidth="1"/>
    <col min="8728" max="8953" width="9.140625" style="2"/>
    <col min="8954" max="8954" width="6.7109375" style="2" customWidth="1"/>
    <col min="8955" max="8955" width="12.7109375" style="2" customWidth="1"/>
    <col min="8956" max="8956" width="11.28515625" style="2" customWidth="1"/>
    <col min="8957" max="8957" width="9.85546875" style="2" customWidth="1"/>
    <col min="8958" max="8958" width="12.28515625" style="2" customWidth="1"/>
    <col min="8959" max="8959" width="10.5703125" style="2" customWidth="1"/>
    <col min="8960" max="8960" width="12.28515625" style="2" customWidth="1"/>
    <col min="8961" max="8961" width="10.42578125" style="2" customWidth="1"/>
    <col min="8962" max="8963" width="10.5703125" style="2" customWidth="1"/>
    <col min="8964" max="8964" width="9.7109375" style="2" customWidth="1"/>
    <col min="8965" max="8966" width="10.140625" style="2" customWidth="1"/>
    <col min="8967" max="8967" width="11.28515625" style="2" customWidth="1"/>
    <col min="8968" max="8968" width="9.7109375" style="2" customWidth="1"/>
    <col min="8969" max="8969" width="12.28515625" style="2" customWidth="1"/>
    <col min="8970" max="8970" width="6.140625" style="2" customWidth="1"/>
    <col min="8971" max="8971" width="13.85546875" style="2" customWidth="1"/>
    <col min="8972" max="8972" width="9.28515625" style="2" customWidth="1"/>
    <col min="8973" max="8973" width="10.85546875" style="2" customWidth="1"/>
    <col min="8974" max="8974" width="9.28515625" style="2" customWidth="1"/>
    <col min="8975" max="8975" width="9.7109375" style="2" customWidth="1"/>
    <col min="8976" max="8978" width="0" style="2" hidden="1" customWidth="1"/>
    <col min="8979" max="8980" width="9.28515625" style="2" customWidth="1"/>
    <col min="8981" max="8983" width="9.42578125" style="2" customWidth="1"/>
    <col min="8984" max="9209" width="9.140625" style="2"/>
    <col min="9210" max="9210" width="6.7109375" style="2" customWidth="1"/>
    <col min="9211" max="9211" width="12.7109375" style="2" customWidth="1"/>
    <col min="9212" max="9212" width="11.28515625" style="2" customWidth="1"/>
    <col min="9213" max="9213" width="9.85546875" style="2" customWidth="1"/>
    <col min="9214" max="9214" width="12.28515625" style="2" customWidth="1"/>
    <col min="9215" max="9215" width="10.5703125" style="2" customWidth="1"/>
    <col min="9216" max="9216" width="12.28515625" style="2" customWidth="1"/>
    <col min="9217" max="9217" width="10.42578125" style="2" customWidth="1"/>
    <col min="9218" max="9219" width="10.5703125" style="2" customWidth="1"/>
    <col min="9220" max="9220" width="9.7109375" style="2" customWidth="1"/>
    <col min="9221" max="9222" width="10.140625" style="2" customWidth="1"/>
    <col min="9223" max="9223" width="11.28515625" style="2" customWidth="1"/>
    <col min="9224" max="9224" width="9.7109375" style="2" customWidth="1"/>
    <col min="9225" max="9225" width="12.28515625" style="2" customWidth="1"/>
    <col min="9226" max="9226" width="6.140625" style="2" customWidth="1"/>
    <col min="9227" max="9227" width="13.85546875" style="2" customWidth="1"/>
    <col min="9228" max="9228" width="9.28515625" style="2" customWidth="1"/>
    <col min="9229" max="9229" width="10.85546875" style="2" customWidth="1"/>
    <col min="9230" max="9230" width="9.28515625" style="2" customWidth="1"/>
    <col min="9231" max="9231" width="9.7109375" style="2" customWidth="1"/>
    <col min="9232" max="9234" width="0" style="2" hidden="1" customWidth="1"/>
    <col min="9235" max="9236" width="9.28515625" style="2" customWidth="1"/>
    <col min="9237" max="9239" width="9.42578125" style="2" customWidth="1"/>
    <col min="9240" max="9465" width="9.140625" style="2"/>
    <col min="9466" max="9466" width="6.7109375" style="2" customWidth="1"/>
    <col min="9467" max="9467" width="12.7109375" style="2" customWidth="1"/>
    <col min="9468" max="9468" width="11.28515625" style="2" customWidth="1"/>
    <col min="9469" max="9469" width="9.85546875" style="2" customWidth="1"/>
    <col min="9470" max="9470" width="12.28515625" style="2" customWidth="1"/>
    <col min="9471" max="9471" width="10.5703125" style="2" customWidth="1"/>
    <col min="9472" max="9472" width="12.28515625" style="2" customWidth="1"/>
    <col min="9473" max="9473" width="10.42578125" style="2" customWidth="1"/>
    <col min="9474" max="9475" width="10.5703125" style="2" customWidth="1"/>
    <col min="9476" max="9476" width="9.7109375" style="2" customWidth="1"/>
    <col min="9477" max="9478" width="10.140625" style="2" customWidth="1"/>
    <col min="9479" max="9479" width="11.28515625" style="2" customWidth="1"/>
    <col min="9480" max="9480" width="9.7109375" style="2" customWidth="1"/>
    <col min="9481" max="9481" width="12.28515625" style="2" customWidth="1"/>
    <col min="9482" max="9482" width="6.140625" style="2" customWidth="1"/>
    <col min="9483" max="9483" width="13.85546875" style="2" customWidth="1"/>
    <col min="9484" max="9484" width="9.28515625" style="2" customWidth="1"/>
    <col min="9485" max="9485" width="10.85546875" style="2" customWidth="1"/>
    <col min="9486" max="9486" width="9.28515625" style="2" customWidth="1"/>
    <col min="9487" max="9487" width="9.7109375" style="2" customWidth="1"/>
    <col min="9488" max="9490" width="0" style="2" hidden="1" customWidth="1"/>
    <col min="9491" max="9492" width="9.28515625" style="2" customWidth="1"/>
    <col min="9493" max="9495" width="9.42578125" style="2" customWidth="1"/>
    <col min="9496" max="9721" width="9.140625" style="2"/>
    <col min="9722" max="9722" width="6.7109375" style="2" customWidth="1"/>
    <col min="9723" max="9723" width="12.7109375" style="2" customWidth="1"/>
    <col min="9724" max="9724" width="11.28515625" style="2" customWidth="1"/>
    <col min="9725" max="9725" width="9.85546875" style="2" customWidth="1"/>
    <col min="9726" max="9726" width="12.28515625" style="2" customWidth="1"/>
    <col min="9727" max="9727" width="10.5703125" style="2" customWidth="1"/>
    <col min="9728" max="9728" width="12.28515625" style="2" customWidth="1"/>
    <col min="9729" max="9729" width="10.42578125" style="2" customWidth="1"/>
    <col min="9730" max="9731" width="10.5703125" style="2" customWidth="1"/>
    <col min="9732" max="9732" width="9.7109375" style="2" customWidth="1"/>
    <col min="9733" max="9734" width="10.140625" style="2" customWidth="1"/>
    <col min="9735" max="9735" width="11.28515625" style="2" customWidth="1"/>
    <col min="9736" max="9736" width="9.7109375" style="2" customWidth="1"/>
    <col min="9737" max="9737" width="12.28515625" style="2" customWidth="1"/>
    <col min="9738" max="9738" width="6.140625" style="2" customWidth="1"/>
    <col min="9739" max="9739" width="13.85546875" style="2" customWidth="1"/>
    <col min="9740" max="9740" width="9.28515625" style="2" customWidth="1"/>
    <col min="9741" max="9741" width="10.85546875" style="2" customWidth="1"/>
    <col min="9742" max="9742" width="9.28515625" style="2" customWidth="1"/>
    <col min="9743" max="9743" width="9.7109375" style="2" customWidth="1"/>
    <col min="9744" max="9746" width="0" style="2" hidden="1" customWidth="1"/>
    <col min="9747" max="9748" width="9.28515625" style="2" customWidth="1"/>
    <col min="9749" max="9751" width="9.42578125" style="2" customWidth="1"/>
    <col min="9752" max="9977" width="9.140625" style="2"/>
    <col min="9978" max="9978" width="6.7109375" style="2" customWidth="1"/>
    <col min="9979" max="9979" width="12.7109375" style="2" customWidth="1"/>
    <col min="9980" max="9980" width="11.28515625" style="2" customWidth="1"/>
    <col min="9981" max="9981" width="9.85546875" style="2" customWidth="1"/>
    <col min="9982" max="9982" width="12.28515625" style="2" customWidth="1"/>
    <col min="9983" max="9983" width="10.5703125" style="2" customWidth="1"/>
    <col min="9984" max="9984" width="12.28515625" style="2" customWidth="1"/>
    <col min="9985" max="9985" width="10.42578125" style="2" customWidth="1"/>
    <col min="9986" max="9987" width="10.5703125" style="2" customWidth="1"/>
    <col min="9988" max="9988" width="9.7109375" style="2" customWidth="1"/>
    <col min="9989" max="9990" width="10.140625" style="2" customWidth="1"/>
    <col min="9991" max="9991" width="11.28515625" style="2" customWidth="1"/>
    <col min="9992" max="9992" width="9.7109375" style="2" customWidth="1"/>
    <col min="9993" max="9993" width="12.28515625" style="2" customWidth="1"/>
    <col min="9994" max="9994" width="6.140625" style="2" customWidth="1"/>
    <col min="9995" max="9995" width="13.85546875" style="2" customWidth="1"/>
    <col min="9996" max="9996" width="9.28515625" style="2" customWidth="1"/>
    <col min="9997" max="9997" width="10.85546875" style="2" customWidth="1"/>
    <col min="9998" max="9998" width="9.28515625" style="2" customWidth="1"/>
    <col min="9999" max="9999" width="9.7109375" style="2" customWidth="1"/>
    <col min="10000" max="10002" width="0" style="2" hidden="1" customWidth="1"/>
    <col min="10003" max="10004" width="9.28515625" style="2" customWidth="1"/>
    <col min="10005" max="10007" width="9.42578125" style="2" customWidth="1"/>
    <col min="10008" max="10233" width="9.140625" style="2"/>
    <col min="10234" max="10234" width="6.7109375" style="2" customWidth="1"/>
    <col min="10235" max="10235" width="12.7109375" style="2" customWidth="1"/>
    <col min="10236" max="10236" width="11.28515625" style="2" customWidth="1"/>
    <col min="10237" max="10237" width="9.85546875" style="2" customWidth="1"/>
    <col min="10238" max="10238" width="12.28515625" style="2" customWidth="1"/>
    <col min="10239" max="10239" width="10.5703125" style="2" customWidth="1"/>
    <col min="10240" max="10240" width="12.28515625" style="2" customWidth="1"/>
    <col min="10241" max="10241" width="10.42578125" style="2" customWidth="1"/>
    <col min="10242" max="10243" width="10.5703125" style="2" customWidth="1"/>
    <col min="10244" max="10244" width="9.7109375" style="2" customWidth="1"/>
    <col min="10245" max="10246" width="10.140625" style="2" customWidth="1"/>
    <col min="10247" max="10247" width="11.28515625" style="2" customWidth="1"/>
    <col min="10248" max="10248" width="9.7109375" style="2" customWidth="1"/>
    <col min="10249" max="10249" width="12.28515625" style="2" customWidth="1"/>
    <col min="10250" max="10250" width="6.140625" style="2" customWidth="1"/>
    <col min="10251" max="10251" width="13.85546875" style="2" customWidth="1"/>
    <col min="10252" max="10252" width="9.28515625" style="2" customWidth="1"/>
    <col min="10253" max="10253" width="10.85546875" style="2" customWidth="1"/>
    <col min="10254" max="10254" width="9.28515625" style="2" customWidth="1"/>
    <col min="10255" max="10255" width="9.7109375" style="2" customWidth="1"/>
    <col min="10256" max="10258" width="0" style="2" hidden="1" customWidth="1"/>
    <col min="10259" max="10260" width="9.28515625" style="2" customWidth="1"/>
    <col min="10261" max="10263" width="9.42578125" style="2" customWidth="1"/>
    <col min="10264" max="10489" width="9.140625" style="2"/>
    <col min="10490" max="10490" width="6.7109375" style="2" customWidth="1"/>
    <col min="10491" max="10491" width="12.7109375" style="2" customWidth="1"/>
    <col min="10492" max="10492" width="11.28515625" style="2" customWidth="1"/>
    <col min="10493" max="10493" width="9.85546875" style="2" customWidth="1"/>
    <col min="10494" max="10494" width="12.28515625" style="2" customWidth="1"/>
    <col min="10495" max="10495" width="10.5703125" style="2" customWidth="1"/>
    <col min="10496" max="10496" width="12.28515625" style="2" customWidth="1"/>
    <col min="10497" max="10497" width="10.42578125" style="2" customWidth="1"/>
    <col min="10498" max="10499" width="10.5703125" style="2" customWidth="1"/>
    <col min="10500" max="10500" width="9.7109375" style="2" customWidth="1"/>
    <col min="10501" max="10502" width="10.140625" style="2" customWidth="1"/>
    <col min="10503" max="10503" width="11.28515625" style="2" customWidth="1"/>
    <col min="10504" max="10504" width="9.7109375" style="2" customWidth="1"/>
    <col min="10505" max="10505" width="12.28515625" style="2" customWidth="1"/>
    <col min="10506" max="10506" width="6.140625" style="2" customWidth="1"/>
    <col min="10507" max="10507" width="13.85546875" style="2" customWidth="1"/>
    <col min="10508" max="10508" width="9.28515625" style="2" customWidth="1"/>
    <col min="10509" max="10509" width="10.85546875" style="2" customWidth="1"/>
    <col min="10510" max="10510" width="9.28515625" style="2" customWidth="1"/>
    <col min="10511" max="10511" width="9.7109375" style="2" customWidth="1"/>
    <col min="10512" max="10514" width="0" style="2" hidden="1" customWidth="1"/>
    <col min="10515" max="10516" width="9.28515625" style="2" customWidth="1"/>
    <col min="10517" max="10519" width="9.42578125" style="2" customWidth="1"/>
    <col min="10520" max="10745" width="9.140625" style="2"/>
    <col min="10746" max="10746" width="6.7109375" style="2" customWidth="1"/>
    <col min="10747" max="10747" width="12.7109375" style="2" customWidth="1"/>
    <col min="10748" max="10748" width="11.28515625" style="2" customWidth="1"/>
    <col min="10749" max="10749" width="9.85546875" style="2" customWidth="1"/>
    <col min="10750" max="10750" width="12.28515625" style="2" customWidth="1"/>
    <col min="10751" max="10751" width="10.5703125" style="2" customWidth="1"/>
    <col min="10752" max="10752" width="12.28515625" style="2" customWidth="1"/>
    <col min="10753" max="10753" width="10.42578125" style="2" customWidth="1"/>
    <col min="10754" max="10755" width="10.5703125" style="2" customWidth="1"/>
    <col min="10756" max="10756" width="9.7109375" style="2" customWidth="1"/>
    <col min="10757" max="10758" width="10.140625" style="2" customWidth="1"/>
    <col min="10759" max="10759" width="11.28515625" style="2" customWidth="1"/>
    <col min="10760" max="10760" width="9.7109375" style="2" customWidth="1"/>
    <col min="10761" max="10761" width="12.28515625" style="2" customWidth="1"/>
    <col min="10762" max="10762" width="6.140625" style="2" customWidth="1"/>
    <col min="10763" max="10763" width="13.85546875" style="2" customWidth="1"/>
    <col min="10764" max="10764" width="9.28515625" style="2" customWidth="1"/>
    <col min="10765" max="10765" width="10.85546875" style="2" customWidth="1"/>
    <col min="10766" max="10766" width="9.28515625" style="2" customWidth="1"/>
    <col min="10767" max="10767" width="9.7109375" style="2" customWidth="1"/>
    <col min="10768" max="10770" width="0" style="2" hidden="1" customWidth="1"/>
    <col min="10771" max="10772" width="9.28515625" style="2" customWidth="1"/>
    <col min="10773" max="10775" width="9.42578125" style="2" customWidth="1"/>
    <col min="10776" max="11001" width="9.140625" style="2"/>
    <col min="11002" max="11002" width="6.7109375" style="2" customWidth="1"/>
    <col min="11003" max="11003" width="12.7109375" style="2" customWidth="1"/>
    <col min="11004" max="11004" width="11.28515625" style="2" customWidth="1"/>
    <col min="11005" max="11005" width="9.85546875" style="2" customWidth="1"/>
    <col min="11006" max="11006" width="12.28515625" style="2" customWidth="1"/>
    <col min="11007" max="11007" width="10.5703125" style="2" customWidth="1"/>
    <col min="11008" max="11008" width="12.28515625" style="2" customWidth="1"/>
    <col min="11009" max="11009" width="10.42578125" style="2" customWidth="1"/>
    <col min="11010" max="11011" width="10.5703125" style="2" customWidth="1"/>
    <col min="11012" max="11012" width="9.7109375" style="2" customWidth="1"/>
    <col min="11013" max="11014" width="10.140625" style="2" customWidth="1"/>
    <col min="11015" max="11015" width="11.28515625" style="2" customWidth="1"/>
    <col min="11016" max="11016" width="9.7109375" style="2" customWidth="1"/>
    <col min="11017" max="11017" width="12.28515625" style="2" customWidth="1"/>
    <col min="11018" max="11018" width="6.140625" style="2" customWidth="1"/>
    <col min="11019" max="11019" width="13.85546875" style="2" customWidth="1"/>
    <col min="11020" max="11020" width="9.28515625" style="2" customWidth="1"/>
    <col min="11021" max="11021" width="10.85546875" style="2" customWidth="1"/>
    <col min="11022" max="11022" width="9.28515625" style="2" customWidth="1"/>
    <col min="11023" max="11023" width="9.7109375" style="2" customWidth="1"/>
    <col min="11024" max="11026" width="0" style="2" hidden="1" customWidth="1"/>
    <col min="11027" max="11028" width="9.28515625" style="2" customWidth="1"/>
    <col min="11029" max="11031" width="9.42578125" style="2" customWidth="1"/>
    <col min="11032" max="11257" width="9.140625" style="2"/>
    <col min="11258" max="11258" width="6.7109375" style="2" customWidth="1"/>
    <col min="11259" max="11259" width="12.7109375" style="2" customWidth="1"/>
    <col min="11260" max="11260" width="11.28515625" style="2" customWidth="1"/>
    <col min="11261" max="11261" width="9.85546875" style="2" customWidth="1"/>
    <col min="11262" max="11262" width="12.28515625" style="2" customWidth="1"/>
    <col min="11263" max="11263" width="10.5703125" style="2" customWidth="1"/>
    <col min="11264" max="11264" width="12.28515625" style="2" customWidth="1"/>
    <col min="11265" max="11265" width="10.42578125" style="2" customWidth="1"/>
    <col min="11266" max="11267" width="10.5703125" style="2" customWidth="1"/>
    <col min="11268" max="11268" width="9.7109375" style="2" customWidth="1"/>
    <col min="11269" max="11270" width="10.140625" style="2" customWidth="1"/>
    <col min="11271" max="11271" width="11.28515625" style="2" customWidth="1"/>
    <col min="11272" max="11272" width="9.7109375" style="2" customWidth="1"/>
    <col min="11273" max="11273" width="12.28515625" style="2" customWidth="1"/>
    <col min="11274" max="11274" width="6.140625" style="2" customWidth="1"/>
    <col min="11275" max="11275" width="13.85546875" style="2" customWidth="1"/>
    <col min="11276" max="11276" width="9.28515625" style="2" customWidth="1"/>
    <col min="11277" max="11277" width="10.85546875" style="2" customWidth="1"/>
    <col min="11278" max="11278" width="9.28515625" style="2" customWidth="1"/>
    <col min="11279" max="11279" width="9.7109375" style="2" customWidth="1"/>
    <col min="11280" max="11282" width="0" style="2" hidden="1" customWidth="1"/>
    <col min="11283" max="11284" width="9.28515625" style="2" customWidth="1"/>
    <col min="11285" max="11287" width="9.42578125" style="2" customWidth="1"/>
    <col min="11288" max="11513" width="9.140625" style="2"/>
    <col min="11514" max="11514" width="6.7109375" style="2" customWidth="1"/>
    <col min="11515" max="11515" width="12.7109375" style="2" customWidth="1"/>
    <col min="11516" max="11516" width="11.28515625" style="2" customWidth="1"/>
    <col min="11517" max="11517" width="9.85546875" style="2" customWidth="1"/>
    <col min="11518" max="11518" width="12.28515625" style="2" customWidth="1"/>
    <col min="11519" max="11519" width="10.5703125" style="2" customWidth="1"/>
    <col min="11520" max="11520" width="12.28515625" style="2" customWidth="1"/>
    <col min="11521" max="11521" width="10.42578125" style="2" customWidth="1"/>
    <col min="11522" max="11523" width="10.5703125" style="2" customWidth="1"/>
    <col min="11524" max="11524" width="9.7109375" style="2" customWidth="1"/>
    <col min="11525" max="11526" width="10.140625" style="2" customWidth="1"/>
    <col min="11527" max="11527" width="11.28515625" style="2" customWidth="1"/>
    <col min="11528" max="11528" width="9.7109375" style="2" customWidth="1"/>
    <col min="11529" max="11529" width="12.28515625" style="2" customWidth="1"/>
    <col min="11530" max="11530" width="6.140625" style="2" customWidth="1"/>
    <col min="11531" max="11531" width="13.85546875" style="2" customWidth="1"/>
    <col min="11532" max="11532" width="9.28515625" style="2" customWidth="1"/>
    <col min="11533" max="11533" width="10.85546875" style="2" customWidth="1"/>
    <col min="11534" max="11534" width="9.28515625" style="2" customWidth="1"/>
    <col min="11535" max="11535" width="9.7109375" style="2" customWidth="1"/>
    <col min="11536" max="11538" width="0" style="2" hidden="1" customWidth="1"/>
    <col min="11539" max="11540" width="9.28515625" style="2" customWidth="1"/>
    <col min="11541" max="11543" width="9.42578125" style="2" customWidth="1"/>
    <col min="11544" max="11769" width="9.140625" style="2"/>
    <col min="11770" max="11770" width="6.7109375" style="2" customWidth="1"/>
    <col min="11771" max="11771" width="12.7109375" style="2" customWidth="1"/>
    <col min="11772" max="11772" width="11.28515625" style="2" customWidth="1"/>
    <col min="11773" max="11773" width="9.85546875" style="2" customWidth="1"/>
    <col min="11774" max="11774" width="12.28515625" style="2" customWidth="1"/>
    <col min="11775" max="11775" width="10.5703125" style="2" customWidth="1"/>
    <col min="11776" max="11776" width="12.28515625" style="2" customWidth="1"/>
    <col min="11777" max="11777" width="10.42578125" style="2" customWidth="1"/>
    <col min="11778" max="11779" width="10.5703125" style="2" customWidth="1"/>
    <col min="11780" max="11780" width="9.7109375" style="2" customWidth="1"/>
    <col min="11781" max="11782" width="10.140625" style="2" customWidth="1"/>
    <col min="11783" max="11783" width="11.28515625" style="2" customWidth="1"/>
    <col min="11784" max="11784" width="9.7109375" style="2" customWidth="1"/>
    <col min="11785" max="11785" width="12.28515625" style="2" customWidth="1"/>
    <col min="11786" max="11786" width="6.140625" style="2" customWidth="1"/>
    <col min="11787" max="11787" width="13.85546875" style="2" customWidth="1"/>
    <col min="11788" max="11788" width="9.28515625" style="2" customWidth="1"/>
    <col min="11789" max="11789" width="10.85546875" style="2" customWidth="1"/>
    <col min="11790" max="11790" width="9.28515625" style="2" customWidth="1"/>
    <col min="11791" max="11791" width="9.7109375" style="2" customWidth="1"/>
    <col min="11792" max="11794" width="0" style="2" hidden="1" customWidth="1"/>
    <col min="11795" max="11796" width="9.28515625" style="2" customWidth="1"/>
    <col min="11797" max="11799" width="9.42578125" style="2" customWidth="1"/>
    <col min="11800" max="12025" width="9.140625" style="2"/>
    <col min="12026" max="12026" width="6.7109375" style="2" customWidth="1"/>
    <col min="12027" max="12027" width="12.7109375" style="2" customWidth="1"/>
    <col min="12028" max="12028" width="11.28515625" style="2" customWidth="1"/>
    <col min="12029" max="12029" width="9.85546875" style="2" customWidth="1"/>
    <col min="12030" max="12030" width="12.28515625" style="2" customWidth="1"/>
    <col min="12031" max="12031" width="10.5703125" style="2" customWidth="1"/>
    <col min="12032" max="12032" width="12.28515625" style="2" customWidth="1"/>
    <col min="12033" max="12033" width="10.42578125" style="2" customWidth="1"/>
    <col min="12034" max="12035" width="10.5703125" style="2" customWidth="1"/>
    <col min="12036" max="12036" width="9.7109375" style="2" customWidth="1"/>
    <col min="12037" max="12038" width="10.140625" style="2" customWidth="1"/>
    <col min="12039" max="12039" width="11.28515625" style="2" customWidth="1"/>
    <col min="12040" max="12040" width="9.7109375" style="2" customWidth="1"/>
    <col min="12041" max="12041" width="12.28515625" style="2" customWidth="1"/>
    <col min="12042" max="12042" width="6.140625" style="2" customWidth="1"/>
    <col min="12043" max="12043" width="13.85546875" style="2" customWidth="1"/>
    <col min="12044" max="12044" width="9.28515625" style="2" customWidth="1"/>
    <col min="12045" max="12045" width="10.85546875" style="2" customWidth="1"/>
    <col min="12046" max="12046" width="9.28515625" style="2" customWidth="1"/>
    <col min="12047" max="12047" width="9.7109375" style="2" customWidth="1"/>
    <col min="12048" max="12050" width="0" style="2" hidden="1" customWidth="1"/>
    <col min="12051" max="12052" width="9.28515625" style="2" customWidth="1"/>
    <col min="12053" max="12055" width="9.42578125" style="2" customWidth="1"/>
    <col min="12056" max="12281" width="9.140625" style="2"/>
    <col min="12282" max="12282" width="6.7109375" style="2" customWidth="1"/>
    <col min="12283" max="12283" width="12.7109375" style="2" customWidth="1"/>
    <col min="12284" max="12284" width="11.28515625" style="2" customWidth="1"/>
    <col min="12285" max="12285" width="9.85546875" style="2" customWidth="1"/>
    <col min="12286" max="12286" width="12.28515625" style="2" customWidth="1"/>
    <col min="12287" max="12287" width="10.5703125" style="2" customWidth="1"/>
    <col min="12288" max="12288" width="12.28515625" style="2" customWidth="1"/>
    <col min="12289" max="12289" width="10.42578125" style="2" customWidth="1"/>
    <col min="12290" max="12291" width="10.5703125" style="2" customWidth="1"/>
    <col min="12292" max="12292" width="9.7109375" style="2" customWidth="1"/>
    <col min="12293" max="12294" width="10.140625" style="2" customWidth="1"/>
    <col min="12295" max="12295" width="11.28515625" style="2" customWidth="1"/>
    <col min="12296" max="12296" width="9.7109375" style="2" customWidth="1"/>
    <col min="12297" max="12297" width="12.28515625" style="2" customWidth="1"/>
    <col min="12298" max="12298" width="6.140625" style="2" customWidth="1"/>
    <col min="12299" max="12299" width="13.85546875" style="2" customWidth="1"/>
    <col min="12300" max="12300" width="9.28515625" style="2" customWidth="1"/>
    <col min="12301" max="12301" width="10.85546875" style="2" customWidth="1"/>
    <col min="12302" max="12302" width="9.28515625" style="2" customWidth="1"/>
    <col min="12303" max="12303" width="9.7109375" style="2" customWidth="1"/>
    <col min="12304" max="12306" width="0" style="2" hidden="1" customWidth="1"/>
    <col min="12307" max="12308" width="9.28515625" style="2" customWidth="1"/>
    <col min="12309" max="12311" width="9.42578125" style="2" customWidth="1"/>
    <col min="12312" max="12537" width="9.140625" style="2"/>
    <col min="12538" max="12538" width="6.7109375" style="2" customWidth="1"/>
    <col min="12539" max="12539" width="12.7109375" style="2" customWidth="1"/>
    <col min="12540" max="12540" width="11.28515625" style="2" customWidth="1"/>
    <col min="12541" max="12541" width="9.85546875" style="2" customWidth="1"/>
    <col min="12542" max="12542" width="12.28515625" style="2" customWidth="1"/>
    <col min="12543" max="12543" width="10.5703125" style="2" customWidth="1"/>
    <col min="12544" max="12544" width="12.28515625" style="2" customWidth="1"/>
    <col min="12545" max="12545" width="10.42578125" style="2" customWidth="1"/>
    <col min="12546" max="12547" width="10.5703125" style="2" customWidth="1"/>
    <col min="12548" max="12548" width="9.7109375" style="2" customWidth="1"/>
    <col min="12549" max="12550" width="10.140625" style="2" customWidth="1"/>
    <col min="12551" max="12551" width="11.28515625" style="2" customWidth="1"/>
    <col min="12552" max="12552" width="9.7109375" style="2" customWidth="1"/>
    <col min="12553" max="12553" width="12.28515625" style="2" customWidth="1"/>
    <col min="12554" max="12554" width="6.140625" style="2" customWidth="1"/>
    <col min="12555" max="12555" width="13.85546875" style="2" customWidth="1"/>
    <col min="12556" max="12556" width="9.28515625" style="2" customWidth="1"/>
    <col min="12557" max="12557" width="10.85546875" style="2" customWidth="1"/>
    <col min="12558" max="12558" width="9.28515625" style="2" customWidth="1"/>
    <col min="12559" max="12559" width="9.7109375" style="2" customWidth="1"/>
    <col min="12560" max="12562" width="0" style="2" hidden="1" customWidth="1"/>
    <col min="12563" max="12564" width="9.28515625" style="2" customWidth="1"/>
    <col min="12565" max="12567" width="9.42578125" style="2" customWidth="1"/>
    <col min="12568" max="12793" width="9.140625" style="2"/>
    <col min="12794" max="12794" width="6.7109375" style="2" customWidth="1"/>
    <col min="12795" max="12795" width="12.7109375" style="2" customWidth="1"/>
    <col min="12796" max="12796" width="11.28515625" style="2" customWidth="1"/>
    <col min="12797" max="12797" width="9.85546875" style="2" customWidth="1"/>
    <col min="12798" max="12798" width="12.28515625" style="2" customWidth="1"/>
    <col min="12799" max="12799" width="10.5703125" style="2" customWidth="1"/>
    <col min="12800" max="12800" width="12.28515625" style="2" customWidth="1"/>
    <col min="12801" max="12801" width="10.42578125" style="2" customWidth="1"/>
    <col min="12802" max="12803" width="10.5703125" style="2" customWidth="1"/>
    <col min="12804" max="12804" width="9.7109375" style="2" customWidth="1"/>
    <col min="12805" max="12806" width="10.140625" style="2" customWidth="1"/>
    <col min="12807" max="12807" width="11.28515625" style="2" customWidth="1"/>
    <col min="12808" max="12808" width="9.7109375" style="2" customWidth="1"/>
    <col min="12809" max="12809" width="12.28515625" style="2" customWidth="1"/>
    <col min="12810" max="12810" width="6.140625" style="2" customWidth="1"/>
    <col min="12811" max="12811" width="13.85546875" style="2" customWidth="1"/>
    <col min="12812" max="12812" width="9.28515625" style="2" customWidth="1"/>
    <col min="12813" max="12813" width="10.85546875" style="2" customWidth="1"/>
    <col min="12814" max="12814" width="9.28515625" style="2" customWidth="1"/>
    <col min="12815" max="12815" width="9.7109375" style="2" customWidth="1"/>
    <col min="12816" max="12818" width="0" style="2" hidden="1" customWidth="1"/>
    <col min="12819" max="12820" width="9.28515625" style="2" customWidth="1"/>
    <col min="12821" max="12823" width="9.42578125" style="2" customWidth="1"/>
    <col min="12824" max="13049" width="9.140625" style="2"/>
    <col min="13050" max="13050" width="6.7109375" style="2" customWidth="1"/>
    <col min="13051" max="13051" width="12.7109375" style="2" customWidth="1"/>
    <col min="13052" max="13052" width="11.28515625" style="2" customWidth="1"/>
    <col min="13053" max="13053" width="9.85546875" style="2" customWidth="1"/>
    <col min="13054" max="13054" width="12.28515625" style="2" customWidth="1"/>
    <col min="13055" max="13055" width="10.5703125" style="2" customWidth="1"/>
    <col min="13056" max="13056" width="12.28515625" style="2" customWidth="1"/>
    <col min="13057" max="13057" width="10.42578125" style="2" customWidth="1"/>
    <col min="13058" max="13059" width="10.5703125" style="2" customWidth="1"/>
    <col min="13060" max="13060" width="9.7109375" style="2" customWidth="1"/>
    <col min="13061" max="13062" width="10.140625" style="2" customWidth="1"/>
    <col min="13063" max="13063" width="11.28515625" style="2" customWidth="1"/>
    <col min="13064" max="13064" width="9.7109375" style="2" customWidth="1"/>
    <col min="13065" max="13065" width="12.28515625" style="2" customWidth="1"/>
    <col min="13066" max="13066" width="6.140625" style="2" customWidth="1"/>
    <col min="13067" max="13067" width="13.85546875" style="2" customWidth="1"/>
    <col min="13068" max="13068" width="9.28515625" style="2" customWidth="1"/>
    <col min="13069" max="13069" width="10.85546875" style="2" customWidth="1"/>
    <col min="13070" max="13070" width="9.28515625" style="2" customWidth="1"/>
    <col min="13071" max="13071" width="9.7109375" style="2" customWidth="1"/>
    <col min="13072" max="13074" width="0" style="2" hidden="1" customWidth="1"/>
    <col min="13075" max="13076" width="9.28515625" style="2" customWidth="1"/>
    <col min="13077" max="13079" width="9.42578125" style="2" customWidth="1"/>
    <col min="13080" max="13305" width="9.140625" style="2"/>
    <col min="13306" max="13306" width="6.7109375" style="2" customWidth="1"/>
    <col min="13307" max="13307" width="12.7109375" style="2" customWidth="1"/>
    <col min="13308" max="13308" width="11.28515625" style="2" customWidth="1"/>
    <col min="13309" max="13309" width="9.85546875" style="2" customWidth="1"/>
    <col min="13310" max="13310" width="12.28515625" style="2" customWidth="1"/>
    <col min="13311" max="13311" width="10.5703125" style="2" customWidth="1"/>
    <col min="13312" max="13312" width="12.28515625" style="2" customWidth="1"/>
    <col min="13313" max="13313" width="10.42578125" style="2" customWidth="1"/>
    <col min="13314" max="13315" width="10.5703125" style="2" customWidth="1"/>
    <col min="13316" max="13316" width="9.7109375" style="2" customWidth="1"/>
    <col min="13317" max="13318" width="10.140625" style="2" customWidth="1"/>
    <col min="13319" max="13319" width="11.28515625" style="2" customWidth="1"/>
    <col min="13320" max="13320" width="9.7109375" style="2" customWidth="1"/>
    <col min="13321" max="13321" width="12.28515625" style="2" customWidth="1"/>
    <col min="13322" max="13322" width="6.140625" style="2" customWidth="1"/>
    <col min="13323" max="13323" width="13.85546875" style="2" customWidth="1"/>
    <col min="13324" max="13324" width="9.28515625" style="2" customWidth="1"/>
    <col min="13325" max="13325" width="10.85546875" style="2" customWidth="1"/>
    <col min="13326" max="13326" width="9.28515625" style="2" customWidth="1"/>
    <col min="13327" max="13327" width="9.7109375" style="2" customWidth="1"/>
    <col min="13328" max="13330" width="0" style="2" hidden="1" customWidth="1"/>
    <col min="13331" max="13332" width="9.28515625" style="2" customWidth="1"/>
    <col min="13333" max="13335" width="9.42578125" style="2" customWidth="1"/>
    <col min="13336" max="13561" width="9.140625" style="2"/>
    <col min="13562" max="13562" width="6.7109375" style="2" customWidth="1"/>
    <col min="13563" max="13563" width="12.7109375" style="2" customWidth="1"/>
    <col min="13564" max="13564" width="11.28515625" style="2" customWidth="1"/>
    <col min="13565" max="13565" width="9.85546875" style="2" customWidth="1"/>
    <col min="13566" max="13566" width="12.28515625" style="2" customWidth="1"/>
    <col min="13567" max="13567" width="10.5703125" style="2" customWidth="1"/>
    <col min="13568" max="13568" width="12.28515625" style="2" customWidth="1"/>
    <col min="13569" max="13569" width="10.42578125" style="2" customWidth="1"/>
    <col min="13570" max="13571" width="10.5703125" style="2" customWidth="1"/>
    <col min="13572" max="13572" width="9.7109375" style="2" customWidth="1"/>
    <col min="13573" max="13574" width="10.140625" style="2" customWidth="1"/>
    <col min="13575" max="13575" width="11.28515625" style="2" customWidth="1"/>
    <col min="13576" max="13576" width="9.7109375" style="2" customWidth="1"/>
    <col min="13577" max="13577" width="12.28515625" style="2" customWidth="1"/>
    <col min="13578" max="13578" width="6.140625" style="2" customWidth="1"/>
    <col min="13579" max="13579" width="13.85546875" style="2" customWidth="1"/>
    <col min="13580" max="13580" width="9.28515625" style="2" customWidth="1"/>
    <col min="13581" max="13581" width="10.85546875" style="2" customWidth="1"/>
    <col min="13582" max="13582" width="9.28515625" style="2" customWidth="1"/>
    <col min="13583" max="13583" width="9.7109375" style="2" customWidth="1"/>
    <col min="13584" max="13586" width="0" style="2" hidden="1" customWidth="1"/>
    <col min="13587" max="13588" width="9.28515625" style="2" customWidth="1"/>
    <col min="13589" max="13591" width="9.42578125" style="2" customWidth="1"/>
    <col min="13592" max="13817" width="9.140625" style="2"/>
    <col min="13818" max="13818" width="6.7109375" style="2" customWidth="1"/>
    <col min="13819" max="13819" width="12.7109375" style="2" customWidth="1"/>
    <col min="13820" max="13820" width="11.28515625" style="2" customWidth="1"/>
    <col min="13821" max="13821" width="9.85546875" style="2" customWidth="1"/>
    <col min="13822" max="13822" width="12.28515625" style="2" customWidth="1"/>
    <col min="13823" max="13823" width="10.5703125" style="2" customWidth="1"/>
    <col min="13824" max="13824" width="12.28515625" style="2" customWidth="1"/>
    <col min="13825" max="13825" width="10.42578125" style="2" customWidth="1"/>
    <col min="13826" max="13827" width="10.5703125" style="2" customWidth="1"/>
    <col min="13828" max="13828" width="9.7109375" style="2" customWidth="1"/>
    <col min="13829" max="13830" width="10.140625" style="2" customWidth="1"/>
    <col min="13831" max="13831" width="11.28515625" style="2" customWidth="1"/>
    <col min="13832" max="13832" width="9.7109375" style="2" customWidth="1"/>
    <col min="13833" max="13833" width="12.28515625" style="2" customWidth="1"/>
    <col min="13834" max="13834" width="6.140625" style="2" customWidth="1"/>
    <col min="13835" max="13835" width="13.85546875" style="2" customWidth="1"/>
    <col min="13836" max="13836" width="9.28515625" style="2" customWidth="1"/>
    <col min="13837" max="13837" width="10.85546875" style="2" customWidth="1"/>
    <col min="13838" max="13838" width="9.28515625" style="2" customWidth="1"/>
    <col min="13839" max="13839" width="9.7109375" style="2" customWidth="1"/>
    <col min="13840" max="13842" width="0" style="2" hidden="1" customWidth="1"/>
    <col min="13843" max="13844" width="9.28515625" style="2" customWidth="1"/>
    <col min="13845" max="13847" width="9.42578125" style="2" customWidth="1"/>
    <col min="13848" max="14073" width="9.140625" style="2"/>
    <col min="14074" max="14074" width="6.7109375" style="2" customWidth="1"/>
    <col min="14075" max="14075" width="12.7109375" style="2" customWidth="1"/>
    <col min="14076" max="14076" width="11.28515625" style="2" customWidth="1"/>
    <col min="14077" max="14077" width="9.85546875" style="2" customWidth="1"/>
    <col min="14078" max="14078" width="12.28515625" style="2" customWidth="1"/>
    <col min="14079" max="14079" width="10.5703125" style="2" customWidth="1"/>
    <col min="14080" max="14080" width="12.28515625" style="2" customWidth="1"/>
    <col min="14081" max="14081" width="10.42578125" style="2" customWidth="1"/>
    <col min="14082" max="14083" width="10.5703125" style="2" customWidth="1"/>
    <col min="14084" max="14084" width="9.7109375" style="2" customWidth="1"/>
    <col min="14085" max="14086" width="10.140625" style="2" customWidth="1"/>
    <col min="14087" max="14087" width="11.28515625" style="2" customWidth="1"/>
    <col min="14088" max="14088" width="9.7109375" style="2" customWidth="1"/>
    <col min="14089" max="14089" width="12.28515625" style="2" customWidth="1"/>
    <col min="14090" max="14090" width="6.140625" style="2" customWidth="1"/>
    <col min="14091" max="14091" width="13.85546875" style="2" customWidth="1"/>
    <col min="14092" max="14092" width="9.28515625" style="2" customWidth="1"/>
    <col min="14093" max="14093" width="10.85546875" style="2" customWidth="1"/>
    <col min="14094" max="14094" width="9.28515625" style="2" customWidth="1"/>
    <col min="14095" max="14095" width="9.7109375" style="2" customWidth="1"/>
    <col min="14096" max="14098" width="0" style="2" hidden="1" customWidth="1"/>
    <col min="14099" max="14100" width="9.28515625" style="2" customWidth="1"/>
    <col min="14101" max="14103" width="9.42578125" style="2" customWidth="1"/>
    <col min="14104" max="14329" width="9.140625" style="2"/>
    <col min="14330" max="14330" width="6.7109375" style="2" customWidth="1"/>
    <col min="14331" max="14331" width="12.7109375" style="2" customWidth="1"/>
    <col min="14332" max="14332" width="11.28515625" style="2" customWidth="1"/>
    <col min="14333" max="14333" width="9.85546875" style="2" customWidth="1"/>
    <col min="14334" max="14334" width="12.28515625" style="2" customWidth="1"/>
    <col min="14335" max="14335" width="10.5703125" style="2" customWidth="1"/>
    <col min="14336" max="14336" width="12.28515625" style="2" customWidth="1"/>
    <col min="14337" max="14337" width="10.42578125" style="2" customWidth="1"/>
    <col min="14338" max="14339" width="10.5703125" style="2" customWidth="1"/>
    <col min="14340" max="14340" width="9.7109375" style="2" customWidth="1"/>
    <col min="14341" max="14342" width="10.140625" style="2" customWidth="1"/>
    <col min="14343" max="14343" width="11.28515625" style="2" customWidth="1"/>
    <col min="14344" max="14344" width="9.7109375" style="2" customWidth="1"/>
    <col min="14345" max="14345" width="12.28515625" style="2" customWidth="1"/>
    <col min="14346" max="14346" width="6.140625" style="2" customWidth="1"/>
    <col min="14347" max="14347" width="13.85546875" style="2" customWidth="1"/>
    <col min="14348" max="14348" width="9.28515625" style="2" customWidth="1"/>
    <col min="14349" max="14349" width="10.85546875" style="2" customWidth="1"/>
    <col min="14350" max="14350" width="9.28515625" style="2" customWidth="1"/>
    <col min="14351" max="14351" width="9.7109375" style="2" customWidth="1"/>
    <col min="14352" max="14354" width="0" style="2" hidden="1" customWidth="1"/>
    <col min="14355" max="14356" width="9.28515625" style="2" customWidth="1"/>
    <col min="14357" max="14359" width="9.42578125" style="2" customWidth="1"/>
    <col min="14360" max="14585" width="9.140625" style="2"/>
    <col min="14586" max="14586" width="6.7109375" style="2" customWidth="1"/>
    <col min="14587" max="14587" width="12.7109375" style="2" customWidth="1"/>
    <col min="14588" max="14588" width="11.28515625" style="2" customWidth="1"/>
    <col min="14589" max="14589" width="9.85546875" style="2" customWidth="1"/>
    <col min="14590" max="14590" width="12.28515625" style="2" customWidth="1"/>
    <col min="14591" max="14591" width="10.5703125" style="2" customWidth="1"/>
    <col min="14592" max="14592" width="12.28515625" style="2" customWidth="1"/>
    <col min="14593" max="14593" width="10.42578125" style="2" customWidth="1"/>
    <col min="14594" max="14595" width="10.5703125" style="2" customWidth="1"/>
    <col min="14596" max="14596" width="9.7109375" style="2" customWidth="1"/>
    <col min="14597" max="14598" width="10.140625" style="2" customWidth="1"/>
    <col min="14599" max="14599" width="11.28515625" style="2" customWidth="1"/>
    <col min="14600" max="14600" width="9.7109375" style="2" customWidth="1"/>
    <col min="14601" max="14601" width="12.28515625" style="2" customWidth="1"/>
    <col min="14602" max="14602" width="6.140625" style="2" customWidth="1"/>
    <col min="14603" max="14603" width="13.85546875" style="2" customWidth="1"/>
    <col min="14604" max="14604" width="9.28515625" style="2" customWidth="1"/>
    <col min="14605" max="14605" width="10.85546875" style="2" customWidth="1"/>
    <col min="14606" max="14606" width="9.28515625" style="2" customWidth="1"/>
    <col min="14607" max="14607" width="9.7109375" style="2" customWidth="1"/>
    <col min="14608" max="14610" width="0" style="2" hidden="1" customWidth="1"/>
    <col min="14611" max="14612" width="9.28515625" style="2" customWidth="1"/>
    <col min="14613" max="14615" width="9.42578125" style="2" customWidth="1"/>
    <col min="14616" max="14841" width="9.140625" style="2"/>
    <col min="14842" max="14842" width="6.7109375" style="2" customWidth="1"/>
    <col min="14843" max="14843" width="12.7109375" style="2" customWidth="1"/>
    <col min="14844" max="14844" width="11.28515625" style="2" customWidth="1"/>
    <col min="14845" max="14845" width="9.85546875" style="2" customWidth="1"/>
    <col min="14846" max="14846" width="12.28515625" style="2" customWidth="1"/>
    <col min="14847" max="14847" width="10.5703125" style="2" customWidth="1"/>
    <col min="14848" max="14848" width="12.28515625" style="2" customWidth="1"/>
    <col min="14849" max="14849" width="10.42578125" style="2" customWidth="1"/>
    <col min="14850" max="14851" width="10.5703125" style="2" customWidth="1"/>
    <col min="14852" max="14852" width="9.7109375" style="2" customWidth="1"/>
    <col min="14853" max="14854" width="10.140625" style="2" customWidth="1"/>
    <col min="14855" max="14855" width="11.28515625" style="2" customWidth="1"/>
    <col min="14856" max="14856" width="9.7109375" style="2" customWidth="1"/>
    <col min="14857" max="14857" width="12.28515625" style="2" customWidth="1"/>
    <col min="14858" max="14858" width="6.140625" style="2" customWidth="1"/>
    <col min="14859" max="14859" width="13.85546875" style="2" customWidth="1"/>
    <col min="14860" max="14860" width="9.28515625" style="2" customWidth="1"/>
    <col min="14861" max="14861" width="10.85546875" style="2" customWidth="1"/>
    <col min="14862" max="14862" width="9.28515625" style="2" customWidth="1"/>
    <col min="14863" max="14863" width="9.7109375" style="2" customWidth="1"/>
    <col min="14864" max="14866" width="0" style="2" hidden="1" customWidth="1"/>
    <col min="14867" max="14868" width="9.28515625" style="2" customWidth="1"/>
    <col min="14869" max="14871" width="9.42578125" style="2" customWidth="1"/>
    <col min="14872" max="15097" width="9.140625" style="2"/>
    <col min="15098" max="15098" width="6.7109375" style="2" customWidth="1"/>
    <col min="15099" max="15099" width="12.7109375" style="2" customWidth="1"/>
    <col min="15100" max="15100" width="11.28515625" style="2" customWidth="1"/>
    <col min="15101" max="15101" width="9.85546875" style="2" customWidth="1"/>
    <col min="15102" max="15102" width="12.28515625" style="2" customWidth="1"/>
    <col min="15103" max="15103" width="10.5703125" style="2" customWidth="1"/>
    <col min="15104" max="15104" width="12.28515625" style="2" customWidth="1"/>
    <col min="15105" max="15105" width="10.42578125" style="2" customWidth="1"/>
    <col min="15106" max="15107" width="10.5703125" style="2" customWidth="1"/>
    <col min="15108" max="15108" width="9.7109375" style="2" customWidth="1"/>
    <col min="15109" max="15110" width="10.140625" style="2" customWidth="1"/>
    <col min="15111" max="15111" width="11.28515625" style="2" customWidth="1"/>
    <col min="15112" max="15112" width="9.7109375" style="2" customWidth="1"/>
    <col min="15113" max="15113" width="12.28515625" style="2" customWidth="1"/>
    <col min="15114" max="15114" width="6.140625" style="2" customWidth="1"/>
    <col min="15115" max="15115" width="13.85546875" style="2" customWidth="1"/>
    <col min="15116" max="15116" width="9.28515625" style="2" customWidth="1"/>
    <col min="15117" max="15117" width="10.85546875" style="2" customWidth="1"/>
    <col min="15118" max="15118" width="9.28515625" style="2" customWidth="1"/>
    <col min="15119" max="15119" width="9.7109375" style="2" customWidth="1"/>
    <col min="15120" max="15122" width="0" style="2" hidden="1" customWidth="1"/>
    <col min="15123" max="15124" width="9.28515625" style="2" customWidth="1"/>
    <col min="15125" max="15127" width="9.42578125" style="2" customWidth="1"/>
    <col min="15128" max="15353" width="9.140625" style="2"/>
    <col min="15354" max="15354" width="6.7109375" style="2" customWidth="1"/>
    <col min="15355" max="15355" width="12.7109375" style="2" customWidth="1"/>
    <col min="15356" max="15356" width="11.28515625" style="2" customWidth="1"/>
    <col min="15357" max="15357" width="9.85546875" style="2" customWidth="1"/>
    <col min="15358" max="15358" width="12.28515625" style="2" customWidth="1"/>
    <col min="15359" max="15359" width="10.5703125" style="2" customWidth="1"/>
    <col min="15360" max="15360" width="12.28515625" style="2" customWidth="1"/>
    <col min="15361" max="15361" width="10.42578125" style="2" customWidth="1"/>
    <col min="15362" max="15363" width="10.5703125" style="2" customWidth="1"/>
    <col min="15364" max="15364" width="9.7109375" style="2" customWidth="1"/>
    <col min="15365" max="15366" width="10.140625" style="2" customWidth="1"/>
    <col min="15367" max="15367" width="11.28515625" style="2" customWidth="1"/>
    <col min="15368" max="15368" width="9.7109375" style="2" customWidth="1"/>
    <col min="15369" max="15369" width="12.28515625" style="2" customWidth="1"/>
    <col min="15370" max="15370" width="6.140625" style="2" customWidth="1"/>
    <col min="15371" max="15371" width="13.85546875" style="2" customWidth="1"/>
    <col min="15372" max="15372" width="9.28515625" style="2" customWidth="1"/>
    <col min="15373" max="15373" width="10.85546875" style="2" customWidth="1"/>
    <col min="15374" max="15374" width="9.28515625" style="2" customWidth="1"/>
    <col min="15375" max="15375" width="9.7109375" style="2" customWidth="1"/>
    <col min="15376" max="15378" width="0" style="2" hidden="1" customWidth="1"/>
    <col min="15379" max="15380" width="9.28515625" style="2" customWidth="1"/>
    <col min="15381" max="15383" width="9.42578125" style="2" customWidth="1"/>
    <col min="15384" max="15609" width="9.140625" style="2"/>
    <col min="15610" max="15610" width="6.7109375" style="2" customWidth="1"/>
    <col min="15611" max="15611" width="12.7109375" style="2" customWidth="1"/>
    <col min="15612" max="15612" width="11.28515625" style="2" customWidth="1"/>
    <col min="15613" max="15613" width="9.85546875" style="2" customWidth="1"/>
    <col min="15614" max="15614" width="12.28515625" style="2" customWidth="1"/>
    <col min="15615" max="15615" width="10.5703125" style="2" customWidth="1"/>
    <col min="15616" max="15616" width="12.28515625" style="2" customWidth="1"/>
    <col min="15617" max="15617" width="10.42578125" style="2" customWidth="1"/>
    <col min="15618" max="15619" width="10.5703125" style="2" customWidth="1"/>
    <col min="15620" max="15620" width="9.7109375" style="2" customWidth="1"/>
    <col min="15621" max="15622" width="10.140625" style="2" customWidth="1"/>
    <col min="15623" max="15623" width="11.28515625" style="2" customWidth="1"/>
    <col min="15624" max="15624" width="9.7109375" style="2" customWidth="1"/>
    <col min="15625" max="15625" width="12.28515625" style="2" customWidth="1"/>
    <col min="15626" max="15626" width="6.140625" style="2" customWidth="1"/>
    <col min="15627" max="15627" width="13.85546875" style="2" customWidth="1"/>
    <col min="15628" max="15628" width="9.28515625" style="2" customWidth="1"/>
    <col min="15629" max="15629" width="10.85546875" style="2" customWidth="1"/>
    <col min="15630" max="15630" width="9.28515625" style="2" customWidth="1"/>
    <col min="15631" max="15631" width="9.7109375" style="2" customWidth="1"/>
    <col min="15632" max="15634" width="0" style="2" hidden="1" customWidth="1"/>
    <col min="15635" max="15636" width="9.28515625" style="2" customWidth="1"/>
    <col min="15637" max="15639" width="9.42578125" style="2" customWidth="1"/>
    <col min="15640" max="15865" width="9.140625" style="2"/>
    <col min="15866" max="15866" width="6.7109375" style="2" customWidth="1"/>
    <col min="15867" max="15867" width="12.7109375" style="2" customWidth="1"/>
    <col min="15868" max="15868" width="11.28515625" style="2" customWidth="1"/>
    <col min="15869" max="15869" width="9.85546875" style="2" customWidth="1"/>
    <col min="15870" max="15870" width="12.28515625" style="2" customWidth="1"/>
    <col min="15871" max="15871" width="10.5703125" style="2" customWidth="1"/>
    <col min="15872" max="15872" width="12.28515625" style="2" customWidth="1"/>
    <col min="15873" max="15873" width="10.42578125" style="2" customWidth="1"/>
    <col min="15874" max="15875" width="10.5703125" style="2" customWidth="1"/>
    <col min="15876" max="15876" width="9.7109375" style="2" customWidth="1"/>
    <col min="15877" max="15878" width="10.140625" style="2" customWidth="1"/>
    <col min="15879" max="15879" width="11.28515625" style="2" customWidth="1"/>
    <col min="15880" max="15880" width="9.7109375" style="2" customWidth="1"/>
    <col min="15881" max="15881" width="12.28515625" style="2" customWidth="1"/>
    <col min="15882" max="15882" width="6.140625" style="2" customWidth="1"/>
    <col min="15883" max="15883" width="13.85546875" style="2" customWidth="1"/>
    <col min="15884" max="15884" width="9.28515625" style="2" customWidth="1"/>
    <col min="15885" max="15885" width="10.85546875" style="2" customWidth="1"/>
    <col min="15886" max="15886" width="9.28515625" style="2" customWidth="1"/>
    <col min="15887" max="15887" width="9.7109375" style="2" customWidth="1"/>
    <col min="15888" max="15890" width="0" style="2" hidden="1" customWidth="1"/>
    <col min="15891" max="15892" width="9.28515625" style="2" customWidth="1"/>
    <col min="15893" max="15895" width="9.42578125" style="2" customWidth="1"/>
    <col min="15896" max="16121" width="9.140625" style="2"/>
    <col min="16122" max="16122" width="6.7109375" style="2" customWidth="1"/>
    <col min="16123" max="16123" width="12.7109375" style="2" customWidth="1"/>
    <col min="16124" max="16124" width="11.28515625" style="2" customWidth="1"/>
    <col min="16125" max="16125" width="9.85546875" style="2" customWidth="1"/>
    <col min="16126" max="16126" width="12.28515625" style="2" customWidth="1"/>
    <col min="16127" max="16127" width="10.5703125" style="2" customWidth="1"/>
    <col min="16128" max="16128" width="12.28515625" style="2" customWidth="1"/>
    <col min="16129" max="16129" width="10.42578125" style="2" customWidth="1"/>
    <col min="16130" max="16131" width="10.5703125" style="2" customWidth="1"/>
    <col min="16132" max="16132" width="9.7109375" style="2" customWidth="1"/>
    <col min="16133" max="16134" width="10.140625" style="2" customWidth="1"/>
    <col min="16135" max="16135" width="11.28515625" style="2" customWidth="1"/>
    <col min="16136" max="16136" width="9.7109375" style="2" customWidth="1"/>
    <col min="16137" max="16137" width="12.28515625" style="2" customWidth="1"/>
    <col min="16138" max="16138" width="6.140625" style="2" customWidth="1"/>
    <col min="16139" max="16139" width="13.85546875" style="2" customWidth="1"/>
    <col min="16140" max="16140" width="9.28515625" style="2" customWidth="1"/>
    <col min="16141" max="16141" width="10.85546875" style="2" customWidth="1"/>
    <col min="16142" max="16142" width="9.28515625" style="2" customWidth="1"/>
    <col min="16143" max="16143" width="9.7109375" style="2" customWidth="1"/>
    <col min="16144" max="16146" width="0" style="2" hidden="1" customWidth="1"/>
    <col min="16147" max="16148" width="9.28515625" style="2" customWidth="1"/>
    <col min="16149" max="16151" width="9.42578125" style="2" customWidth="1"/>
    <col min="16152" max="16384" width="9.140625" style="2"/>
  </cols>
  <sheetData>
    <row r="1" spans="1:81" ht="15.75">
      <c r="A1" s="704" t="s">
        <v>485</v>
      </c>
      <c r="B1" s="704"/>
      <c r="C1" s="704"/>
      <c r="D1" s="704"/>
      <c r="E1" s="704"/>
    </row>
    <row r="2" spans="1:81" ht="15.75">
      <c r="A2" s="46"/>
    </row>
    <row r="3" spans="1:81" s="8" customFormat="1" ht="85.15" customHeight="1">
      <c r="A3" s="293" t="s">
        <v>21</v>
      </c>
      <c r="B3" s="293" t="s">
        <v>57</v>
      </c>
      <c r="C3" s="376" t="s">
        <v>335</v>
      </c>
      <c r="D3" s="377" t="s">
        <v>336</v>
      </c>
      <c r="E3" s="378" t="s">
        <v>337</v>
      </c>
      <c r="F3" s="379" t="s">
        <v>363</v>
      </c>
      <c r="G3" s="378" t="s">
        <v>347</v>
      </c>
      <c r="H3" s="294" t="s">
        <v>345</v>
      </c>
      <c r="I3" s="377" t="s">
        <v>359</v>
      </c>
      <c r="J3" s="378" t="s">
        <v>360</v>
      </c>
      <c r="K3" s="376" t="s">
        <v>346</v>
      </c>
      <c r="L3" s="376" t="s">
        <v>361</v>
      </c>
      <c r="M3" s="378" t="s">
        <v>362</v>
      </c>
      <c r="X3" s="9"/>
      <c r="Y3" s="9"/>
      <c r="Z3" s="9"/>
      <c r="AA3" s="9"/>
      <c r="AB3" s="9"/>
      <c r="AC3" s="9"/>
      <c r="AD3" s="9"/>
      <c r="AE3" s="9"/>
      <c r="AF3" s="9"/>
      <c r="AG3" s="9"/>
      <c r="AH3" s="9"/>
      <c r="AI3" s="9"/>
    </row>
    <row r="4" spans="1:81" s="8" customFormat="1" ht="25.5">
      <c r="A4" s="49"/>
      <c r="B4" s="10" t="s">
        <v>22</v>
      </c>
      <c r="C4" s="11" t="s">
        <v>23</v>
      </c>
      <c r="D4" s="12" t="s">
        <v>24</v>
      </c>
      <c r="E4" s="14" t="s">
        <v>25</v>
      </c>
      <c r="F4" s="63" t="s">
        <v>26</v>
      </c>
      <c r="G4" s="14" t="s">
        <v>58</v>
      </c>
      <c r="H4" s="48" t="s">
        <v>28</v>
      </c>
      <c r="I4" s="12" t="s">
        <v>59</v>
      </c>
      <c r="J4" s="14" t="s">
        <v>60</v>
      </c>
      <c r="K4" s="11" t="s">
        <v>61</v>
      </c>
      <c r="L4" s="11" t="s">
        <v>62</v>
      </c>
      <c r="M4" s="14" t="s">
        <v>63</v>
      </c>
      <c r="N4" s="265"/>
      <c r="O4" s="265"/>
      <c r="P4" s="265"/>
      <c r="Q4" s="265"/>
      <c r="R4" s="265"/>
      <c r="S4" s="265"/>
      <c r="T4" s="265"/>
      <c r="U4" s="265"/>
      <c r="V4" s="265"/>
      <c r="W4" s="265"/>
      <c r="X4" s="483"/>
      <c r="Y4" s="483"/>
      <c r="Z4" s="483"/>
      <c r="AA4" s="483"/>
      <c r="AB4" s="483"/>
      <c r="AC4" s="483"/>
      <c r="AD4" s="483"/>
      <c r="AE4" s="483"/>
      <c r="AF4" s="483"/>
      <c r="AG4" s="483"/>
      <c r="AH4" s="483"/>
      <c r="AI4" s="483"/>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row>
    <row r="5" spans="1:81" ht="12.75" customHeight="1">
      <c r="A5" s="380">
        <v>1961</v>
      </c>
      <c r="B5" s="64">
        <v>183742</v>
      </c>
      <c r="C5" s="71">
        <v>563.29999999999995</v>
      </c>
      <c r="D5" s="71">
        <v>441.1</v>
      </c>
      <c r="E5" s="71">
        <v>393.8</v>
      </c>
      <c r="F5" s="452">
        <v>13.93698989</v>
      </c>
      <c r="G5" s="65">
        <f t="shared" ref="G5:G50" si="0">C5/H5*100</f>
        <v>17.668830965151656</v>
      </c>
      <c r="H5" s="71">
        <v>3188.1</v>
      </c>
      <c r="I5" s="66">
        <f t="shared" ref="I5:I50" si="1">D5/F5*100</f>
        <v>3164.9588862548858</v>
      </c>
      <c r="J5" s="67">
        <f t="shared" ref="J5:J50" si="2">E5/F5*100</f>
        <v>2825.5742675292995</v>
      </c>
      <c r="K5" s="68">
        <f t="shared" ref="K5:K50" si="3">H5/B5*1000000</f>
        <v>17350.959497556356</v>
      </c>
      <c r="L5" s="68">
        <f t="shared" ref="L5:L50" si="4">I5/B5*1000000</f>
        <v>17225.015980314165</v>
      </c>
      <c r="M5" s="167">
        <f t="shared" ref="M5:M50" si="5">J5/B5*1000000</f>
        <v>15377.944441277985</v>
      </c>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ustomHeight="1">
      <c r="A6" s="380">
        <v>1962</v>
      </c>
      <c r="B6" s="531">
        <v>186590</v>
      </c>
      <c r="C6" s="71">
        <v>605.1</v>
      </c>
      <c r="D6" s="71">
        <v>469.1</v>
      </c>
      <c r="E6" s="71">
        <v>417.5</v>
      </c>
      <c r="F6" s="453">
        <v>14.07682591</v>
      </c>
      <c r="G6" s="65">
        <f t="shared" si="0"/>
        <v>17.88596257870001</v>
      </c>
      <c r="H6" s="71">
        <v>3383.1</v>
      </c>
      <c r="I6" s="66">
        <f t="shared" si="1"/>
        <v>3332.427373892273</v>
      </c>
      <c r="J6" s="67">
        <f t="shared" si="2"/>
        <v>2965.8674666382944</v>
      </c>
      <c r="K6" s="68">
        <f t="shared" si="3"/>
        <v>18131.196741518837</v>
      </c>
      <c r="L6" s="68">
        <f t="shared" si="4"/>
        <v>17859.624705998569</v>
      </c>
      <c r="M6" s="167">
        <f t="shared" si="5"/>
        <v>15895.104060444261</v>
      </c>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ustomHeight="1">
      <c r="A7" s="380">
        <v>1963</v>
      </c>
      <c r="B7" s="531">
        <v>189300</v>
      </c>
      <c r="C7" s="71">
        <v>638.6</v>
      </c>
      <c r="D7" s="71">
        <v>492.8</v>
      </c>
      <c r="E7" s="71">
        <v>438.3</v>
      </c>
      <c r="F7" s="453">
        <v>14.26327393</v>
      </c>
      <c r="G7" s="65">
        <f t="shared" si="0"/>
        <v>18.088601858146387</v>
      </c>
      <c r="H7" s="71">
        <v>3530.4</v>
      </c>
      <c r="I7" s="66">
        <f t="shared" si="1"/>
        <v>3455.0272428232047</v>
      </c>
      <c r="J7" s="67">
        <f t="shared" si="2"/>
        <v>3072.9270302950704</v>
      </c>
      <c r="K7" s="68">
        <f t="shared" si="3"/>
        <v>18649.76228209192</v>
      </c>
      <c r="L7" s="68">
        <f t="shared" si="4"/>
        <v>18251.596634037003</v>
      </c>
      <c r="M7" s="167">
        <f t="shared" si="5"/>
        <v>16233.10634070296</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ustomHeight="1">
      <c r="A8" s="380">
        <v>1964</v>
      </c>
      <c r="B8" s="531">
        <v>191927</v>
      </c>
      <c r="C8" s="71">
        <v>685.8</v>
      </c>
      <c r="D8" s="71">
        <v>528.4</v>
      </c>
      <c r="E8" s="71">
        <v>476.3</v>
      </c>
      <c r="F8" s="453">
        <v>14.44972196</v>
      </c>
      <c r="G8" s="65">
        <f t="shared" si="0"/>
        <v>18.366363149437596</v>
      </c>
      <c r="H8" s="71">
        <v>3734</v>
      </c>
      <c r="I8" s="66">
        <f t="shared" si="1"/>
        <v>3656.8177675856118</v>
      </c>
      <c r="J8" s="67">
        <f t="shared" si="2"/>
        <v>3296.2571966332839</v>
      </c>
      <c r="K8" s="68">
        <f t="shared" si="3"/>
        <v>19455.313739077876</v>
      </c>
      <c r="L8" s="68">
        <f t="shared" si="4"/>
        <v>19053.170046869964</v>
      </c>
      <c r="M8" s="167">
        <f t="shared" si="5"/>
        <v>17174.536134224385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ustomHeight="1">
      <c r="A9" s="380">
        <v>1965</v>
      </c>
      <c r="B9" s="531">
        <v>194347</v>
      </c>
      <c r="C9" s="71">
        <v>743.7</v>
      </c>
      <c r="D9" s="71">
        <v>570.79999999999995</v>
      </c>
      <c r="E9" s="71">
        <v>513.20000000000005</v>
      </c>
      <c r="F9" s="453">
        <v>14.682781990000001</v>
      </c>
      <c r="G9" s="65">
        <f t="shared" si="0"/>
        <v>18.70143586390726</v>
      </c>
      <c r="H9" s="71">
        <v>3976.7</v>
      </c>
      <c r="I9" s="66">
        <f t="shared" si="1"/>
        <v>3887.5466542291142</v>
      </c>
      <c r="J9" s="67">
        <f t="shared" si="2"/>
        <v>3495.2504256313623</v>
      </c>
      <c r="K9" s="68">
        <f t="shared" si="3"/>
        <v>20461.854312132422</v>
      </c>
      <c r="L9" s="68">
        <f t="shared" si="4"/>
        <v>20003.121500353049</v>
      </c>
      <c r="M9" s="167">
        <f t="shared" si="5"/>
        <v>17984.586464578111</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ustomHeight="1">
      <c r="A10" s="380">
        <v>1966</v>
      </c>
      <c r="B10" s="531">
        <v>196599</v>
      </c>
      <c r="C10" s="71">
        <v>815</v>
      </c>
      <c r="D10" s="71">
        <v>620.6</v>
      </c>
      <c r="E10" s="71">
        <v>554.20000000000005</v>
      </c>
      <c r="F10" s="453">
        <v>15.102290050000001</v>
      </c>
      <c r="G10" s="65">
        <f t="shared" si="0"/>
        <v>19.226686168581473</v>
      </c>
      <c r="H10" s="71">
        <v>4238.8999999999996</v>
      </c>
      <c r="I10" s="66">
        <f>D10/F10*100</f>
        <v>4109.31056114897</v>
      </c>
      <c r="J10" s="67">
        <f t="shared" si="2"/>
        <v>3669.6421414578781</v>
      </c>
      <c r="K10" s="68">
        <f t="shared" si="3"/>
        <v>21561.147310006661</v>
      </c>
      <c r="L10" s="68">
        <f t="shared" si="4"/>
        <v>20901.991165514424</v>
      </c>
      <c r="M10" s="167">
        <f t="shared" si="5"/>
        <v>18665.619568043978</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ustomHeight="1">
      <c r="A11" s="380">
        <v>1967</v>
      </c>
      <c r="B11" s="531">
        <v>198752</v>
      </c>
      <c r="C11" s="71">
        <v>861.7</v>
      </c>
      <c r="D11" s="71">
        <v>665.7</v>
      </c>
      <c r="E11" s="71">
        <v>592.79999999999995</v>
      </c>
      <c r="F11" s="453">
        <v>15.56841011</v>
      </c>
      <c r="G11" s="65">
        <f t="shared" si="0"/>
        <v>19.785543717854519</v>
      </c>
      <c r="H11" s="71">
        <v>4355.2</v>
      </c>
      <c r="I11" s="66">
        <f t="shared" si="1"/>
        <v>4275.9664943076195</v>
      </c>
      <c r="J11" s="67">
        <f t="shared" si="2"/>
        <v>3807.7105870896148</v>
      </c>
      <c r="K11" s="68">
        <f t="shared" si="3"/>
        <v>21912.735469328611</v>
      </c>
      <c r="L11" s="68">
        <f t="shared" si="4"/>
        <v>21514.080332814865</v>
      </c>
      <c r="M11" s="167">
        <f t="shared" si="5"/>
        <v>19158.099476179435</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ustomHeight="1">
      <c r="A12" s="380">
        <v>1968</v>
      </c>
      <c r="B12" s="531">
        <v>200745</v>
      </c>
      <c r="C12" s="565">
        <v>942.5</v>
      </c>
      <c r="D12" s="71">
        <v>730.7</v>
      </c>
      <c r="E12" s="450">
        <v>643.79999999999995</v>
      </c>
      <c r="F12" s="453">
        <v>16.220978200000001</v>
      </c>
      <c r="G12" s="65">
        <f t="shared" si="0"/>
        <v>20.62814620267017</v>
      </c>
      <c r="H12" s="565">
        <v>4569</v>
      </c>
      <c r="I12" s="66">
        <f t="shared" si="1"/>
        <v>4504.6605142469152</v>
      </c>
      <c r="J12" s="67">
        <f t="shared" si="2"/>
        <v>3968.9344998934771</v>
      </c>
      <c r="K12" s="166">
        <f t="shared" si="3"/>
        <v>22760.218187252482</v>
      </c>
      <c r="L12" s="68">
        <f t="shared" si="4"/>
        <v>22439.714634222099</v>
      </c>
      <c r="M12" s="167">
        <f t="shared" si="5"/>
        <v>19771.025429741596</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ustomHeight="1">
      <c r="A13" s="380">
        <v>1969</v>
      </c>
      <c r="B13" s="531">
        <v>202736</v>
      </c>
      <c r="C13" s="565">
        <v>1019.9</v>
      </c>
      <c r="D13" s="532">
        <v>800.3</v>
      </c>
      <c r="E13" s="530">
        <v>695.8</v>
      </c>
      <c r="F13" s="453">
        <v>17.106606320000001</v>
      </c>
      <c r="G13" s="65">
        <f t="shared" si="0"/>
        <v>21.642440318302388</v>
      </c>
      <c r="H13" s="487">
        <v>4712.5</v>
      </c>
      <c r="I13" s="66">
        <f t="shared" si="1"/>
        <v>4678.3095666633653</v>
      </c>
      <c r="J13" s="67">
        <f t="shared" si="2"/>
        <v>4067.4344576838307</v>
      </c>
      <c r="K13" s="166">
        <f t="shared" si="3"/>
        <v>23244.515034330361</v>
      </c>
      <c r="L13" s="68">
        <f t="shared" si="4"/>
        <v>23075.869932638332</v>
      </c>
      <c r="M13" s="167">
        <f t="shared" si="5"/>
        <v>20062.714356028682</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ustomHeight="1">
      <c r="A14" s="380">
        <v>1970</v>
      </c>
      <c r="B14" s="531">
        <v>205089</v>
      </c>
      <c r="C14" s="533">
        <v>1075.9000000000001</v>
      </c>
      <c r="D14" s="532">
        <v>864.6</v>
      </c>
      <c r="E14" s="530">
        <v>761.5</v>
      </c>
      <c r="F14" s="453">
        <v>18.085458450000001</v>
      </c>
      <c r="G14" s="65">
        <f t="shared" si="0"/>
        <v>22.784836933502756</v>
      </c>
      <c r="H14" s="487">
        <v>4722</v>
      </c>
      <c r="I14" s="66">
        <f t="shared" si="1"/>
        <v>4780.6363459921031</v>
      </c>
      <c r="J14" s="67">
        <f t="shared" si="2"/>
        <v>4210.5650907621866</v>
      </c>
      <c r="K14" s="166">
        <f t="shared" si="3"/>
        <v>23024.150490762546</v>
      </c>
      <c r="L14" s="68">
        <f t="shared" si="4"/>
        <v>23310.057321417058</v>
      </c>
      <c r="M14" s="167">
        <f t="shared" si="5"/>
        <v>20530.428695650116</v>
      </c>
    </row>
    <row r="15" spans="1:81" ht="12.75" customHeight="1">
      <c r="A15" s="380">
        <v>1971</v>
      </c>
      <c r="B15" s="531">
        <v>207692</v>
      </c>
      <c r="C15" s="533">
        <v>1167.8</v>
      </c>
      <c r="D15" s="532">
        <v>932.1</v>
      </c>
      <c r="E15" s="530">
        <v>830.4</v>
      </c>
      <c r="F15" s="453">
        <v>18.877862560000001</v>
      </c>
      <c r="G15" s="65">
        <f t="shared" si="0"/>
        <v>23.942102673445952</v>
      </c>
      <c r="H15" s="487">
        <v>4877.6000000000004</v>
      </c>
      <c r="I15" s="66">
        <f t="shared" si="1"/>
        <v>4937.5293258835973</v>
      </c>
      <c r="J15" s="67">
        <f t="shared" si="2"/>
        <v>4398.8030814437707</v>
      </c>
      <c r="K15" s="166">
        <f t="shared" si="3"/>
        <v>23484.775533000793</v>
      </c>
      <c r="L15" s="68">
        <f t="shared" si="4"/>
        <v>23773.324566587049</v>
      </c>
      <c r="M15" s="167">
        <f t="shared" si="5"/>
        <v>21179.453620956854</v>
      </c>
    </row>
    <row r="16" spans="1:81" ht="12.75" customHeight="1">
      <c r="A16" s="380">
        <v>1972</v>
      </c>
      <c r="B16" s="531">
        <v>209924</v>
      </c>
      <c r="C16" s="533">
        <v>1282.4000000000001</v>
      </c>
      <c r="D16" s="532">
        <v>1023.6</v>
      </c>
      <c r="E16" s="530">
        <v>899.9</v>
      </c>
      <c r="F16" s="453">
        <v>19.483818639999999</v>
      </c>
      <c r="G16" s="65">
        <f t="shared" si="0"/>
        <v>24.977114699180024</v>
      </c>
      <c r="H16" s="487">
        <v>5134.3</v>
      </c>
      <c r="I16" s="66">
        <f t="shared" si="1"/>
        <v>5253.5902684834273</v>
      </c>
      <c r="J16" s="67">
        <f t="shared" si="2"/>
        <v>4618.7044574132824</v>
      </c>
      <c r="K16" s="166">
        <f t="shared" si="3"/>
        <v>24457.899049179705</v>
      </c>
      <c r="L16" s="68">
        <f t="shared" si="4"/>
        <v>25026.153600748021</v>
      </c>
      <c r="M16" s="167">
        <f t="shared" si="5"/>
        <v>22001.793303353985</v>
      </c>
    </row>
    <row r="17" spans="1:13" ht="12.75" customHeight="1">
      <c r="A17" s="380">
        <v>1973</v>
      </c>
      <c r="B17" s="531">
        <v>211939</v>
      </c>
      <c r="C17" s="533">
        <v>1428.5</v>
      </c>
      <c r="D17" s="532">
        <v>1138.5</v>
      </c>
      <c r="E17" s="530">
        <v>1006.1</v>
      </c>
      <c r="F17" s="453">
        <v>20.695730810000001</v>
      </c>
      <c r="G17" s="65">
        <f>C17/H17*100</f>
        <v>26.336166368614144</v>
      </c>
      <c r="H17" s="487">
        <v>5424.1</v>
      </c>
      <c r="I17" s="66">
        <f t="shared" si="1"/>
        <v>5501.1345598382368</v>
      </c>
      <c r="J17" s="67">
        <f t="shared" si="2"/>
        <v>4861.3890914828726</v>
      </c>
      <c r="K17" s="166">
        <f t="shared" si="3"/>
        <v>25592.741307640408</v>
      </c>
      <c r="L17" s="68">
        <f t="shared" si="4"/>
        <v>25956.216457746032</v>
      </c>
      <c r="M17" s="167">
        <f t="shared" si="5"/>
        <v>22937.68061320886</v>
      </c>
    </row>
    <row r="18" spans="1:13" ht="12.75" customHeight="1">
      <c r="A18" s="380">
        <v>1974</v>
      </c>
      <c r="B18" s="531">
        <v>213898</v>
      </c>
      <c r="C18" s="533">
        <v>1548.8</v>
      </c>
      <c r="D18" s="532">
        <v>1249.3</v>
      </c>
      <c r="E18" s="530">
        <v>1098.3</v>
      </c>
      <c r="F18" s="453">
        <v>22.979719119999999</v>
      </c>
      <c r="G18" s="65">
        <f>C18/H18*100</f>
        <v>28.702742772424017</v>
      </c>
      <c r="H18" s="487">
        <v>5396</v>
      </c>
      <c r="I18" s="66">
        <f t="shared" si="1"/>
        <v>5436.532942270358</v>
      </c>
      <c r="J18" s="67">
        <f t="shared" si="2"/>
        <v>4779.4317861966974</v>
      </c>
      <c r="K18" s="166">
        <f t="shared" si="3"/>
        <v>25226.977344341696</v>
      </c>
      <c r="L18" s="68">
        <f t="shared" si="4"/>
        <v>25416.473937439147</v>
      </c>
      <c r="M18" s="167">
        <f t="shared" si="5"/>
        <v>22344.443548778843</v>
      </c>
    </row>
    <row r="19" spans="1:13" ht="12.75" customHeight="1">
      <c r="A19" s="380">
        <v>1975</v>
      </c>
      <c r="B19" s="531">
        <v>215981</v>
      </c>
      <c r="C19" s="533">
        <v>1688.9</v>
      </c>
      <c r="D19" s="532">
        <v>1366.9</v>
      </c>
      <c r="E19" s="530">
        <v>1219.3</v>
      </c>
      <c r="F19" s="453">
        <v>25.077259399999999</v>
      </c>
      <c r="G19" s="65">
        <f t="shared" si="0"/>
        <v>31.360716009952839</v>
      </c>
      <c r="H19" s="487">
        <v>5385.4</v>
      </c>
      <c r="I19" s="66">
        <f t="shared" si="1"/>
        <v>5450.7551172039166</v>
      </c>
      <c r="J19" s="67">
        <f t="shared" si="2"/>
        <v>4862.1740539957091</v>
      </c>
      <c r="K19" s="166">
        <f t="shared" si="3"/>
        <v>24934.600728767808</v>
      </c>
      <c r="L19" s="68">
        <f t="shared" si="4"/>
        <v>25237.197333116877</v>
      </c>
      <c r="M19" s="167">
        <f t="shared" si="5"/>
        <v>22512.045291001104</v>
      </c>
    </row>
    <row r="20" spans="1:13" ht="12.75" customHeight="1">
      <c r="A20" s="380">
        <v>1976</v>
      </c>
      <c r="B20" s="531">
        <v>218086</v>
      </c>
      <c r="C20" s="533">
        <v>1877.6</v>
      </c>
      <c r="D20" s="532">
        <v>1498.5</v>
      </c>
      <c r="E20" s="530">
        <v>1325.8</v>
      </c>
      <c r="F20" s="453">
        <v>26.522231600000001</v>
      </c>
      <c r="G20" s="65">
        <f t="shared" si="0"/>
        <v>33.083130704443739</v>
      </c>
      <c r="H20" s="487">
        <v>5675.4</v>
      </c>
      <c r="I20" s="66">
        <f t="shared" si="1"/>
        <v>5649.9770554752258</v>
      </c>
      <c r="J20" s="67">
        <f t="shared" si="2"/>
        <v>4998.8252119780145</v>
      </c>
      <c r="K20" s="166">
        <f t="shared" si="3"/>
        <v>26023.678732243243</v>
      </c>
      <c r="L20" s="68">
        <f t="shared" si="4"/>
        <v>25907.105708184961</v>
      </c>
      <c r="M20" s="167">
        <f t="shared" si="5"/>
        <v>22921.348513788205</v>
      </c>
    </row>
    <row r="21" spans="1:13" ht="12.75" customHeight="1">
      <c r="A21" s="380">
        <v>1977</v>
      </c>
      <c r="B21" s="531">
        <v>220289</v>
      </c>
      <c r="C21" s="533">
        <v>2086</v>
      </c>
      <c r="D21" s="532">
        <v>1654.6</v>
      </c>
      <c r="E21" s="530">
        <v>1456.7</v>
      </c>
      <c r="F21" s="453">
        <v>28.24687583</v>
      </c>
      <c r="G21" s="65">
        <f t="shared" si="0"/>
        <v>35.135590365504463</v>
      </c>
      <c r="H21" s="487">
        <v>5937</v>
      </c>
      <c r="I21" s="66">
        <f t="shared" si="1"/>
        <v>5857.6389472520286</v>
      </c>
      <c r="J21" s="67">
        <f t="shared" si="2"/>
        <v>5157.0304934497954</v>
      </c>
      <c r="K21" s="166">
        <f t="shared" si="3"/>
        <v>26950.959875436358</v>
      </c>
      <c r="L21" s="68">
        <f t="shared" si="4"/>
        <v>26590.701066562691</v>
      </c>
      <c r="M21" s="167">
        <f t="shared" si="5"/>
        <v>23410.295082595116</v>
      </c>
    </row>
    <row r="22" spans="1:13" ht="12.75" customHeight="1">
      <c r="A22" s="380">
        <v>1978</v>
      </c>
      <c r="B22" s="531">
        <v>222629</v>
      </c>
      <c r="C22" s="533">
        <v>2356.6</v>
      </c>
      <c r="D22" s="532">
        <v>1859.7</v>
      </c>
      <c r="E22" s="530">
        <v>1630.1</v>
      </c>
      <c r="F22" s="453">
        <v>30.391028120000001</v>
      </c>
      <c r="G22" s="65">
        <f t="shared" si="0"/>
        <v>37.602118968598418</v>
      </c>
      <c r="H22" s="487">
        <v>6267.2</v>
      </c>
      <c r="I22" s="66">
        <f t="shared" si="1"/>
        <v>6119.2401673839786</v>
      </c>
      <c r="J22" s="67">
        <f t="shared" si="2"/>
        <v>5363.7540446591511</v>
      </c>
      <c r="K22" s="166">
        <f t="shared" si="3"/>
        <v>28150.86983277111</v>
      </c>
      <c r="L22" s="68">
        <f t="shared" si="4"/>
        <v>27486.26714122589</v>
      </c>
      <c r="M22" s="167">
        <f t="shared" si="5"/>
        <v>24092.791346406582</v>
      </c>
    </row>
    <row r="23" spans="1:13" ht="12.75" customHeight="1">
      <c r="A23" s="380">
        <v>1979</v>
      </c>
      <c r="B23" s="531">
        <v>225106</v>
      </c>
      <c r="C23" s="533">
        <v>2632.1</v>
      </c>
      <c r="D23" s="532">
        <v>2078.1999999999998</v>
      </c>
      <c r="E23" s="530">
        <v>1809.3</v>
      </c>
      <c r="F23" s="453">
        <v>33.84031659</v>
      </c>
      <c r="G23" s="65">
        <f t="shared" si="0"/>
        <v>40.705514830967182</v>
      </c>
      <c r="H23" s="487">
        <v>6466.2</v>
      </c>
      <c r="I23" s="66">
        <f t="shared" si="1"/>
        <v>6141.1955011500077</v>
      </c>
      <c r="J23" s="67">
        <f t="shared" si="2"/>
        <v>5346.581185752435</v>
      </c>
      <c r="K23" s="166">
        <f t="shared" si="3"/>
        <v>28725.133936900838</v>
      </c>
      <c r="L23" s="68">
        <f t="shared" si="4"/>
        <v>27281.349680372838</v>
      </c>
      <c r="M23" s="167">
        <f t="shared" si="5"/>
        <v>23751.393502405244</v>
      </c>
    </row>
    <row r="24" spans="1:13" ht="12.75" customHeight="1">
      <c r="A24" s="380">
        <v>1980</v>
      </c>
      <c r="B24" s="531">
        <v>227726</v>
      </c>
      <c r="C24" s="533">
        <v>2862.5</v>
      </c>
      <c r="D24" s="532">
        <v>2317.5</v>
      </c>
      <c r="E24" s="530">
        <v>2018</v>
      </c>
      <c r="F24" s="453">
        <v>38.408293209999997</v>
      </c>
      <c r="G24" s="65">
        <f t="shared" si="0"/>
        <v>44.377092893463974</v>
      </c>
      <c r="H24" s="487">
        <v>6450.4</v>
      </c>
      <c r="I24" s="66">
        <f t="shared" si="1"/>
        <v>6033.8531247116571</v>
      </c>
      <c r="J24" s="67">
        <f t="shared" si="2"/>
        <v>5254.0736162537751</v>
      </c>
      <c r="K24" s="166">
        <f t="shared" si="3"/>
        <v>28325.268085330616</v>
      </c>
      <c r="L24" s="68">
        <f t="shared" si="4"/>
        <v>26496.109907132504</v>
      </c>
      <c r="M24" s="167">
        <f t="shared" si="5"/>
        <v>23071.909295617432</v>
      </c>
    </row>
    <row r="25" spans="1:13" ht="12.75" customHeight="1">
      <c r="A25" s="380">
        <v>1981</v>
      </c>
      <c r="B25" s="531">
        <v>230008</v>
      </c>
      <c r="C25" s="533">
        <v>3211</v>
      </c>
      <c r="D25" s="532">
        <v>2596.5</v>
      </c>
      <c r="E25" s="530">
        <v>2250.6999999999998</v>
      </c>
      <c r="F25" s="453">
        <v>42.370313750000001</v>
      </c>
      <c r="G25" s="65">
        <f t="shared" si="0"/>
        <v>48.521389606660925</v>
      </c>
      <c r="H25" s="487">
        <v>6617.7</v>
      </c>
      <c r="I25" s="66">
        <f t="shared" si="1"/>
        <v>6128.1113359704586</v>
      </c>
      <c r="J25" s="67">
        <f t="shared" si="2"/>
        <v>5311.9738817133484</v>
      </c>
      <c r="K25" s="166">
        <f t="shared" si="3"/>
        <v>28771.607944071511</v>
      </c>
      <c r="L25" s="68">
        <f t="shared" si="4"/>
        <v>26643.035616024048</v>
      </c>
      <c r="M25" s="167">
        <f t="shared" si="5"/>
        <v>23094.735321003391</v>
      </c>
    </row>
    <row r="26" spans="1:13" ht="12.75" customHeight="1">
      <c r="A26" s="380">
        <v>1982</v>
      </c>
      <c r="B26" s="531">
        <v>232218</v>
      </c>
      <c r="C26" s="533">
        <v>3345</v>
      </c>
      <c r="D26" s="532">
        <v>2779.5</v>
      </c>
      <c r="E26" s="530">
        <v>2424.6999999999998</v>
      </c>
      <c r="F26" s="453">
        <v>44.980586099999996</v>
      </c>
      <c r="G26" s="65">
        <f t="shared" si="0"/>
        <v>51.530510067320876</v>
      </c>
      <c r="H26" s="487">
        <v>6491.3</v>
      </c>
      <c r="I26" s="66">
        <f t="shared" si="1"/>
        <v>6179.3325543172505</v>
      </c>
      <c r="J26" s="67">
        <f t="shared" si="2"/>
        <v>5390.5478123594303</v>
      </c>
      <c r="K26" s="166">
        <f t="shared" si="3"/>
        <v>27953.474752172529</v>
      </c>
      <c r="L26" s="68">
        <f t="shared" si="4"/>
        <v>26610.049842463766</v>
      </c>
      <c r="M26" s="167">
        <f t="shared" si="5"/>
        <v>23213.30737651444</v>
      </c>
    </row>
    <row r="27" spans="1:13" ht="12.75" customHeight="1">
      <c r="A27" s="380">
        <v>1983</v>
      </c>
      <c r="B27" s="531">
        <v>234333</v>
      </c>
      <c r="C27" s="533">
        <v>3638.1</v>
      </c>
      <c r="D27" s="532">
        <v>2970.3</v>
      </c>
      <c r="E27" s="530">
        <v>2617.4</v>
      </c>
      <c r="F27" s="453">
        <v>46.425558299999999</v>
      </c>
      <c r="G27" s="65">
        <f t="shared" si="0"/>
        <v>53.564487632508829</v>
      </c>
      <c r="H27" s="487">
        <v>6792</v>
      </c>
      <c r="I27" s="66">
        <f t="shared" si="1"/>
        <v>6397.9844481482523</v>
      </c>
      <c r="J27" s="67">
        <f t="shared" si="2"/>
        <v>5637.842808666881</v>
      </c>
      <c r="K27" s="166">
        <f t="shared" si="3"/>
        <v>28984.39400340541</v>
      </c>
      <c r="L27" s="68">
        <f t="shared" si="4"/>
        <v>27302.959669138585</v>
      </c>
      <c r="M27" s="167">
        <f t="shared" si="5"/>
        <v>24059.107375687083</v>
      </c>
    </row>
    <row r="28" spans="1:13" ht="12.75" customHeight="1">
      <c r="A28" s="380">
        <v>1984</v>
      </c>
      <c r="B28" s="531">
        <v>236394</v>
      </c>
      <c r="C28" s="533">
        <v>4040.7</v>
      </c>
      <c r="D28" s="532">
        <v>3281.8</v>
      </c>
      <c r="E28" s="530">
        <v>2903.9</v>
      </c>
      <c r="F28" s="453">
        <v>48.429874570000003</v>
      </c>
      <c r="G28" s="65">
        <f t="shared" si="0"/>
        <v>55.466026080988328</v>
      </c>
      <c r="H28" s="487">
        <v>7285</v>
      </c>
      <c r="I28" s="66">
        <f t="shared" si="1"/>
        <v>6776.3958282743897</v>
      </c>
      <c r="J28" s="67">
        <f t="shared" si="2"/>
        <v>5996.0923413145229</v>
      </c>
      <c r="K28" s="166">
        <f t="shared" si="3"/>
        <v>30817.19502187027</v>
      </c>
      <c r="L28" s="68">
        <f t="shared" si="4"/>
        <v>28665.684527840764</v>
      </c>
      <c r="M28" s="167">
        <f t="shared" si="5"/>
        <v>25364.824578096413</v>
      </c>
    </row>
    <row r="29" spans="1:13" ht="12.75" customHeight="1">
      <c r="A29" s="380">
        <v>1985</v>
      </c>
      <c r="B29" s="531">
        <v>238506</v>
      </c>
      <c r="C29" s="533">
        <v>4346.7</v>
      </c>
      <c r="D29" s="532">
        <v>3516.3</v>
      </c>
      <c r="E29" s="530">
        <v>3098.5</v>
      </c>
      <c r="F29" s="453">
        <v>50.154518799999998</v>
      </c>
      <c r="G29" s="65">
        <f t="shared" si="0"/>
        <v>57.240116937501639</v>
      </c>
      <c r="H29" s="487">
        <v>7593.8</v>
      </c>
      <c r="I29" s="66">
        <f t="shared" si="1"/>
        <v>7010.9335791294652</v>
      </c>
      <c r="J29" s="67">
        <f t="shared" si="2"/>
        <v>6177.9079415671713</v>
      </c>
      <c r="K29" s="166">
        <f t="shared" si="3"/>
        <v>31839.03130319573</v>
      </c>
      <c r="L29" s="68">
        <f t="shared" si="4"/>
        <v>29395.208418779675</v>
      </c>
      <c r="M29" s="167">
        <f t="shared" si="5"/>
        <v>25902.526316181444</v>
      </c>
    </row>
    <row r="30" spans="1:13" ht="12.75" customHeight="1">
      <c r="A30" s="380">
        <v>1986</v>
      </c>
      <c r="B30" s="531">
        <v>240683</v>
      </c>
      <c r="C30" s="533">
        <v>4590.2</v>
      </c>
      <c r="D30" s="532">
        <v>3725.7</v>
      </c>
      <c r="E30" s="530">
        <v>3287.9</v>
      </c>
      <c r="F30" s="453">
        <v>51.086758930000002</v>
      </c>
      <c r="G30" s="65">
        <f t="shared" si="0"/>
        <v>58.395776350104953</v>
      </c>
      <c r="H30" s="487">
        <v>7860.5</v>
      </c>
      <c r="I30" s="66">
        <f t="shared" si="1"/>
        <v>7292.8877815580763</v>
      </c>
      <c r="J30" s="67">
        <f t="shared" si="2"/>
        <v>6435.9142542300251</v>
      </c>
      <c r="K30" s="166">
        <f t="shared" si="3"/>
        <v>32659.140861631276</v>
      </c>
      <c r="L30" s="68">
        <f t="shared" si="4"/>
        <v>30300.801392529076</v>
      </c>
      <c r="M30" s="167">
        <f t="shared" si="5"/>
        <v>26740.211208228353</v>
      </c>
    </row>
    <row r="31" spans="1:13" ht="12.75" customHeight="1">
      <c r="A31" s="380">
        <v>1987</v>
      </c>
      <c r="B31" s="531">
        <v>242843</v>
      </c>
      <c r="C31" s="533">
        <v>4870.2</v>
      </c>
      <c r="D31" s="532">
        <v>3955.9</v>
      </c>
      <c r="E31" s="530">
        <v>3466.3</v>
      </c>
      <c r="F31" s="453">
        <v>52.951239180000002</v>
      </c>
      <c r="G31" s="65">
        <f t="shared" si="0"/>
        <v>59.884907655608288</v>
      </c>
      <c r="H31" s="487">
        <v>8132.6</v>
      </c>
      <c r="I31" s="66">
        <f>D31/F31*100</f>
        <v>7470.8355484420226</v>
      </c>
      <c r="J31" s="67">
        <f t="shared" si="2"/>
        <v>6546.2112949176117</v>
      </c>
      <c r="K31" s="166">
        <f t="shared" si="3"/>
        <v>33489.126719732507</v>
      </c>
      <c r="L31" s="68">
        <f t="shared" si="4"/>
        <v>30764.055576821331</v>
      </c>
      <c r="M31" s="167">
        <f t="shared" si="5"/>
        <v>26956.557508009751</v>
      </c>
    </row>
    <row r="32" spans="1:13" ht="12.75" customHeight="1">
      <c r="A32" s="380">
        <v>1988</v>
      </c>
      <c r="B32" s="531">
        <v>245061</v>
      </c>
      <c r="C32" s="533">
        <v>5252.6</v>
      </c>
      <c r="D32" s="532">
        <v>4276.3</v>
      </c>
      <c r="E32" s="530">
        <v>3770.4</v>
      </c>
      <c r="F32" s="453">
        <v>55.14200348</v>
      </c>
      <c r="G32" s="65">
        <f t="shared" si="0"/>
        <v>61.98123783114049</v>
      </c>
      <c r="H32" s="487">
        <v>8474.5</v>
      </c>
      <c r="I32" s="66">
        <f t="shared" si="1"/>
        <v>7755.0682422175942</v>
      </c>
      <c r="J32" s="67">
        <f t="shared" si="2"/>
        <v>6837.6188060840477</v>
      </c>
      <c r="K32" s="166">
        <f t="shared" si="3"/>
        <v>34581.185908814536</v>
      </c>
      <c r="L32" s="68">
        <f t="shared" si="4"/>
        <v>31645.460690267297</v>
      </c>
      <c r="M32" s="167">
        <f t="shared" si="5"/>
        <v>27901.701233913383</v>
      </c>
    </row>
    <row r="33" spans="1:13" ht="12.75" customHeight="1">
      <c r="A33" s="380">
        <v>1989</v>
      </c>
      <c r="B33" s="531">
        <v>247387</v>
      </c>
      <c r="C33" s="533">
        <v>5657.7</v>
      </c>
      <c r="D33" s="532">
        <v>4619.8999999999996</v>
      </c>
      <c r="E33" s="530">
        <v>4052.1</v>
      </c>
      <c r="F33" s="453">
        <v>57.798887839999999</v>
      </c>
      <c r="G33" s="65">
        <f t="shared" si="0"/>
        <v>64.391559683146681</v>
      </c>
      <c r="H33" s="487">
        <v>8786.4</v>
      </c>
      <c r="I33" s="66">
        <f t="shared" si="1"/>
        <v>7993.060373045405</v>
      </c>
      <c r="J33" s="67">
        <f t="shared" si="2"/>
        <v>7010.6885295390139</v>
      </c>
      <c r="K33" s="166">
        <f t="shared" si="3"/>
        <v>35516.821821680198</v>
      </c>
      <c r="L33" s="68">
        <f t="shared" si="4"/>
        <v>32309.945037715825</v>
      </c>
      <c r="M33" s="167">
        <f t="shared" si="5"/>
        <v>28338.952853379578</v>
      </c>
    </row>
    <row r="34" spans="1:13" ht="12.75" customHeight="1">
      <c r="A34" s="380">
        <v>1990</v>
      </c>
      <c r="B34" s="531">
        <v>250181</v>
      </c>
      <c r="C34" s="533">
        <v>5979.6</v>
      </c>
      <c r="D34" s="532">
        <v>4906.3999999999996</v>
      </c>
      <c r="E34" s="530">
        <v>4311.8</v>
      </c>
      <c r="F34" s="453">
        <v>60.92189226</v>
      </c>
      <c r="G34" s="65">
        <f t="shared" si="0"/>
        <v>66.773869346733676</v>
      </c>
      <c r="H34" s="487">
        <v>8955</v>
      </c>
      <c r="I34" s="66">
        <f t="shared" si="1"/>
        <v>8053.5909473406764</v>
      </c>
      <c r="J34" s="67">
        <f t="shared" si="2"/>
        <v>7077.5871202395901</v>
      </c>
      <c r="K34" s="166">
        <f t="shared" si="3"/>
        <v>35794.085082400343</v>
      </c>
      <c r="L34" s="68">
        <f t="shared" si="4"/>
        <v>32191.057463758942</v>
      </c>
      <c r="M34" s="167">
        <f t="shared" si="5"/>
        <v>28289.86661752727</v>
      </c>
    </row>
    <row r="35" spans="1:13" ht="12.75" customHeight="1">
      <c r="A35" s="380">
        <v>1991</v>
      </c>
      <c r="B35" s="531">
        <v>253530</v>
      </c>
      <c r="C35" s="533">
        <v>6174</v>
      </c>
      <c r="D35" s="532">
        <v>5073.3999999999996</v>
      </c>
      <c r="E35" s="530">
        <v>4484.5</v>
      </c>
      <c r="F35" s="453">
        <v>63.485552609999999</v>
      </c>
      <c r="G35" s="65">
        <f t="shared" si="0"/>
        <v>68.995574627866446</v>
      </c>
      <c r="H35" s="487">
        <v>8948.4</v>
      </c>
      <c r="I35" s="66">
        <f t="shared" si="1"/>
        <v>7991.4244917525648</v>
      </c>
      <c r="J35" s="67">
        <f t="shared" si="2"/>
        <v>7063.8118684244064</v>
      </c>
      <c r="K35" s="166">
        <f t="shared" si="3"/>
        <v>35295.231333569987</v>
      </c>
      <c r="L35" s="68">
        <f t="shared" si="4"/>
        <v>31520.626717755553</v>
      </c>
      <c r="M35" s="167">
        <f t="shared" si="5"/>
        <v>27861.838316666297</v>
      </c>
    </row>
    <row r="36" spans="1:13" ht="12.75" customHeight="1">
      <c r="A36" s="380">
        <v>1992</v>
      </c>
      <c r="B36" s="531">
        <v>256922</v>
      </c>
      <c r="C36" s="533">
        <v>6539.3</v>
      </c>
      <c r="D36" s="532">
        <v>5413</v>
      </c>
      <c r="E36" s="530">
        <v>4800.2</v>
      </c>
      <c r="F36" s="453">
        <v>65.396644870000003</v>
      </c>
      <c r="G36" s="65">
        <f t="shared" si="0"/>
        <v>70.568493298512934</v>
      </c>
      <c r="H36" s="487">
        <v>9266.6</v>
      </c>
      <c r="I36" s="66">
        <f t="shared" si="1"/>
        <v>8277.183043197916</v>
      </c>
      <c r="J36" s="67">
        <f t="shared" si="2"/>
        <v>7340.1319127948709</v>
      </c>
      <c r="K36" s="166">
        <f t="shared" si="3"/>
        <v>36067.75597262982</v>
      </c>
      <c r="L36" s="68">
        <f t="shared" si="4"/>
        <v>32216.71574718364</v>
      </c>
      <c r="M36" s="167">
        <f t="shared" si="5"/>
        <v>28569.495460859212</v>
      </c>
    </row>
    <row r="37" spans="1:13" ht="12.75" customHeight="1">
      <c r="A37" s="380">
        <v>1993</v>
      </c>
      <c r="B37" s="531">
        <v>260282</v>
      </c>
      <c r="C37" s="533">
        <v>6878.7</v>
      </c>
      <c r="D37" s="532">
        <v>5649</v>
      </c>
      <c r="E37" s="530">
        <v>5000.2</v>
      </c>
      <c r="F37" s="453">
        <v>67.354349130000003</v>
      </c>
      <c r="G37" s="65">
        <f t="shared" si="0"/>
        <v>72.247663060602875</v>
      </c>
      <c r="H37" s="487">
        <v>9521</v>
      </c>
      <c r="I37" s="66">
        <f t="shared" si="1"/>
        <v>8386.9862495396064</v>
      </c>
      <c r="J37" s="67">
        <f t="shared" si="2"/>
        <v>7423.7225429187365</v>
      </c>
      <c r="K37" s="166">
        <f t="shared" si="3"/>
        <v>36579.556020009069</v>
      </c>
      <c r="L37" s="68">
        <f t="shared" si="4"/>
        <v>32222.690195786137</v>
      </c>
      <c r="M37" s="167">
        <f t="shared" si="5"/>
        <v>28521.843780663807</v>
      </c>
    </row>
    <row r="38" spans="1:13" ht="12.75" customHeight="1">
      <c r="A38" s="380">
        <v>1994</v>
      </c>
      <c r="B38" s="531">
        <v>263455</v>
      </c>
      <c r="C38" s="533">
        <v>7308.8</v>
      </c>
      <c r="D38" s="532">
        <v>5937.3</v>
      </c>
      <c r="E38" s="530">
        <v>5244.2</v>
      </c>
      <c r="F38" s="453">
        <v>69.078993370000006</v>
      </c>
      <c r="G38" s="65">
        <f t="shared" si="0"/>
        <v>73.786015708603387</v>
      </c>
      <c r="H38" s="487">
        <v>9905.4</v>
      </c>
      <c r="I38" s="66">
        <f t="shared" si="1"/>
        <v>8594.9428478187438</v>
      </c>
      <c r="J38" s="67">
        <f t="shared" si="2"/>
        <v>7591.5987540685255</v>
      </c>
      <c r="K38" s="166">
        <f t="shared" si="3"/>
        <v>37598.071776963807</v>
      </c>
      <c r="L38" s="68">
        <f t="shared" si="4"/>
        <v>32623.95038173025</v>
      </c>
      <c r="M38" s="167">
        <f t="shared" si="5"/>
        <v>28815.542517957623</v>
      </c>
    </row>
    <row r="39" spans="1:13" ht="12.75" customHeight="1">
      <c r="A39" s="380">
        <v>1995</v>
      </c>
      <c r="B39" s="531">
        <v>266588</v>
      </c>
      <c r="C39" s="533">
        <v>7664.1</v>
      </c>
      <c r="D39" s="532">
        <v>6281</v>
      </c>
      <c r="E39" s="530">
        <v>5532.6</v>
      </c>
      <c r="F39" s="453">
        <v>71.036697630000006</v>
      </c>
      <c r="G39" s="65">
        <f>C39/H39*100</f>
        <v>75.324330699374926</v>
      </c>
      <c r="H39" s="487">
        <v>10174.799999999999</v>
      </c>
      <c r="I39" s="66">
        <f>D39/F39*100</f>
        <v>8841.9087732865373</v>
      </c>
      <c r="J39" s="67">
        <f>E39/F39*100</f>
        <v>7788.3688073690646</v>
      </c>
      <c r="K39" s="166">
        <f t="shared" si="3"/>
        <v>38166.759193962214</v>
      </c>
      <c r="L39" s="68">
        <f t="shared" si="4"/>
        <v>33166.942147758105</v>
      </c>
      <c r="M39" s="167">
        <f t="shared" si="5"/>
        <v>29215.001453062647</v>
      </c>
    </row>
    <row r="40" spans="1:13" ht="12.75" customHeight="1">
      <c r="A40" s="380">
        <v>1996</v>
      </c>
      <c r="B40" s="531">
        <v>269714</v>
      </c>
      <c r="C40" s="533">
        <v>8100.2</v>
      </c>
      <c r="D40" s="532">
        <v>6667</v>
      </c>
      <c r="E40" s="530">
        <v>5829.9</v>
      </c>
      <c r="F40" s="453">
        <v>73.134237920000004</v>
      </c>
      <c r="G40" s="65">
        <f t="shared" si="0"/>
        <v>76.699176214373637</v>
      </c>
      <c r="H40" s="487">
        <v>10561</v>
      </c>
      <c r="I40" s="66">
        <f t="shared" si="1"/>
        <v>9116.1133138392579</v>
      </c>
      <c r="J40" s="67">
        <f t="shared" si="2"/>
        <v>7971.5057759639249</v>
      </c>
      <c r="K40" s="166">
        <f t="shared" si="3"/>
        <v>39156.29147912233</v>
      </c>
      <c r="L40" s="68">
        <f t="shared" si="4"/>
        <v>33799.184743243793</v>
      </c>
      <c r="M40" s="167">
        <f t="shared" si="5"/>
        <v>29555.40230008055</v>
      </c>
    </row>
    <row r="41" spans="1:13" ht="12.75" customHeight="1">
      <c r="A41" s="380">
        <v>1997</v>
      </c>
      <c r="B41" s="531">
        <v>272958</v>
      </c>
      <c r="C41" s="533">
        <v>8608.5</v>
      </c>
      <c r="D41" s="532">
        <v>7080.7</v>
      </c>
      <c r="E41" s="530">
        <v>6148.8</v>
      </c>
      <c r="F41" s="453">
        <v>74.812270139999995</v>
      </c>
      <c r="G41" s="65">
        <f t="shared" si="0"/>
        <v>78.011581437076913</v>
      </c>
      <c r="H41" s="487">
        <v>11034.9</v>
      </c>
      <c r="I41" s="66">
        <f t="shared" si="1"/>
        <v>9464.623900263321</v>
      </c>
      <c r="J41" s="67">
        <f t="shared" si="2"/>
        <v>8218.9726210599401</v>
      </c>
      <c r="K41" s="166">
        <f t="shared" si="3"/>
        <v>40427.098674521359</v>
      </c>
      <c r="L41" s="68">
        <f t="shared" si="4"/>
        <v>34674.286521235212</v>
      </c>
      <c r="M41" s="167">
        <f t="shared" si="5"/>
        <v>30110.759241568077</v>
      </c>
    </row>
    <row r="42" spans="1:13" s="36" customFormat="1" ht="12.75" customHeight="1">
      <c r="A42" s="380">
        <v>1998</v>
      </c>
      <c r="B42" s="531">
        <v>276154</v>
      </c>
      <c r="C42" s="533">
        <v>9089.2000000000007</v>
      </c>
      <c r="D42" s="532">
        <v>7593.7</v>
      </c>
      <c r="E42" s="530">
        <v>6561.3</v>
      </c>
      <c r="F42" s="453">
        <v>75.977570299999996</v>
      </c>
      <c r="G42" s="65">
        <f t="shared" si="0"/>
        <v>78.858917741781568</v>
      </c>
      <c r="H42" s="487">
        <v>11525.9</v>
      </c>
      <c r="I42" s="66">
        <f t="shared" si="1"/>
        <v>9994.6602267169364</v>
      </c>
      <c r="J42" s="67">
        <f t="shared" si="2"/>
        <v>8635.8381481435717</v>
      </c>
      <c r="K42" s="166">
        <f t="shared" si="3"/>
        <v>41737.21908790023</v>
      </c>
      <c r="L42" s="68">
        <f t="shared" si="4"/>
        <v>36192.342775107143</v>
      </c>
      <c r="M42" s="167">
        <f t="shared" si="5"/>
        <v>31271.819883628599</v>
      </c>
    </row>
    <row r="43" spans="1:13">
      <c r="A43" s="380">
        <v>1999</v>
      </c>
      <c r="B43" s="531">
        <v>279328</v>
      </c>
      <c r="C43" s="533">
        <v>9660.6</v>
      </c>
      <c r="D43" s="532">
        <v>7988.4</v>
      </c>
      <c r="E43" s="530">
        <v>6876.3</v>
      </c>
      <c r="F43" s="453">
        <v>77.655602529999996</v>
      </c>
      <c r="G43" s="65">
        <f t="shared" si="0"/>
        <v>80.065308016807705</v>
      </c>
      <c r="H43" s="487">
        <v>12065.9</v>
      </c>
      <c r="I43" s="66">
        <f t="shared" si="1"/>
        <v>10286.95900841657</v>
      </c>
      <c r="J43" s="67">
        <f t="shared" si="2"/>
        <v>8854.8665852454633</v>
      </c>
      <c r="K43" s="166">
        <f t="shared" si="3"/>
        <v>43196.170809943862</v>
      </c>
      <c r="L43" s="68">
        <f t="shared" si="4"/>
        <v>36827.525376677484</v>
      </c>
      <c r="M43" s="167">
        <f t="shared" si="5"/>
        <v>31700.604970663389</v>
      </c>
    </row>
    <row r="44" spans="1:13">
      <c r="A44" s="380">
        <v>2000</v>
      </c>
      <c r="B44" s="531">
        <v>282398</v>
      </c>
      <c r="C44" s="533">
        <v>10284.799999999999</v>
      </c>
      <c r="D44" s="532">
        <v>8637.1</v>
      </c>
      <c r="E44" s="530">
        <v>7400.5</v>
      </c>
      <c r="F44" s="453">
        <v>80.265874879999998</v>
      </c>
      <c r="G44" s="65">
        <f t="shared" si="0"/>
        <v>81.887306225467157</v>
      </c>
      <c r="H44" s="487">
        <v>12559.7</v>
      </c>
      <c r="I44" s="66">
        <f t="shared" si="1"/>
        <v>10760.612792064792</v>
      </c>
      <c r="J44" s="67">
        <f t="shared" si="2"/>
        <v>9219.9829766559942</v>
      </c>
      <c r="K44" s="166">
        <f t="shared" si="3"/>
        <v>44475.173336921653</v>
      </c>
      <c r="L44" s="68">
        <f t="shared" si="4"/>
        <v>38104.422807756404</v>
      </c>
      <c r="M44" s="167">
        <f t="shared" si="5"/>
        <v>32648.896155978422</v>
      </c>
    </row>
    <row r="45" spans="1:13">
      <c r="A45" s="380">
        <v>2001</v>
      </c>
      <c r="B45" s="531">
        <v>285225</v>
      </c>
      <c r="C45" s="533">
        <v>10621.8</v>
      </c>
      <c r="D45" s="532">
        <v>8991.6</v>
      </c>
      <c r="E45" s="530">
        <v>7752.3</v>
      </c>
      <c r="F45" s="453">
        <v>82.549863189999996</v>
      </c>
      <c r="G45" s="65">
        <f t="shared" si="0"/>
        <v>83.753607418271272</v>
      </c>
      <c r="H45" s="487">
        <v>12682.2</v>
      </c>
      <c r="I45" s="66">
        <f t="shared" si="1"/>
        <v>10892.325744143975</v>
      </c>
      <c r="J45" s="67">
        <f t="shared" si="2"/>
        <v>9391.0512996938614</v>
      </c>
      <c r="K45" s="166">
        <f t="shared" si="3"/>
        <v>44463.844333420988</v>
      </c>
      <c r="L45" s="68">
        <f t="shared" si="4"/>
        <v>38188.537975787447</v>
      </c>
      <c r="M45" s="167">
        <f t="shared" si="5"/>
        <v>32925.063720549959</v>
      </c>
    </row>
    <row r="46" spans="1:13">
      <c r="A46" s="380">
        <v>2002</v>
      </c>
      <c r="B46" s="531">
        <v>287955</v>
      </c>
      <c r="C46" s="533">
        <v>10977.5</v>
      </c>
      <c r="D46" s="532">
        <v>9153.9</v>
      </c>
      <c r="E46" s="530">
        <v>8099.2</v>
      </c>
      <c r="F46" s="453">
        <v>83.854999370000002</v>
      </c>
      <c r="G46" s="65">
        <f t="shared" si="0"/>
        <v>85.038888200297478</v>
      </c>
      <c r="H46" s="487">
        <v>12908.8</v>
      </c>
      <c r="I46" s="66">
        <f t="shared" si="1"/>
        <v>10916.343770524078</v>
      </c>
      <c r="J46" s="67">
        <f t="shared" si="2"/>
        <v>9658.57737862863</v>
      </c>
      <c r="K46" s="166">
        <f t="shared" si="3"/>
        <v>44829.226788907989</v>
      </c>
      <c r="L46" s="68">
        <f t="shared" si="4"/>
        <v>37909.894846500589</v>
      </c>
      <c r="M46" s="167">
        <f t="shared" si="5"/>
        <v>33541.967941618066</v>
      </c>
    </row>
    <row r="47" spans="1:13">
      <c r="A47" s="380">
        <v>2003</v>
      </c>
      <c r="B47" s="531">
        <v>290626</v>
      </c>
      <c r="C47" s="533">
        <v>11510.7</v>
      </c>
      <c r="D47" s="532">
        <v>9491.1</v>
      </c>
      <c r="E47" s="530">
        <v>8485.7999999999993</v>
      </c>
      <c r="F47" s="453">
        <v>85.766091630000005</v>
      </c>
      <c r="G47" s="65">
        <f t="shared" si="0"/>
        <v>86.735086013970204</v>
      </c>
      <c r="H47" s="487">
        <v>13271.1</v>
      </c>
      <c r="I47" s="66">
        <f t="shared" si="1"/>
        <v>11066.261525528256</v>
      </c>
      <c r="J47" s="67">
        <f t="shared" si="2"/>
        <v>9894.1199706385632</v>
      </c>
      <c r="K47" s="166">
        <f t="shared" si="3"/>
        <v>45663.842877099778</v>
      </c>
      <c r="L47" s="68">
        <f t="shared" si="4"/>
        <v>38077.327993807354</v>
      </c>
      <c r="M47" s="167">
        <f t="shared" si="5"/>
        <v>34044.166628720632</v>
      </c>
    </row>
    <row r="48" spans="1:13">
      <c r="A48" s="380">
        <v>2004</v>
      </c>
      <c r="B48" s="531">
        <v>293262</v>
      </c>
      <c r="C48" s="533">
        <v>12274.9</v>
      </c>
      <c r="D48" s="532">
        <v>10052.9</v>
      </c>
      <c r="E48" s="530">
        <v>9002.2999999999993</v>
      </c>
      <c r="F48" s="453">
        <v>88.050079940000003</v>
      </c>
      <c r="G48" s="65">
        <f t="shared" si="0"/>
        <v>89.11968635423095</v>
      </c>
      <c r="H48" s="487">
        <v>13773.5</v>
      </c>
      <c r="I48" s="66">
        <f t="shared" si="1"/>
        <v>11417.252553149698</v>
      </c>
      <c r="J48" s="67">
        <f t="shared" si="2"/>
        <v>10224.067946485045</v>
      </c>
      <c r="K48" s="166">
        <f t="shared" si="3"/>
        <v>46966.535043749282</v>
      </c>
      <c r="L48" s="68">
        <f t="shared" si="4"/>
        <v>38931.919420687642</v>
      </c>
      <c r="M48" s="167">
        <f t="shared" si="5"/>
        <v>34863.255200077219</v>
      </c>
    </row>
    <row r="49" spans="1:29">
      <c r="A49" s="380">
        <v>2005</v>
      </c>
      <c r="B49" s="531">
        <v>295993</v>
      </c>
      <c r="C49" s="533">
        <v>13093.7</v>
      </c>
      <c r="D49" s="532">
        <v>10614</v>
      </c>
      <c r="E49" s="530">
        <v>9400.7999999999993</v>
      </c>
      <c r="F49" s="453">
        <v>91.03324834</v>
      </c>
      <c r="G49" s="65">
        <f>C49/H49*100</f>
        <v>91.987607311966954</v>
      </c>
      <c r="H49" s="487">
        <v>14234.2</v>
      </c>
      <c r="I49" s="66">
        <f t="shared" si="1"/>
        <v>11659.4762831683</v>
      </c>
      <c r="J49" s="67">
        <f t="shared" si="2"/>
        <v>10326.77639370723</v>
      </c>
      <c r="K49" s="166">
        <f t="shared" si="3"/>
        <v>48089.650768768188</v>
      </c>
      <c r="L49" s="68">
        <f t="shared" si="4"/>
        <v>39391.054123470152</v>
      </c>
      <c r="M49" s="167">
        <f t="shared" si="5"/>
        <v>34888.583154693624</v>
      </c>
    </row>
    <row r="50" spans="1:29">
      <c r="A50" s="380">
        <v>2006</v>
      </c>
      <c r="B50" s="531">
        <v>298818</v>
      </c>
      <c r="C50" s="533">
        <v>13855.9</v>
      </c>
      <c r="D50" s="532">
        <v>11393.9</v>
      </c>
      <c r="E50" s="530">
        <v>10036.9</v>
      </c>
      <c r="F50" s="453">
        <v>93.969804740000001</v>
      </c>
      <c r="G50" s="65">
        <f t="shared" si="0"/>
        <v>94.813806128453919</v>
      </c>
      <c r="H50" s="487">
        <v>14613.8</v>
      </c>
      <c r="I50" s="66">
        <f t="shared" si="1"/>
        <v>12125.065100991929</v>
      </c>
      <c r="J50" s="67">
        <f t="shared" si="2"/>
        <v>10680.984203139038</v>
      </c>
      <c r="K50" s="166">
        <f t="shared" si="3"/>
        <v>48905.353760482969</v>
      </c>
      <c r="L50" s="68">
        <f t="shared" si="4"/>
        <v>40576.756088963615</v>
      </c>
      <c r="M50" s="167">
        <f t="shared" si="5"/>
        <v>35744.112480302523</v>
      </c>
    </row>
    <row r="51" spans="1:29" s="30" customFormat="1">
      <c r="A51" s="352">
        <v>2007</v>
      </c>
      <c r="B51" s="531">
        <v>301696</v>
      </c>
      <c r="C51" s="533">
        <v>14477.6</v>
      </c>
      <c r="D51" s="532">
        <v>12000.2</v>
      </c>
      <c r="E51" s="530">
        <v>10507</v>
      </c>
      <c r="F51" s="453">
        <v>96.646266150000002</v>
      </c>
      <c r="G51" s="65">
        <f t="shared" ref="G51:G56" si="6">C51/H51*100</f>
        <v>97.336910116514389</v>
      </c>
      <c r="H51" s="487">
        <v>14873.7</v>
      </c>
      <c r="I51" s="66">
        <f t="shared" ref="I51:I59" si="7">D51/F51*100</f>
        <v>12416.620401428721</v>
      </c>
      <c r="J51" s="67">
        <f t="shared" ref="J51:J59" si="8">E51/F51*100</f>
        <v>10871.60468640619</v>
      </c>
      <c r="K51" s="166">
        <f t="shared" ref="K51:K59" si="9">H51/B51*1000000</f>
        <v>49300.289032668647</v>
      </c>
      <c r="L51" s="68">
        <f t="shared" ref="L51:L56" si="10">I51/B51*1000000</f>
        <v>41156.065713263422</v>
      </c>
      <c r="M51" s="167">
        <f t="shared" ref="M51:M56" si="11">J51/B51*1000000</f>
        <v>36034.9646213612</v>
      </c>
    </row>
    <row r="52" spans="1:29" s="30" customFormat="1">
      <c r="A52" s="352">
        <v>2008</v>
      </c>
      <c r="B52" s="531">
        <v>304543</v>
      </c>
      <c r="C52" s="533">
        <v>14718.6</v>
      </c>
      <c r="D52" s="532">
        <v>12502.2</v>
      </c>
      <c r="E52" s="530">
        <v>10994.4</v>
      </c>
      <c r="F52" s="453">
        <v>100.35704800000001</v>
      </c>
      <c r="G52" s="65">
        <f t="shared" si="6"/>
        <v>99.246143057503517</v>
      </c>
      <c r="H52" s="487">
        <v>14830.4</v>
      </c>
      <c r="I52" s="66">
        <f t="shared" si="7"/>
        <v>12457.719960037086</v>
      </c>
      <c r="J52" s="67">
        <f t="shared" si="8"/>
        <v>10955.284376240321</v>
      </c>
      <c r="K52" s="166">
        <f t="shared" si="9"/>
        <v>48697.228306019184</v>
      </c>
      <c r="L52" s="68">
        <f t="shared" si="10"/>
        <v>40906.275829807571</v>
      </c>
      <c r="M52" s="167">
        <f t="shared" si="11"/>
        <v>35972.865494331898</v>
      </c>
    </row>
    <row r="53" spans="1:29" s="40" customFormat="1">
      <c r="A53" s="352">
        <v>2009</v>
      </c>
      <c r="B53" s="531">
        <v>307240</v>
      </c>
      <c r="C53" s="533">
        <v>14418.7</v>
      </c>
      <c r="D53" s="532">
        <v>12094.8</v>
      </c>
      <c r="E53" s="530">
        <v>10942.5</v>
      </c>
      <c r="F53" s="453">
        <v>100</v>
      </c>
      <c r="G53" s="65">
        <f t="shared" si="6"/>
        <v>100</v>
      </c>
      <c r="H53" s="487">
        <v>14418.7</v>
      </c>
      <c r="I53" s="66">
        <f>D53/F53*100</f>
        <v>12094.8</v>
      </c>
      <c r="J53" s="67">
        <f t="shared" si="8"/>
        <v>10942.5</v>
      </c>
      <c r="K53" s="166">
        <f t="shared" si="9"/>
        <v>46929.761749772166</v>
      </c>
      <c r="L53" s="68">
        <f t="shared" si="10"/>
        <v>39365.967972920189</v>
      </c>
      <c r="M53" s="167">
        <f t="shared" si="11"/>
        <v>35615.479755240201</v>
      </c>
    </row>
    <row r="54" spans="1:29" s="40" customFormat="1">
      <c r="A54" s="352">
        <v>2010</v>
      </c>
      <c r="B54" s="531">
        <v>309794</v>
      </c>
      <c r="C54" s="533">
        <v>14964.4</v>
      </c>
      <c r="D54" s="532">
        <v>12477.1</v>
      </c>
      <c r="E54" s="530">
        <v>11237.9</v>
      </c>
      <c r="F54" s="453">
        <v>101.6402765</v>
      </c>
      <c r="G54" s="65">
        <f t="shared" si="6"/>
        <v>101.22160743516552</v>
      </c>
      <c r="H54" s="487">
        <v>14783.8</v>
      </c>
      <c r="I54" s="66">
        <f t="shared" si="7"/>
        <v>12275.743858292239</v>
      </c>
      <c r="J54" s="67">
        <f t="shared" si="8"/>
        <v>11056.54213760428</v>
      </c>
      <c r="K54" s="166">
        <f t="shared" si="9"/>
        <v>47721.389052079765</v>
      </c>
      <c r="L54" s="68">
        <f t="shared" si="10"/>
        <v>39625.505523968313</v>
      </c>
      <c r="M54" s="167">
        <f t="shared" si="11"/>
        <v>35689.981528384276</v>
      </c>
    </row>
    <row r="55" spans="1:29" s="40" customFormat="1">
      <c r="A55" s="352">
        <v>2011</v>
      </c>
      <c r="B55" s="531">
        <v>312098</v>
      </c>
      <c r="C55" s="533">
        <v>15517.9</v>
      </c>
      <c r="D55" s="532">
        <v>13254.5</v>
      </c>
      <c r="E55" s="530">
        <v>11801.4</v>
      </c>
      <c r="F55" s="453">
        <v>104.8485809</v>
      </c>
      <c r="G55" s="65">
        <f t="shared" si="6"/>
        <v>103.31078651984606</v>
      </c>
      <c r="H55" s="487">
        <v>15020.6</v>
      </c>
      <c r="I55" s="66">
        <f t="shared" si="7"/>
        <v>12641.563563594211</v>
      </c>
      <c r="J55" s="67">
        <f t="shared" si="8"/>
        <v>11255.660208940413</v>
      </c>
      <c r="K55" s="166">
        <f t="shared" si="9"/>
        <v>48127.831642625075</v>
      </c>
      <c r="L55" s="68">
        <f t="shared" si="10"/>
        <v>40505.109175945407</v>
      </c>
      <c r="M55" s="167">
        <f t="shared" si="11"/>
        <v>36064.506049191004</v>
      </c>
    </row>
    <row r="56" spans="1:29" s="40" customFormat="1">
      <c r="A56" s="352">
        <v>2012</v>
      </c>
      <c r="B56" s="531">
        <v>314374</v>
      </c>
      <c r="C56" s="533">
        <v>16155.3</v>
      </c>
      <c r="D56" s="532">
        <v>13915.1</v>
      </c>
      <c r="E56" s="530">
        <v>12403.7</v>
      </c>
      <c r="F56" s="453">
        <v>107.0183698</v>
      </c>
      <c r="G56" s="65">
        <f t="shared" si="6"/>
        <v>105.21472392638036</v>
      </c>
      <c r="H56" s="487">
        <v>15354.6</v>
      </c>
      <c r="I56" s="66">
        <f t="shared" si="7"/>
        <v>13002.534075229392</v>
      </c>
      <c r="J56" s="67">
        <f t="shared" si="8"/>
        <v>11590.253171656892</v>
      </c>
      <c r="K56" s="166">
        <f t="shared" si="9"/>
        <v>48841.825341790354</v>
      </c>
      <c r="L56" s="68">
        <f t="shared" si="10"/>
        <v>41360.080907547679</v>
      </c>
      <c r="M56" s="167">
        <f t="shared" si="11"/>
        <v>36867.721795240359</v>
      </c>
    </row>
    <row r="57" spans="1:29" s="40" customFormat="1">
      <c r="A57" s="352">
        <v>2013</v>
      </c>
      <c r="B57" s="531">
        <v>316598</v>
      </c>
      <c r="C57" s="533">
        <v>16691.5</v>
      </c>
      <c r="D57" s="532">
        <v>14073.7</v>
      </c>
      <c r="E57" s="530">
        <v>12395.8</v>
      </c>
      <c r="F57" s="453">
        <v>108.5859316</v>
      </c>
      <c r="G57" s="65">
        <f>C57/H57*100</f>
        <v>106.91318327974275</v>
      </c>
      <c r="H57" s="487">
        <v>15612.2</v>
      </c>
      <c r="I57" s="66">
        <f t="shared" si="7"/>
        <v>12960.887098932437</v>
      </c>
      <c r="J57" s="67">
        <f t="shared" si="8"/>
        <v>11415.659300748681</v>
      </c>
      <c r="K57" s="166">
        <f t="shared" si="9"/>
        <v>49312.377210216109</v>
      </c>
      <c r="L57" s="68">
        <f>I57/B57*1000000</f>
        <v>40937.994235378734</v>
      </c>
      <c r="M57" s="167">
        <f>J57/B57*1000000</f>
        <v>36057.269157571056</v>
      </c>
    </row>
    <row r="58" spans="1:29" s="40" customFormat="1">
      <c r="A58" s="567">
        <v>2014</v>
      </c>
      <c r="B58" s="568">
        <v>318953</v>
      </c>
      <c r="C58" s="71">
        <v>17427.599999999999</v>
      </c>
      <c r="D58" s="71">
        <v>14818.2</v>
      </c>
      <c r="E58" s="450">
        <v>13032.6</v>
      </c>
      <c r="F58" s="566">
        <v>110.34739930000001</v>
      </c>
      <c r="G58" s="65">
        <f>C58/H58*100</f>
        <v>108.8320333722593</v>
      </c>
      <c r="H58" s="487">
        <v>16013.3</v>
      </c>
      <c r="I58" s="66">
        <f t="shared" si="7"/>
        <v>13428.68077906753</v>
      </c>
      <c r="J58" s="67">
        <f t="shared" si="8"/>
        <v>11810.518492210625</v>
      </c>
      <c r="K58" s="68">
        <f t="shared" si="9"/>
        <v>50205.829699046561</v>
      </c>
      <c r="L58" s="68">
        <f>I58/B58*1000000</f>
        <v>42102.38116295357</v>
      </c>
      <c r="M58" s="167">
        <f>J58/B58*1000000</f>
        <v>37029.024628113315</v>
      </c>
    </row>
    <row r="59" spans="1:29" s="40" customFormat="1">
      <c r="A59" s="40">
        <v>2015</v>
      </c>
      <c r="B59" s="663">
        <v>321323</v>
      </c>
      <c r="C59" s="565">
        <v>18120.7</v>
      </c>
      <c r="D59" s="71">
        <v>15553</v>
      </c>
      <c r="E59" s="450">
        <v>13615</v>
      </c>
      <c r="F59" s="566">
        <v>110.478379</v>
      </c>
      <c r="G59" s="662">
        <f>C59/H59*100</f>
        <v>110.01244573961084</v>
      </c>
      <c r="H59" s="487">
        <v>16471.5</v>
      </c>
      <c r="I59" s="66">
        <f t="shared" si="7"/>
        <v>14077.867670379197</v>
      </c>
      <c r="J59" s="66">
        <f t="shared" si="8"/>
        <v>12323.678282788707</v>
      </c>
      <c r="K59" s="166">
        <f t="shared" si="9"/>
        <v>51261.503222614003</v>
      </c>
      <c r="L59" s="68">
        <f>I59/B59*1000000</f>
        <v>43812.200403890158</v>
      </c>
      <c r="M59" s="167">
        <f>J59/B59*1000000</f>
        <v>38352.929241880309</v>
      </c>
    </row>
    <row r="60" spans="1:29" s="40" customFormat="1">
      <c r="A60" s="567">
        <v>2016</v>
      </c>
      <c r="B60" s="568">
        <v>323668</v>
      </c>
      <c r="C60" s="71">
        <v>18624.5</v>
      </c>
      <c r="D60" s="71">
        <v>15928.7</v>
      </c>
      <c r="E60" s="450">
        <v>13968.6</v>
      </c>
      <c r="F60" s="566">
        <v>111.872078</v>
      </c>
      <c r="G60" s="65">
        <f t="shared" ref="G60:G61" si="12">C60/H60*100</f>
        <v>111.41587202833179</v>
      </c>
      <c r="H60" s="650">
        <v>16716.2</v>
      </c>
      <c r="I60" s="66">
        <f t="shared" ref="I60:I61" si="13">D60/F60*100</f>
        <v>14238.31601662034</v>
      </c>
      <c r="J60" s="66">
        <f t="shared" ref="J60:J61" si="14">E60/F60*100</f>
        <v>12486.225562020936</v>
      </c>
      <c r="K60" s="166">
        <f t="shared" ref="K60:K61" si="15">H60/B60*1000000</f>
        <v>51646.131220880656</v>
      </c>
      <c r="L60" s="68">
        <f t="shared" ref="L60:L61" si="16">I60/B60*1000000</f>
        <v>43990.496485968149</v>
      </c>
      <c r="M60" s="167">
        <f t="shared" ref="M60:M61" si="17">J60/B60*1000000</f>
        <v>38577.263004130582</v>
      </c>
    </row>
    <row r="61" spans="1:29" s="40" customFormat="1">
      <c r="A61" s="521">
        <v>2017</v>
      </c>
      <c r="B61" s="659">
        <v>325983</v>
      </c>
      <c r="C61" s="518">
        <v>19386.2</v>
      </c>
      <c r="D61" s="518">
        <v>16428</v>
      </c>
      <c r="E61" s="451">
        <v>14379.2</v>
      </c>
      <c r="F61" s="569">
        <v>114.2553499</v>
      </c>
      <c r="G61" s="664">
        <f t="shared" si="12"/>
        <v>113.419335966067</v>
      </c>
      <c r="H61" s="605">
        <v>17092.5</v>
      </c>
      <c r="I61" s="381">
        <f t="shared" si="13"/>
        <v>14378.320152516551</v>
      </c>
      <c r="J61" s="381">
        <f t="shared" si="14"/>
        <v>12585.143726385806</v>
      </c>
      <c r="K61" s="424">
        <f t="shared" si="15"/>
        <v>52433.715868618921</v>
      </c>
      <c r="L61" s="382">
        <f t="shared" si="16"/>
        <v>44107.576629813673</v>
      </c>
      <c r="M61" s="336">
        <f t="shared" si="17"/>
        <v>38606.748592367723</v>
      </c>
    </row>
    <row r="62" spans="1:29" s="30" customFormat="1"/>
    <row r="63" spans="1:29" s="36" customFormat="1">
      <c r="A63" s="140" t="s">
        <v>329</v>
      </c>
      <c r="B63" s="72"/>
      <c r="C63" s="33"/>
      <c r="D63" s="73"/>
      <c r="E63" s="73"/>
      <c r="F63" s="74"/>
      <c r="G63" s="74"/>
      <c r="H63" s="73"/>
      <c r="I63" s="74"/>
      <c r="J63" s="74"/>
      <c r="K63" s="74"/>
      <c r="L63" s="74"/>
      <c r="M63" s="74"/>
      <c r="N63" s="35"/>
      <c r="O63" s="35"/>
      <c r="P63" s="30"/>
      <c r="Q63" s="33"/>
      <c r="R63" s="30"/>
      <c r="S63" s="30"/>
      <c r="T63" s="30"/>
      <c r="U63" s="30"/>
      <c r="V63" s="30"/>
      <c r="W63" s="30"/>
      <c r="X63" s="30"/>
      <c r="Y63" s="30"/>
      <c r="Z63" s="30"/>
      <c r="AA63" s="30"/>
      <c r="AB63" s="30"/>
      <c r="AC63" s="30"/>
    </row>
    <row r="64" spans="1:29" s="36" customFormat="1">
      <c r="A64" s="315" t="s">
        <v>377</v>
      </c>
      <c r="B64" s="395">
        <f>(POWER(B17/B13,1/4)-1)*100</f>
        <v>1.1160280773479414</v>
      </c>
      <c r="C64" s="395">
        <f t="shared" ref="C64:M64" si="18">(POWER(C17/C13,1/4)-1)*100</f>
        <v>8.7879174974235816</v>
      </c>
      <c r="D64" s="360">
        <f t="shared" si="18"/>
        <v>9.2119230751974932</v>
      </c>
      <c r="E64" s="359">
        <f t="shared" si="18"/>
        <v>9.6577122593557228</v>
      </c>
      <c r="F64" s="406">
        <f t="shared" si="18"/>
        <v>4.8767514097466602</v>
      </c>
      <c r="G64" s="384">
        <f t="shared" si="18"/>
        <v>5.0295687097844377</v>
      </c>
      <c r="H64" s="360">
        <f t="shared" si="18"/>
        <v>3.5783721039778227</v>
      </c>
      <c r="I64" s="383">
        <f t="shared" si="18"/>
        <v>4.1335869076584819</v>
      </c>
      <c r="J64" s="384">
        <f t="shared" si="18"/>
        <v>4.5586469692698195</v>
      </c>
      <c r="K64" s="383">
        <f t="shared" si="18"/>
        <v>2.4351668805130622</v>
      </c>
      <c r="L64" s="383">
        <f t="shared" si="18"/>
        <v>2.9842537208861319</v>
      </c>
      <c r="M64" s="384">
        <f t="shared" si="18"/>
        <v>3.4046223505619366</v>
      </c>
      <c r="N64" s="35"/>
      <c r="O64" s="35"/>
      <c r="P64" s="30"/>
      <c r="Q64" s="33"/>
      <c r="R64" s="30"/>
      <c r="S64" s="30"/>
      <c r="T64" s="30"/>
      <c r="U64" s="30"/>
      <c r="V64" s="30"/>
      <c r="W64" s="30"/>
      <c r="X64" s="30"/>
      <c r="Y64" s="30"/>
      <c r="Z64" s="30"/>
      <c r="AA64" s="30"/>
      <c r="AB64" s="30"/>
      <c r="AC64" s="30"/>
    </row>
    <row r="65" spans="1:29" s="36" customFormat="1">
      <c r="A65" s="316" t="s">
        <v>38</v>
      </c>
      <c r="B65" s="34">
        <f>(POWER(B25/B17,1/8)-1)*100</f>
        <v>1.027942316368069</v>
      </c>
      <c r="C65" s="388">
        <f t="shared" ref="C65:M65" si="19">(POWER(C25/C17,1/8)-1)*100</f>
        <v>10.654736313438494</v>
      </c>
      <c r="D65" s="34">
        <f t="shared" si="19"/>
        <v>10.855414838642496</v>
      </c>
      <c r="E65" s="174">
        <f t="shared" si="19"/>
        <v>10.588395680200179</v>
      </c>
      <c r="F65" s="387">
        <f t="shared" si="19"/>
        <v>9.3698494086099871</v>
      </c>
      <c r="G65" s="175">
        <f t="shared" si="19"/>
        <v>7.9375569715632643</v>
      </c>
      <c r="H65" s="34">
        <f t="shared" si="19"/>
        <v>2.5173622769608217</v>
      </c>
      <c r="I65" s="37">
        <f t="shared" si="19"/>
        <v>1.3582952139600923</v>
      </c>
      <c r="J65" s="175">
        <f t="shared" si="19"/>
        <v>1.1141519149739931</v>
      </c>
      <c r="K65" s="37">
        <f t="shared" si="19"/>
        <v>1.4742653630702041</v>
      </c>
      <c r="L65" s="37">
        <f t="shared" si="19"/>
        <v>0.32699161243681107</v>
      </c>
      <c r="M65" s="175">
        <f t="shared" si="19"/>
        <v>8.5332430443796348E-2</v>
      </c>
      <c r="N65" s="35"/>
      <c r="O65" s="35"/>
      <c r="P65" s="30"/>
      <c r="Q65" s="33"/>
      <c r="R65" s="30"/>
      <c r="S65" s="30"/>
      <c r="T65" s="30"/>
      <c r="U65" s="30"/>
      <c r="V65" s="30"/>
      <c r="W65" s="30"/>
      <c r="X65" s="30"/>
      <c r="Y65" s="30"/>
      <c r="Z65" s="30"/>
      <c r="AA65" s="30"/>
      <c r="AB65" s="30"/>
      <c r="AC65" s="30"/>
    </row>
    <row r="66" spans="1:29" s="36" customFormat="1">
      <c r="A66" s="316" t="s">
        <v>39</v>
      </c>
      <c r="B66" s="34">
        <f>(POWER(B33/B25,1/8)-1)*100</f>
        <v>0.91465540431414638</v>
      </c>
      <c r="C66" s="388">
        <f t="shared" ref="C66:M66" si="20">(POWER(C33/C25,1/8)-1)*100</f>
        <v>7.3371231657053837</v>
      </c>
      <c r="D66" s="34">
        <f t="shared" si="20"/>
        <v>7.4683376214339736</v>
      </c>
      <c r="E66" s="174">
        <f t="shared" si="20"/>
        <v>7.6267727629066195</v>
      </c>
      <c r="F66" s="387">
        <f t="shared" si="20"/>
        <v>3.9578347186482787</v>
      </c>
      <c r="G66" s="175">
        <f t="shared" si="20"/>
        <v>3.6005269298838627</v>
      </c>
      <c r="H66" s="34">
        <f t="shared" si="20"/>
        <v>3.6067347788205861</v>
      </c>
      <c r="I66" s="37">
        <f t="shared" si="20"/>
        <v>3.3768526559701195</v>
      </c>
      <c r="J66" s="175">
        <f t="shared" si="20"/>
        <v>3.5292559278364832</v>
      </c>
      <c r="K66" s="37">
        <f t="shared" si="20"/>
        <v>2.6676793016045419</v>
      </c>
      <c r="L66" s="37">
        <f t="shared" si="20"/>
        <v>2.4398807505125797</v>
      </c>
      <c r="M66" s="175">
        <f t="shared" si="20"/>
        <v>2.5909026920291733</v>
      </c>
      <c r="N66" s="35"/>
      <c r="O66" s="35"/>
      <c r="P66" s="30"/>
      <c r="Q66" s="33"/>
      <c r="R66" s="30"/>
      <c r="S66" s="30"/>
      <c r="T66" s="30"/>
      <c r="U66" s="30"/>
      <c r="V66" s="30"/>
      <c r="W66" s="30"/>
      <c r="X66" s="30"/>
      <c r="Y66" s="30"/>
      <c r="Z66" s="30"/>
      <c r="AA66" s="30"/>
      <c r="AB66" s="30"/>
      <c r="AC66" s="30"/>
    </row>
    <row r="67" spans="1:29" s="38" customFormat="1">
      <c r="A67" s="316" t="s">
        <v>40</v>
      </c>
      <c r="B67" s="34">
        <f>(POWER(B44/B33,1/11)-1)*100</f>
        <v>1.2105734851499239</v>
      </c>
      <c r="C67" s="388">
        <f t="shared" ref="C67:M67" si="21">(POWER(C44/C33,1/11)-1)*100</f>
        <v>5.5834853534893369</v>
      </c>
      <c r="D67" s="34">
        <f t="shared" si="21"/>
        <v>5.8530109072635339</v>
      </c>
      <c r="E67" s="174">
        <f t="shared" si="21"/>
        <v>5.6282494942254013</v>
      </c>
      <c r="F67" s="387">
        <f t="shared" si="21"/>
        <v>3.030232142190048</v>
      </c>
      <c r="G67" s="175">
        <f t="shared" si="21"/>
        <v>2.2091520890780592</v>
      </c>
      <c r="H67" s="34">
        <f t="shared" si="21"/>
        <v>3.3014003104834044</v>
      </c>
      <c r="I67" s="37">
        <f t="shared" si="21"/>
        <v>2.739757745258542</v>
      </c>
      <c r="J67" s="175">
        <f t="shared" si="21"/>
        <v>2.5216068119208845</v>
      </c>
      <c r="K67" s="37">
        <f t="shared" si="21"/>
        <v>2.0658185734321988</v>
      </c>
      <c r="L67" s="37">
        <f t="shared" si="21"/>
        <v>1.5108937806117329</v>
      </c>
      <c r="M67" s="175">
        <f t="shared" si="21"/>
        <v>1.2953521372579768</v>
      </c>
      <c r="N67" s="39"/>
      <c r="O67" s="39"/>
      <c r="P67" s="40"/>
      <c r="Q67" s="31"/>
      <c r="R67" s="40"/>
      <c r="S67" s="40"/>
      <c r="T67" s="40"/>
      <c r="U67" s="40"/>
      <c r="V67" s="40"/>
      <c r="W67" s="40"/>
      <c r="X67" s="40"/>
      <c r="Y67" s="40"/>
      <c r="Z67" s="40"/>
      <c r="AA67" s="40"/>
      <c r="AB67" s="40"/>
      <c r="AC67" s="40"/>
    </row>
    <row r="68" spans="1:29" s="38" customFormat="1">
      <c r="A68" s="300" t="s">
        <v>41</v>
      </c>
      <c r="B68" s="37">
        <f>(((B52/B44)^(1/8))-1)*100</f>
        <v>0.94815261524316963</v>
      </c>
      <c r="C68" s="396">
        <f t="shared" ref="C68:M68" si="22">(((C52/C44)^(1/8))-1)*100</f>
        <v>4.5824547931325954</v>
      </c>
      <c r="D68" s="37">
        <f t="shared" si="22"/>
        <v>4.7314971276347428</v>
      </c>
      <c r="E68" s="37">
        <f t="shared" si="22"/>
        <v>5.0724378763785438</v>
      </c>
      <c r="F68" s="396">
        <f t="shared" si="22"/>
        <v>2.8317239679652939</v>
      </c>
      <c r="G68" s="355">
        <f t="shared" si="22"/>
        <v>2.4323488818236871</v>
      </c>
      <c r="H68" s="37">
        <f t="shared" si="22"/>
        <v>2.0990496994162333</v>
      </c>
      <c r="I68" s="37">
        <f t="shared" si="22"/>
        <v>1.8474582418371854</v>
      </c>
      <c r="J68" s="37">
        <f t="shared" si="22"/>
        <v>2.1790103500659797</v>
      </c>
      <c r="K68" s="396">
        <f t="shared" si="22"/>
        <v>1.140087316465932</v>
      </c>
      <c r="L68" s="37">
        <f t="shared" si="22"/>
        <v>0.8908589244041476</v>
      </c>
      <c r="M68" s="37">
        <f t="shared" si="22"/>
        <v>1.2192969390080188</v>
      </c>
      <c r="N68" s="462"/>
      <c r="O68" s="39"/>
      <c r="P68" s="40"/>
      <c r="Q68" s="31"/>
      <c r="R68" s="40"/>
      <c r="S68" s="40"/>
      <c r="T68" s="40"/>
      <c r="U68" s="40"/>
      <c r="V68" s="40"/>
      <c r="W68" s="40"/>
      <c r="X68" s="40"/>
      <c r="Y68" s="40"/>
      <c r="Z68" s="40"/>
      <c r="AA68" s="40"/>
      <c r="AB68" s="40"/>
      <c r="AC68" s="40"/>
    </row>
    <row r="69" spans="1:29" s="38" customFormat="1">
      <c r="A69" s="405"/>
      <c r="B69" s="383"/>
      <c r="C69" s="383"/>
      <c r="D69" s="383"/>
      <c r="E69" s="383"/>
      <c r="F69" s="383"/>
      <c r="G69" s="383"/>
      <c r="H69" s="383"/>
      <c r="I69" s="383"/>
      <c r="J69" s="383"/>
      <c r="K69" s="383"/>
      <c r="L69" s="383"/>
      <c r="M69" s="383"/>
      <c r="N69" s="39"/>
      <c r="O69" s="39"/>
      <c r="P69" s="40"/>
      <c r="Q69" s="31"/>
      <c r="R69" s="40"/>
      <c r="S69" s="40"/>
      <c r="T69" s="40"/>
      <c r="U69" s="40"/>
      <c r="V69" s="40"/>
      <c r="W69" s="40"/>
      <c r="X69" s="40"/>
      <c r="Y69" s="40"/>
      <c r="Z69" s="40"/>
      <c r="AA69" s="40"/>
      <c r="AB69" s="40"/>
      <c r="AC69" s="40"/>
    </row>
    <row r="70" spans="1:29" s="38" customFormat="1">
      <c r="A70" s="432" t="s">
        <v>328</v>
      </c>
      <c r="B70" s="37"/>
      <c r="C70" s="361"/>
      <c r="D70" s="37"/>
      <c r="E70" s="37"/>
      <c r="F70" s="37"/>
      <c r="G70" s="37"/>
      <c r="H70" s="37"/>
      <c r="I70" s="37"/>
      <c r="J70" s="37"/>
      <c r="K70" s="37"/>
      <c r="L70" s="37"/>
      <c r="M70" s="37"/>
      <c r="N70" s="39"/>
      <c r="O70" s="39"/>
      <c r="P70" s="40"/>
      <c r="Q70" s="31"/>
      <c r="R70" s="40"/>
      <c r="S70" s="40"/>
      <c r="T70" s="40"/>
      <c r="U70" s="40"/>
      <c r="V70" s="40"/>
      <c r="W70" s="40"/>
      <c r="X70" s="40"/>
      <c r="Y70" s="40"/>
      <c r="Z70" s="40"/>
      <c r="AA70" s="40"/>
      <c r="AB70" s="40"/>
      <c r="AC70" s="40"/>
    </row>
    <row r="71" spans="1:29" s="38" customFormat="1">
      <c r="A71" s="331" t="s">
        <v>460</v>
      </c>
      <c r="B71" s="406">
        <f>((B61/B13)^(1/48)-1)*100</f>
        <v>0.99437090453053933</v>
      </c>
      <c r="C71" s="406">
        <f t="shared" ref="C71:M71" si="23">((C61/C13)^(1/48)-1)*100</f>
        <v>6.3272254103881709</v>
      </c>
      <c r="D71" s="383">
        <f t="shared" si="23"/>
        <v>6.4977046345777056</v>
      </c>
      <c r="E71" s="383">
        <f t="shared" si="23"/>
        <v>6.5126151716270675</v>
      </c>
      <c r="F71" s="406">
        <f t="shared" si="23"/>
        <v>4.0354893375907697</v>
      </c>
      <c r="G71" s="383">
        <f t="shared" si="23"/>
        <v>3.5111423510119311</v>
      </c>
      <c r="H71" s="406">
        <f t="shared" si="23"/>
        <v>2.7205603140063372</v>
      </c>
      <c r="I71" s="383">
        <f t="shared" si="23"/>
        <v>2.3667070849228589</v>
      </c>
      <c r="J71" s="383">
        <f t="shared" si="23"/>
        <v>2.3810392490182908</v>
      </c>
      <c r="K71" s="406">
        <f t="shared" si="23"/>
        <v>1.7091936847723366</v>
      </c>
      <c r="L71" s="383">
        <f t="shared" si="23"/>
        <v>1.358824425659888</v>
      </c>
      <c r="M71" s="384">
        <f t="shared" si="23"/>
        <v>1.3730154780592363</v>
      </c>
      <c r="N71" s="39"/>
      <c r="O71" s="39"/>
      <c r="P71" s="40"/>
      <c r="Q71" s="31"/>
      <c r="R71" s="40"/>
      <c r="S71" s="40"/>
      <c r="T71" s="40"/>
      <c r="U71" s="40"/>
      <c r="V71" s="40"/>
      <c r="W71" s="40"/>
      <c r="X71" s="40"/>
      <c r="Y71" s="40"/>
      <c r="Z71" s="40"/>
      <c r="AA71" s="40"/>
      <c r="AB71" s="40"/>
      <c r="AC71" s="40"/>
    </row>
    <row r="72" spans="1:29" s="38" customFormat="1">
      <c r="A72" s="331" t="s">
        <v>456</v>
      </c>
      <c r="B72" s="387">
        <f>((B61/B17)^(1/45)-1)*100</f>
        <v>0.96136220443374665</v>
      </c>
      <c r="C72" s="387">
        <f t="shared" ref="C72:M72" si="24">((C61/C17)^(1/45)-1)*100</f>
        <v>5.9666403712226757</v>
      </c>
      <c r="D72" s="37">
        <f t="shared" si="24"/>
        <v>6.1111809500100422</v>
      </c>
      <c r="E72" s="37">
        <f t="shared" si="24"/>
        <v>6.0886068019488926</v>
      </c>
      <c r="F72" s="387">
        <f t="shared" si="24"/>
        <v>3.8696803363543975</v>
      </c>
      <c r="G72" s="37">
        <f t="shared" si="24"/>
        <v>3.2979918448046819</v>
      </c>
      <c r="H72" s="387">
        <f t="shared" si="24"/>
        <v>2.5834466660565658</v>
      </c>
      <c r="I72" s="37">
        <f t="shared" si="24"/>
        <v>2.1579931760617121</v>
      </c>
      <c r="J72" s="37">
        <f t="shared" si="24"/>
        <v>2.1362600312325064</v>
      </c>
      <c r="K72" s="387">
        <f t="shared" si="24"/>
        <v>1.6066388430242329</v>
      </c>
      <c r="L72" s="37">
        <f t="shared" si="24"/>
        <v>1.1852365553516764</v>
      </c>
      <c r="M72" s="175">
        <f t="shared" si="24"/>
        <v>1.1637103552740724</v>
      </c>
      <c r="N72" s="39"/>
      <c r="O72" s="39"/>
      <c r="P72" s="40"/>
      <c r="Q72" s="31"/>
      <c r="R72" s="40"/>
      <c r="S72" s="40"/>
      <c r="T72" s="40"/>
      <c r="U72" s="40"/>
      <c r="V72" s="40"/>
      <c r="W72" s="40"/>
      <c r="X72" s="40"/>
      <c r="Y72" s="40"/>
      <c r="Z72" s="40"/>
      <c r="AA72" s="40"/>
      <c r="AB72" s="40"/>
      <c r="AC72" s="40"/>
    </row>
    <row r="73" spans="1:29" s="38" customFormat="1">
      <c r="A73" s="331" t="s">
        <v>384</v>
      </c>
      <c r="B73" s="387">
        <f>((B44/B13)^(1/31)-1)*100</f>
        <v>1.0748085044105515</v>
      </c>
      <c r="C73" s="387">
        <f t="shared" ref="C73:M73" si="25">((C44/C13)^(1/31)-1)*100</f>
        <v>7.739617088040629</v>
      </c>
      <c r="D73" s="37">
        <f t="shared" si="25"/>
        <v>7.9757662118332684</v>
      </c>
      <c r="E73" s="37">
        <f t="shared" si="25"/>
        <v>7.9249427743591339</v>
      </c>
      <c r="F73" s="387">
        <f t="shared" si="25"/>
        <v>5.1131382808569548</v>
      </c>
      <c r="G73" s="37">
        <f t="shared" si="25"/>
        <v>4.3860032488356682</v>
      </c>
      <c r="H73" s="387">
        <f t="shared" si="25"/>
        <v>3.2127045148099054</v>
      </c>
      <c r="I73" s="37">
        <f t="shared" si="25"/>
        <v>2.7233778553233945</v>
      </c>
      <c r="J73" s="37">
        <f t="shared" si="25"/>
        <v>2.6750266802891831</v>
      </c>
      <c r="K73" s="387">
        <f t="shared" si="25"/>
        <v>2.1151620686039152</v>
      </c>
      <c r="L73" s="37">
        <f t="shared" si="25"/>
        <v>1.6310388071038462</v>
      </c>
      <c r="M73" s="175">
        <f t="shared" si="25"/>
        <v>1.5832017884147565</v>
      </c>
      <c r="N73" s="39"/>
      <c r="O73" s="39"/>
      <c r="P73" s="40"/>
      <c r="Q73" s="31"/>
      <c r="R73" s="40"/>
      <c r="S73" s="40"/>
      <c r="T73" s="40"/>
      <c r="U73" s="40"/>
      <c r="V73" s="40"/>
      <c r="W73" s="40"/>
      <c r="X73" s="40"/>
      <c r="Y73" s="40"/>
      <c r="Z73" s="40"/>
      <c r="AA73" s="40"/>
      <c r="AB73" s="40"/>
      <c r="AC73" s="40"/>
    </row>
    <row r="74" spans="1:29" s="38" customFormat="1">
      <c r="A74" s="331" t="s">
        <v>457</v>
      </c>
      <c r="B74" s="387">
        <f>((B61/B44)^(1/17)-1)*100</f>
        <v>0.84785533674098801</v>
      </c>
      <c r="C74" s="387">
        <f t="shared" ref="C74:M74" si="26">((C61/C44)^(1/17)-1)*100</f>
        <v>3.799182150668301</v>
      </c>
      <c r="D74" s="37">
        <f t="shared" si="26"/>
        <v>3.8543075679685845</v>
      </c>
      <c r="E74" s="37">
        <f t="shared" si="26"/>
        <v>3.9846031985013797</v>
      </c>
      <c r="F74" s="387">
        <f t="shared" si="26"/>
        <v>2.0987275330297317</v>
      </c>
      <c r="G74" s="37">
        <f t="shared" si="26"/>
        <v>1.934640366645568</v>
      </c>
      <c r="H74" s="387">
        <f t="shared" si="26"/>
        <v>1.8291542279603945</v>
      </c>
      <c r="I74" s="37">
        <f t="shared" si="26"/>
        <v>1.7194925709244746</v>
      </c>
      <c r="J74" s="37">
        <f t="shared" si="26"/>
        <v>1.8471098622277804</v>
      </c>
      <c r="K74" s="387">
        <f t="shared" si="26"/>
        <v>0.97304884466087316</v>
      </c>
      <c r="L74" s="37">
        <f t="shared" si="26"/>
        <v>0.8643091429887173</v>
      </c>
      <c r="M74" s="175">
        <f t="shared" si="26"/>
        <v>0.99085352102945556</v>
      </c>
      <c r="N74" s="39"/>
      <c r="O74" s="39"/>
      <c r="P74" s="40"/>
      <c r="Q74" s="31"/>
      <c r="R74" s="40"/>
      <c r="S74" s="40"/>
      <c r="T74" s="40"/>
      <c r="U74" s="40"/>
      <c r="V74" s="40"/>
      <c r="W74" s="40"/>
      <c r="X74" s="40"/>
      <c r="Y74" s="40"/>
      <c r="Z74" s="40"/>
      <c r="AA74" s="40"/>
      <c r="AB74" s="40"/>
      <c r="AC74" s="40"/>
    </row>
    <row r="75" spans="1:29" s="38" customFormat="1">
      <c r="A75" s="431" t="s">
        <v>458</v>
      </c>
      <c r="B75" s="396">
        <f>((B61/B52)^(1/9)-1)*100</f>
        <v>0.75878586066850939</v>
      </c>
      <c r="C75" s="396">
        <f t="shared" ref="C75:M75" si="27">((C61/C52)^(1/9)-1)*100</f>
        <v>3.1078659977516354</v>
      </c>
      <c r="D75" s="361">
        <f t="shared" si="27"/>
        <v>3.0807532782645364</v>
      </c>
      <c r="E75" s="361">
        <f t="shared" si="27"/>
        <v>3.0270976622375878</v>
      </c>
      <c r="F75" s="396">
        <f t="shared" si="27"/>
        <v>1.4515626286442096</v>
      </c>
      <c r="G75" s="361">
        <f t="shared" si="27"/>
        <v>1.4942633544725803</v>
      </c>
      <c r="H75" s="396">
        <f t="shared" si="27"/>
        <v>1.5898461547954712</v>
      </c>
      <c r="I75" s="361">
        <f t="shared" si="27"/>
        <v>1.6058802914488801</v>
      </c>
      <c r="J75" s="361">
        <f t="shared" si="27"/>
        <v>1.552992376628537</v>
      </c>
      <c r="K75" s="396">
        <f t="shared" si="27"/>
        <v>0.82480181457937896</v>
      </c>
      <c r="L75" s="361">
        <f t="shared" si="27"/>
        <v>0.84071520269384248</v>
      </c>
      <c r="M75" s="355">
        <f t="shared" si="27"/>
        <v>0.78822557177125052</v>
      </c>
      <c r="N75" s="39"/>
      <c r="O75" s="39"/>
      <c r="P75" s="40"/>
      <c r="Q75" s="31"/>
      <c r="R75" s="40"/>
      <c r="S75" s="40"/>
      <c r="T75" s="40"/>
      <c r="U75" s="40"/>
      <c r="V75" s="40"/>
      <c r="W75" s="40"/>
      <c r="X75" s="40"/>
      <c r="Y75" s="40"/>
      <c r="Z75" s="40"/>
      <c r="AA75" s="40"/>
      <c r="AB75" s="40"/>
      <c r="AC75" s="40"/>
    </row>
    <row r="76" spans="1:29" s="42" customFormat="1">
      <c r="A76" s="481"/>
      <c r="B76" s="37"/>
      <c r="C76" s="37"/>
      <c r="D76" s="37"/>
      <c r="E76" s="37"/>
      <c r="F76" s="37"/>
      <c r="G76" s="37"/>
      <c r="H76" s="37"/>
      <c r="I76" s="37"/>
      <c r="J76" s="37"/>
      <c r="K76" s="37"/>
      <c r="L76" s="37"/>
      <c r="M76" s="37"/>
    </row>
    <row r="77" spans="1:29" s="42" customFormat="1">
      <c r="A77" s="30" t="s">
        <v>64</v>
      </c>
      <c r="B77" s="84"/>
      <c r="C77" s="385"/>
      <c r="D77" s="385"/>
      <c r="E77" s="385"/>
      <c r="F77" s="386"/>
      <c r="G77" s="386"/>
      <c r="H77" s="385"/>
      <c r="I77" s="386"/>
      <c r="J77" s="386"/>
      <c r="K77" s="110"/>
      <c r="L77" s="110"/>
      <c r="M77" s="110"/>
    </row>
    <row r="78" spans="1:29" s="42" customFormat="1">
      <c r="A78" s="42" t="s">
        <v>415</v>
      </c>
      <c r="C78" s="75"/>
      <c r="D78" s="75"/>
      <c r="E78" s="75"/>
      <c r="F78" s="76"/>
      <c r="G78" s="76"/>
      <c r="H78" s="75"/>
      <c r="I78" s="76"/>
      <c r="J78" s="76"/>
      <c r="K78" s="77"/>
      <c r="L78" s="77"/>
      <c r="M78" s="77"/>
    </row>
    <row r="79" spans="1:29" s="42" customFormat="1">
      <c r="A79" s="42" t="s">
        <v>416</v>
      </c>
      <c r="C79" s="75"/>
      <c r="D79" s="75"/>
      <c r="E79" s="75"/>
      <c r="F79" s="76"/>
      <c r="G79" s="76"/>
      <c r="H79" s="75"/>
      <c r="I79" s="76"/>
      <c r="J79" s="76"/>
      <c r="K79" s="77"/>
      <c r="L79" s="77"/>
      <c r="M79" s="77"/>
    </row>
    <row r="80" spans="1:29" s="42" customFormat="1">
      <c r="A80" s="30" t="s">
        <v>417</v>
      </c>
      <c r="C80" s="75"/>
      <c r="D80" s="75"/>
      <c r="E80" s="75"/>
      <c r="F80" s="76"/>
      <c r="G80" s="76"/>
      <c r="H80" s="75"/>
      <c r="I80" s="76"/>
      <c r="J80" s="76"/>
      <c r="K80" s="77"/>
      <c r="L80" s="77"/>
      <c r="M80" s="77"/>
    </row>
    <row r="81" spans="1:13" s="42" customFormat="1" ht="12.6" customHeight="1">
      <c r="A81" s="30" t="s">
        <v>418</v>
      </c>
      <c r="C81" s="75"/>
      <c r="D81" s="75"/>
      <c r="E81" s="75"/>
      <c r="F81" s="76"/>
      <c r="G81" s="76"/>
      <c r="H81" s="75"/>
      <c r="I81" s="76"/>
      <c r="J81" s="76"/>
      <c r="K81" s="77"/>
      <c r="L81" s="77"/>
      <c r="M81" s="77"/>
    </row>
    <row r="82" spans="1:13" s="42" customFormat="1">
      <c r="A82" s="42" t="s">
        <v>419</v>
      </c>
      <c r="F82" s="78"/>
      <c r="G82" s="78"/>
      <c r="I82" s="78"/>
      <c r="J82" s="78"/>
      <c r="K82" s="77"/>
      <c r="L82" s="77"/>
      <c r="M82" s="77"/>
    </row>
    <row r="83" spans="1:13" s="42" customFormat="1">
      <c r="A83" s="42" t="s">
        <v>385</v>
      </c>
      <c r="F83" s="77"/>
      <c r="G83" s="77"/>
      <c r="I83" s="77"/>
      <c r="J83" s="77"/>
      <c r="K83" s="77"/>
      <c r="L83" s="77"/>
      <c r="M83" s="77"/>
    </row>
    <row r="84" spans="1:13">
      <c r="A84" s="2" t="s">
        <v>459</v>
      </c>
      <c r="H84" s="42"/>
      <c r="I84" s="42"/>
    </row>
    <row r="85" spans="1:13">
      <c r="H85" s="42"/>
      <c r="I85" s="42"/>
    </row>
  </sheetData>
  <mergeCells count="1">
    <mergeCell ref="A1:E1"/>
  </mergeCells>
  <pageMargins left="0.74803149606299213" right="0.74803149606299213" top="0.23622047244094491" bottom="0.23622047244094491" header="0.35433070866141736" footer="0.39370078740157483"/>
  <pageSetup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2"/>
  <sheetViews>
    <sheetView workbookViewId="0">
      <pane ySplit="4" topLeftCell="A47" activePane="bottomLeft" state="frozen"/>
      <selection activeCell="A2" sqref="A2"/>
      <selection pane="bottomLeft" sqref="A1:J1"/>
    </sheetView>
  </sheetViews>
  <sheetFormatPr defaultRowHeight="12.75"/>
  <cols>
    <col min="1" max="1" width="9.140625" style="47"/>
    <col min="2" max="2" width="9.85546875" style="47" customWidth="1"/>
    <col min="3" max="3" width="9.140625" style="47" customWidth="1"/>
    <col min="4" max="255" width="9.140625" style="47"/>
    <col min="256" max="256" width="9.85546875" style="47" customWidth="1"/>
    <col min="257" max="257" width="9.140625" style="47" customWidth="1"/>
    <col min="258" max="259" width="9.140625" style="47"/>
    <col min="260" max="261" width="0" style="47" hidden="1" customWidth="1"/>
    <col min="262" max="511" width="9.140625" style="47"/>
    <col min="512" max="512" width="9.85546875" style="47" customWidth="1"/>
    <col min="513" max="513" width="9.140625" style="47" customWidth="1"/>
    <col min="514" max="515" width="9.140625" style="47"/>
    <col min="516" max="517" width="0" style="47" hidden="1" customWidth="1"/>
    <col min="518" max="767" width="9.140625" style="47"/>
    <col min="768" max="768" width="9.85546875" style="47" customWidth="1"/>
    <col min="769" max="769" width="9.140625" style="47" customWidth="1"/>
    <col min="770" max="771" width="9.140625" style="47"/>
    <col min="772" max="773" width="0" style="47" hidden="1" customWidth="1"/>
    <col min="774" max="1023" width="9.140625" style="47"/>
    <col min="1024" max="1024" width="9.85546875" style="47" customWidth="1"/>
    <col min="1025" max="1025" width="9.140625" style="47" customWidth="1"/>
    <col min="1026" max="1027" width="9.140625" style="47"/>
    <col min="1028" max="1029" width="0" style="47" hidden="1" customWidth="1"/>
    <col min="1030" max="1279" width="9.140625" style="47"/>
    <col min="1280" max="1280" width="9.85546875" style="47" customWidth="1"/>
    <col min="1281" max="1281" width="9.140625" style="47" customWidth="1"/>
    <col min="1282" max="1283" width="9.140625" style="47"/>
    <col min="1284" max="1285" width="0" style="47" hidden="1" customWidth="1"/>
    <col min="1286" max="1535" width="9.140625" style="47"/>
    <col min="1536" max="1536" width="9.85546875" style="47" customWidth="1"/>
    <col min="1537" max="1537" width="9.140625" style="47" customWidth="1"/>
    <col min="1538" max="1539" width="9.140625" style="47"/>
    <col min="1540" max="1541" width="0" style="47" hidden="1" customWidth="1"/>
    <col min="1542" max="1791" width="9.140625" style="47"/>
    <col min="1792" max="1792" width="9.85546875" style="47" customWidth="1"/>
    <col min="1793" max="1793" width="9.140625" style="47" customWidth="1"/>
    <col min="1794" max="1795" width="9.140625" style="47"/>
    <col min="1796" max="1797" width="0" style="47" hidden="1" customWidth="1"/>
    <col min="1798" max="2047" width="9.140625" style="47"/>
    <col min="2048" max="2048" width="9.85546875" style="47" customWidth="1"/>
    <col min="2049" max="2049" width="9.140625" style="47" customWidth="1"/>
    <col min="2050" max="2051" width="9.140625" style="47"/>
    <col min="2052" max="2053" width="0" style="47" hidden="1" customWidth="1"/>
    <col min="2054" max="2303" width="9.140625" style="47"/>
    <col min="2304" max="2304" width="9.85546875" style="47" customWidth="1"/>
    <col min="2305" max="2305" width="9.140625" style="47" customWidth="1"/>
    <col min="2306" max="2307" width="9.140625" style="47"/>
    <col min="2308" max="2309" width="0" style="47" hidden="1" customWidth="1"/>
    <col min="2310" max="2559" width="9.140625" style="47"/>
    <col min="2560" max="2560" width="9.85546875" style="47" customWidth="1"/>
    <col min="2561" max="2561" width="9.140625" style="47" customWidth="1"/>
    <col min="2562" max="2563" width="9.140625" style="47"/>
    <col min="2564" max="2565" width="0" style="47" hidden="1" customWidth="1"/>
    <col min="2566" max="2815" width="9.140625" style="47"/>
    <col min="2816" max="2816" width="9.85546875" style="47" customWidth="1"/>
    <col min="2817" max="2817" width="9.140625" style="47" customWidth="1"/>
    <col min="2818" max="2819" width="9.140625" style="47"/>
    <col min="2820" max="2821" width="0" style="47" hidden="1" customWidth="1"/>
    <col min="2822" max="3071" width="9.140625" style="47"/>
    <col min="3072" max="3072" width="9.85546875" style="47" customWidth="1"/>
    <col min="3073" max="3073" width="9.140625" style="47" customWidth="1"/>
    <col min="3074" max="3075" width="9.140625" style="47"/>
    <col min="3076" max="3077" width="0" style="47" hidden="1" customWidth="1"/>
    <col min="3078" max="3327" width="9.140625" style="47"/>
    <col min="3328" max="3328" width="9.85546875" style="47" customWidth="1"/>
    <col min="3329" max="3329" width="9.140625" style="47" customWidth="1"/>
    <col min="3330" max="3331" width="9.140625" style="47"/>
    <col min="3332" max="3333" width="0" style="47" hidden="1" customWidth="1"/>
    <col min="3334" max="3583" width="9.140625" style="47"/>
    <col min="3584" max="3584" width="9.85546875" style="47" customWidth="1"/>
    <col min="3585" max="3585" width="9.140625" style="47" customWidth="1"/>
    <col min="3586" max="3587" width="9.140625" style="47"/>
    <col min="3588" max="3589" width="0" style="47" hidden="1" customWidth="1"/>
    <col min="3590" max="3839" width="9.140625" style="47"/>
    <col min="3840" max="3840" width="9.85546875" style="47" customWidth="1"/>
    <col min="3841" max="3841" width="9.140625" style="47" customWidth="1"/>
    <col min="3842" max="3843" width="9.140625" style="47"/>
    <col min="3844" max="3845" width="0" style="47" hidden="1" customWidth="1"/>
    <col min="3846" max="4095" width="9.140625" style="47"/>
    <col min="4096" max="4096" width="9.85546875" style="47" customWidth="1"/>
    <col min="4097" max="4097" width="9.140625" style="47" customWidth="1"/>
    <col min="4098" max="4099" width="9.140625" style="47"/>
    <col min="4100" max="4101" width="0" style="47" hidden="1" customWidth="1"/>
    <col min="4102" max="4351" width="9.140625" style="47"/>
    <col min="4352" max="4352" width="9.85546875" style="47" customWidth="1"/>
    <col min="4353" max="4353" width="9.140625" style="47" customWidth="1"/>
    <col min="4354" max="4355" width="9.140625" style="47"/>
    <col min="4356" max="4357" width="0" style="47" hidden="1" customWidth="1"/>
    <col min="4358" max="4607" width="9.140625" style="47"/>
    <col min="4608" max="4608" width="9.85546875" style="47" customWidth="1"/>
    <col min="4609" max="4609" width="9.140625" style="47" customWidth="1"/>
    <col min="4610" max="4611" width="9.140625" style="47"/>
    <col min="4612" max="4613" width="0" style="47" hidden="1" customWidth="1"/>
    <col min="4614" max="4863" width="9.140625" style="47"/>
    <col min="4864" max="4864" width="9.85546875" style="47" customWidth="1"/>
    <col min="4865" max="4865" width="9.140625" style="47" customWidth="1"/>
    <col min="4866" max="4867" width="9.140625" style="47"/>
    <col min="4868" max="4869" width="0" style="47" hidden="1" customWidth="1"/>
    <col min="4870" max="5119" width="9.140625" style="47"/>
    <col min="5120" max="5120" width="9.85546875" style="47" customWidth="1"/>
    <col min="5121" max="5121" width="9.140625" style="47" customWidth="1"/>
    <col min="5122" max="5123" width="9.140625" style="47"/>
    <col min="5124" max="5125" width="0" style="47" hidden="1" customWidth="1"/>
    <col min="5126" max="5375" width="9.140625" style="47"/>
    <col min="5376" max="5376" width="9.85546875" style="47" customWidth="1"/>
    <col min="5377" max="5377" width="9.140625" style="47" customWidth="1"/>
    <col min="5378" max="5379" width="9.140625" style="47"/>
    <col min="5380" max="5381" width="0" style="47" hidden="1" customWidth="1"/>
    <col min="5382" max="5631" width="9.140625" style="47"/>
    <col min="5632" max="5632" width="9.85546875" style="47" customWidth="1"/>
    <col min="5633" max="5633" width="9.140625" style="47" customWidth="1"/>
    <col min="5634" max="5635" width="9.140625" style="47"/>
    <col min="5636" max="5637" width="0" style="47" hidden="1" customWidth="1"/>
    <col min="5638" max="5887" width="9.140625" style="47"/>
    <col min="5888" max="5888" width="9.85546875" style="47" customWidth="1"/>
    <col min="5889" max="5889" width="9.140625" style="47" customWidth="1"/>
    <col min="5890" max="5891" width="9.140625" style="47"/>
    <col min="5892" max="5893" width="0" style="47" hidden="1" customWidth="1"/>
    <col min="5894" max="6143" width="9.140625" style="47"/>
    <col min="6144" max="6144" width="9.85546875" style="47" customWidth="1"/>
    <col min="6145" max="6145" width="9.140625" style="47" customWidth="1"/>
    <col min="6146" max="6147" width="9.140625" style="47"/>
    <col min="6148" max="6149" width="0" style="47" hidden="1" customWidth="1"/>
    <col min="6150" max="6399" width="9.140625" style="47"/>
    <col min="6400" max="6400" width="9.85546875" style="47" customWidth="1"/>
    <col min="6401" max="6401" width="9.140625" style="47" customWidth="1"/>
    <col min="6402" max="6403" width="9.140625" style="47"/>
    <col min="6404" max="6405" width="0" style="47" hidden="1" customWidth="1"/>
    <col min="6406" max="6655" width="9.140625" style="47"/>
    <col min="6656" max="6656" width="9.85546875" style="47" customWidth="1"/>
    <col min="6657" max="6657" width="9.140625" style="47" customWidth="1"/>
    <col min="6658" max="6659" width="9.140625" style="47"/>
    <col min="6660" max="6661" width="0" style="47" hidden="1" customWidth="1"/>
    <col min="6662" max="6911" width="9.140625" style="47"/>
    <col min="6912" max="6912" width="9.85546875" style="47" customWidth="1"/>
    <col min="6913" max="6913" width="9.140625" style="47" customWidth="1"/>
    <col min="6914" max="6915" width="9.140625" style="47"/>
    <col min="6916" max="6917" width="0" style="47" hidden="1" customWidth="1"/>
    <col min="6918" max="7167" width="9.140625" style="47"/>
    <col min="7168" max="7168" width="9.85546875" style="47" customWidth="1"/>
    <col min="7169" max="7169" width="9.140625" style="47" customWidth="1"/>
    <col min="7170" max="7171" width="9.140625" style="47"/>
    <col min="7172" max="7173" width="0" style="47" hidden="1" customWidth="1"/>
    <col min="7174" max="7423" width="9.140625" style="47"/>
    <col min="7424" max="7424" width="9.85546875" style="47" customWidth="1"/>
    <col min="7425" max="7425" width="9.140625" style="47" customWidth="1"/>
    <col min="7426" max="7427" width="9.140625" style="47"/>
    <col min="7428" max="7429" width="0" style="47" hidden="1" customWidth="1"/>
    <col min="7430" max="7679" width="9.140625" style="47"/>
    <col min="7680" max="7680" width="9.85546875" style="47" customWidth="1"/>
    <col min="7681" max="7681" width="9.140625" style="47" customWidth="1"/>
    <col min="7682" max="7683" width="9.140625" style="47"/>
    <col min="7684" max="7685" width="0" style="47" hidden="1" customWidth="1"/>
    <col min="7686" max="7935" width="9.140625" style="47"/>
    <col min="7936" max="7936" width="9.85546875" style="47" customWidth="1"/>
    <col min="7937" max="7937" width="9.140625" style="47" customWidth="1"/>
    <col min="7938" max="7939" width="9.140625" style="47"/>
    <col min="7940" max="7941" width="0" style="47" hidden="1" customWidth="1"/>
    <col min="7942" max="8191" width="9.140625" style="47"/>
    <col min="8192" max="8192" width="9.85546875" style="47" customWidth="1"/>
    <col min="8193" max="8193" width="9.140625" style="47" customWidth="1"/>
    <col min="8194" max="8195" width="9.140625" style="47"/>
    <col min="8196" max="8197" width="0" style="47" hidden="1" customWidth="1"/>
    <col min="8198" max="8447" width="9.140625" style="47"/>
    <col min="8448" max="8448" width="9.85546875" style="47" customWidth="1"/>
    <col min="8449" max="8449" width="9.140625" style="47" customWidth="1"/>
    <col min="8450" max="8451" width="9.140625" style="47"/>
    <col min="8452" max="8453" width="0" style="47" hidden="1" customWidth="1"/>
    <col min="8454" max="8703" width="9.140625" style="47"/>
    <col min="8704" max="8704" width="9.85546875" style="47" customWidth="1"/>
    <col min="8705" max="8705" width="9.140625" style="47" customWidth="1"/>
    <col min="8706" max="8707" width="9.140625" style="47"/>
    <col min="8708" max="8709" width="0" style="47" hidden="1" customWidth="1"/>
    <col min="8710" max="8959" width="9.140625" style="47"/>
    <col min="8960" max="8960" width="9.85546875" style="47" customWidth="1"/>
    <col min="8961" max="8961" width="9.140625" style="47" customWidth="1"/>
    <col min="8962" max="8963" width="9.140625" style="47"/>
    <col min="8964" max="8965" width="0" style="47" hidden="1" customWidth="1"/>
    <col min="8966" max="9215" width="9.140625" style="47"/>
    <col min="9216" max="9216" width="9.85546875" style="47" customWidth="1"/>
    <col min="9217" max="9217" width="9.140625" style="47" customWidth="1"/>
    <col min="9218" max="9219" width="9.140625" style="47"/>
    <col min="9220" max="9221" width="0" style="47" hidden="1" customWidth="1"/>
    <col min="9222" max="9471" width="9.140625" style="47"/>
    <col min="9472" max="9472" width="9.85546875" style="47" customWidth="1"/>
    <col min="9473" max="9473" width="9.140625" style="47" customWidth="1"/>
    <col min="9474" max="9475" width="9.140625" style="47"/>
    <col min="9476" max="9477" width="0" style="47" hidden="1" customWidth="1"/>
    <col min="9478" max="9727" width="9.140625" style="47"/>
    <col min="9728" max="9728" width="9.85546875" style="47" customWidth="1"/>
    <col min="9729" max="9729" width="9.140625" style="47" customWidth="1"/>
    <col min="9730" max="9731" width="9.140625" style="47"/>
    <col min="9732" max="9733" width="0" style="47" hidden="1" customWidth="1"/>
    <col min="9734" max="9983" width="9.140625" style="47"/>
    <col min="9984" max="9984" width="9.85546875" style="47" customWidth="1"/>
    <col min="9985" max="9985" width="9.140625" style="47" customWidth="1"/>
    <col min="9986" max="9987" width="9.140625" style="47"/>
    <col min="9988" max="9989" width="0" style="47" hidden="1" customWidth="1"/>
    <col min="9990" max="10239" width="9.140625" style="47"/>
    <col min="10240" max="10240" width="9.85546875" style="47" customWidth="1"/>
    <col min="10241" max="10241" width="9.140625" style="47" customWidth="1"/>
    <col min="10242" max="10243" width="9.140625" style="47"/>
    <col min="10244" max="10245" width="0" style="47" hidden="1" customWidth="1"/>
    <col min="10246" max="10495" width="9.140625" style="47"/>
    <col min="10496" max="10496" width="9.85546875" style="47" customWidth="1"/>
    <col min="10497" max="10497" width="9.140625" style="47" customWidth="1"/>
    <col min="10498" max="10499" width="9.140625" style="47"/>
    <col min="10500" max="10501" width="0" style="47" hidden="1" customWidth="1"/>
    <col min="10502" max="10751" width="9.140625" style="47"/>
    <col min="10752" max="10752" width="9.85546875" style="47" customWidth="1"/>
    <col min="10753" max="10753" width="9.140625" style="47" customWidth="1"/>
    <col min="10754" max="10755" width="9.140625" style="47"/>
    <col min="10756" max="10757" width="0" style="47" hidden="1" customWidth="1"/>
    <col min="10758" max="11007" width="9.140625" style="47"/>
    <col min="11008" max="11008" width="9.85546875" style="47" customWidth="1"/>
    <col min="11009" max="11009" width="9.140625" style="47" customWidth="1"/>
    <col min="11010" max="11011" width="9.140625" style="47"/>
    <col min="11012" max="11013" width="0" style="47" hidden="1" customWidth="1"/>
    <col min="11014" max="11263" width="9.140625" style="47"/>
    <col min="11264" max="11264" width="9.85546875" style="47" customWidth="1"/>
    <col min="11265" max="11265" width="9.140625" style="47" customWidth="1"/>
    <col min="11266" max="11267" width="9.140625" style="47"/>
    <col min="11268" max="11269" width="0" style="47" hidden="1" customWidth="1"/>
    <col min="11270" max="11519" width="9.140625" style="47"/>
    <col min="11520" max="11520" width="9.85546875" style="47" customWidth="1"/>
    <col min="11521" max="11521" width="9.140625" style="47" customWidth="1"/>
    <col min="11522" max="11523" width="9.140625" style="47"/>
    <col min="11524" max="11525" width="0" style="47" hidden="1" customWidth="1"/>
    <col min="11526" max="11775" width="9.140625" style="47"/>
    <col min="11776" max="11776" width="9.85546875" style="47" customWidth="1"/>
    <col min="11777" max="11777" width="9.140625" style="47" customWidth="1"/>
    <col min="11778" max="11779" width="9.140625" style="47"/>
    <col min="11780" max="11781" width="0" style="47" hidden="1" customWidth="1"/>
    <col min="11782" max="12031" width="9.140625" style="47"/>
    <col min="12032" max="12032" width="9.85546875" style="47" customWidth="1"/>
    <col min="12033" max="12033" width="9.140625" style="47" customWidth="1"/>
    <col min="12034" max="12035" width="9.140625" style="47"/>
    <col min="12036" max="12037" width="0" style="47" hidden="1" customWidth="1"/>
    <col min="12038" max="12287" width="9.140625" style="47"/>
    <col min="12288" max="12288" width="9.85546875" style="47" customWidth="1"/>
    <col min="12289" max="12289" width="9.140625" style="47" customWidth="1"/>
    <col min="12290" max="12291" width="9.140625" style="47"/>
    <col min="12292" max="12293" width="0" style="47" hidden="1" customWidth="1"/>
    <col min="12294" max="12543" width="9.140625" style="47"/>
    <col min="12544" max="12544" width="9.85546875" style="47" customWidth="1"/>
    <col min="12545" max="12545" width="9.140625" style="47" customWidth="1"/>
    <col min="12546" max="12547" width="9.140625" style="47"/>
    <col min="12548" max="12549" width="0" style="47" hidden="1" customWidth="1"/>
    <col min="12550" max="12799" width="9.140625" style="47"/>
    <col min="12800" max="12800" width="9.85546875" style="47" customWidth="1"/>
    <col min="12801" max="12801" width="9.140625" style="47" customWidth="1"/>
    <col min="12802" max="12803" width="9.140625" style="47"/>
    <col min="12804" max="12805" width="0" style="47" hidden="1" customWidth="1"/>
    <col min="12806" max="13055" width="9.140625" style="47"/>
    <col min="13056" max="13056" width="9.85546875" style="47" customWidth="1"/>
    <col min="13057" max="13057" width="9.140625" style="47" customWidth="1"/>
    <col min="13058" max="13059" width="9.140625" style="47"/>
    <col min="13060" max="13061" width="0" style="47" hidden="1" customWidth="1"/>
    <col min="13062" max="13311" width="9.140625" style="47"/>
    <col min="13312" max="13312" width="9.85546875" style="47" customWidth="1"/>
    <col min="13313" max="13313" width="9.140625" style="47" customWidth="1"/>
    <col min="13314" max="13315" width="9.140625" style="47"/>
    <col min="13316" max="13317" width="0" style="47" hidden="1" customWidth="1"/>
    <col min="13318" max="13567" width="9.140625" style="47"/>
    <col min="13568" max="13568" width="9.85546875" style="47" customWidth="1"/>
    <col min="13569" max="13569" width="9.140625" style="47" customWidth="1"/>
    <col min="13570" max="13571" width="9.140625" style="47"/>
    <col min="13572" max="13573" width="0" style="47" hidden="1" customWidth="1"/>
    <col min="13574" max="13823" width="9.140625" style="47"/>
    <col min="13824" max="13824" width="9.85546875" style="47" customWidth="1"/>
    <col min="13825" max="13825" width="9.140625" style="47" customWidth="1"/>
    <col min="13826" max="13827" width="9.140625" style="47"/>
    <col min="13828" max="13829" width="0" style="47" hidden="1" customWidth="1"/>
    <col min="13830" max="14079" width="9.140625" style="47"/>
    <col min="14080" max="14080" width="9.85546875" style="47" customWidth="1"/>
    <col min="14081" max="14081" width="9.140625" style="47" customWidth="1"/>
    <col min="14082" max="14083" width="9.140625" style="47"/>
    <col min="14084" max="14085" width="0" style="47" hidden="1" customWidth="1"/>
    <col min="14086" max="14335" width="9.140625" style="47"/>
    <col min="14336" max="14336" width="9.85546875" style="47" customWidth="1"/>
    <col min="14337" max="14337" width="9.140625" style="47" customWidth="1"/>
    <col min="14338" max="14339" width="9.140625" style="47"/>
    <col min="14340" max="14341" width="0" style="47" hidden="1" customWidth="1"/>
    <col min="14342" max="14591" width="9.140625" style="47"/>
    <col min="14592" max="14592" width="9.85546875" style="47" customWidth="1"/>
    <col min="14593" max="14593" width="9.140625" style="47" customWidth="1"/>
    <col min="14594" max="14595" width="9.140625" style="47"/>
    <col min="14596" max="14597" width="0" style="47" hidden="1" customWidth="1"/>
    <col min="14598" max="14847" width="9.140625" style="47"/>
    <col min="14848" max="14848" width="9.85546875" style="47" customWidth="1"/>
    <col min="14849" max="14849" width="9.140625" style="47" customWidth="1"/>
    <col min="14850" max="14851" width="9.140625" style="47"/>
    <col min="14852" max="14853" width="0" style="47" hidden="1" customWidth="1"/>
    <col min="14854" max="15103" width="9.140625" style="47"/>
    <col min="15104" max="15104" width="9.85546875" style="47" customWidth="1"/>
    <col min="15105" max="15105" width="9.140625" style="47" customWidth="1"/>
    <col min="15106" max="15107" width="9.140625" style="47"/>
    <col min="15108" max="15109" width="0" style="47" hidden="1" customWidth="1"/>
    <col min="15110" max="15359" width="9.140625" style="47"/>
    <col min="15360" max="15360" width="9.85546875" style="47" customWidth="1"/>
    <col min="15361" max="15361" width="9.140625" style="47" customWidth="1"/>
    <col min="15362" max="15363" width="9.140625" style="47"/>
    <col min="15364" max="15365" width="0" style="47" hidden="1" customWidth="1"/>
    <col min="15366" max="15615" width="9.140625" style="47"/>
    <col min="15616" max="15616" width="9.85546875" style="47" customWidth="1"/>
    <col min="15617" max="15617" width="9.140625" style="47" customWidth="1"/>
    <col min="15618" max="15619" width="9.140625" style="47"/>
    <col min="15620" max="15621" width="0" style="47" hidden="1" customWidth="1"/>
    <col min="15622" max="15871" width="9.140625" style="47"/>
    <col min="15872" max="15872" width="9.85546875" style="47" customWidth="1"/>
    <col min="15873" max="15873" width="9.140625" style="47" customWidth="1"/>
    <col min="15874" max="15875" width="9.140625" style="47"/>
    <col min="15876" max="15877" width="0" style="47" hidden="1" customWidth="1"/>
    <col min="15878" max="16127" width="9.140625" style="47"/>
    <col min="16128" max="16128" width="9.85546875" style="47" customWidth="1"/>
    <col min="16129" max="16129" width="9.140625" style="47" customWidth="1"/>
    <col min="16130" max="16131" width="9.140625" style="47"/>
    <col min="16132" max="16133" width="0" style="47" hidden="1" customWidth="1"/>
    <col min="16134" max="16384" width="9.140625" style="47"/>
  </cols>
  <sheetData>
    <row r="1" spans="1:10" ht="15.75">
      <c r="A1" s="704" t="s">
        <v>479</v>
      </c>
      <c r="B1" s="704"/>
      <c r="C1" s="704"/>
      <c r="D1" s="704"/>
      <c r="E1" s="704"/>
      <c r="F1" s="704"/>
      <c r="G1" s="704"/>
      <c r="H1" s="704"/>
      <c r="I1" s="704"/>
      <c r="J1" s="704"/>
    </row>
    <row r="2" spans="1:10" ht="15.75">
      <c r="A2" s="480"/>
      <c r="B2" s="480"/>
      <c r="C2" s="480"/>
      <c r="D2" s="480"/>
      <c r="E2" s="480"/>
      <c r="F2" s="480"/>
      <c r="G2" s="480"/>
      <c r="H2" s="480"/>
      <c r="I2" s="480"/>
      <c r="J2" s="480"/>
    </row>
    <row r="3" spans="1:10" ht="89.25">
      <c r="A3" s="293" t="s">
        <v>21</v>
      </c>
      <c r="B3" s="293" t="s">
        <v>42</v>
      </c>
      <c r="C3" s="376" t="s">
        <v>364</v>
      </c>
      <c r="D3" s="377" t="s">
        <v>365</v>
      </c>
      <c r="E3" s="378" t="s">
        <v>366</v>
      </c>
      <c r="F3" s="407" t="s">
        <v>367</v>
      </c>
      <c r="G3" s="407" t="s">
        <v>368</v>
      </c>
      <c r="H3" s="294" t="s">
        <v>50</v>
      </c>
      <c r="I3" s="294" t="s">
        <v>51</v>
      </c>
      <c r="J3" s="296" t="s">
        <v>52</v>
      </c>
    </row>
    <row r="4" spans="1:10" ht="17.25" customHeight="1">
      <c r="A4" s="49"/>
      <c r="B4" s="49" t="s">
        <v>22</v>
      </c>
      <c r="C4" s="11" t="s">
        <v>23</v>
      </c>
      <c r="D4" s="12" t="s">
        <v>24</v>
      </c>
      <c r="E4" s="14" t="s">
        <v>25</v>
      </c>
      <c r="F4" s="79" t="s">
        <v>26</v>
      </c>
      <c r="G4" s="79" t="s">
        <v>53</v>
      </c>
      <c r="H4" s="48" t="s">
        <v>28</v>
      </c>
      <c r="I4" s="48" t="s">
        <v>54</v>
      </c>
      <c r="J4" s="62" t="s">
        <v>55</v>
      </c>
    </row>
    <row r="5" spans="1:10">
      <c r="A5" s="408">
        <v>1961</v>
      </c>
      <c r="B5" s="59"/>
      <c r="C5" s="58"/>
      <c r="D5" s="58"/>
      <c r="E5" s="57"/>
      <c r="F5" s="57"/>
      <c r="G5" s="57"/>
      <c r="H5" s="58"/>
      <c r="I5" s="58"/>
      <c r="J5" s="57"/>
    </row>
    <row r="6" spans="1:10">
      <c r="A6" s="408">
        <v>1962</v>
      </c>
      <c r="B6" s="59">
        <f>('T2'!B6-'T2'!B5)/'T2'!B5*100</f>
        <v>1.5499994557586181</v>
      </c>
      <c r="C6" s="58">
        <f>('T2'!H6-'T2'!H5)/'T2'!H5*100</f>
        <v>6.1164957184529971</v>
      </c>
      <c r="D6" s="58">
        <f>('T2'!I6-'T2'!I5)/'T2'!I5*100</f>
        <v>5.291332167526309</v>
      </c>
      <c r="E6" s="57">
        <f>('T2'!J6-'T2'!J5)/'T2'!J5*100</f>
        <v>4.965121629298678</v>
      </c>
      <c r="F6" s="57">
        <f>('T2'!F6-'T2'!F5)/'T2'!F5*100</f>
        <v>1.0033444890444749</v>
      </c>
      <c r="G6" s="57">
        <f>('T2'!G6-'T2'!G5)/'T2'!G5*100</f>
        <v>1.2288963201730985</v>
      </c>
      <c r="H6" s="58">
        <f>('T2'!K6-'T2'!K5)/'T2'!K5*100</f>
        <v>4.4967959499436736</v>
      </c>
      <c r="I6" s="58">
        <f>('T2'!L6-'T2'!L5)/'T2'!L5*100</f>
        <v>3.6842272100628222</v>
      </c>
      <c r="J6" s="57">
        <f>('T2'!M6-'T2'!M5)/'T2'!M5*100</f>
        <v>3.3629957576000784</v>
      </c>
    </row>
    <row r="7" spans="1:10">
      <c r="A7" s="408">
        <v>1963</v>
      </c>
      <c r="B7" s="59">
        <f>('T2'!B7-'T2'!B6)/'T2'!B6*100</f>
        <v>1.4523822284152419</v>
      </c>
      <c r="C7" s="58">
        <f>('T2'!H7-'T2'!H6)/'T2'!H6*100</f>
        <v>4.3539948567881588</v>
      </c>
      <c r="D7" s="58">
        <f>('T2'!I7-'T2'!I6)/'T2'!I6*100</f>
        <v>3.6789959742689051</v>
      </c>
      <c r="E7" s="57">
        <f>('T2'!J7-'T2'!J6)/'T2'!J6*100</f>
        <v>3.6097217714898147</v>
      </c>
      <c r="F7" s="57">
        <f>('T2'!F7-'T2'!F6)/'T2'!F6*100</f>
        <v>1.3245032736218605</v>
      </c>
      <c r="G7" s="57">
        <f>('T2'!G7-'T2'!G6)/'T2'!G6*100</f>
        <v>1.1329514894976649</v>
      </c>
      <c r="H7" s="58">
        <f>('T2'!K7-'T2'!K6)/'T2'!K6*100</f>
        <v>2.860073430153752</v>
      </c>
      <c r="I7" s="58">
        <f>('T2'!L7-'T2'!L6)/'T2'!L6*100</f>
        <v>2.1947377646002906</v>
      </c>
      <c r="J7" s="57">
        <f>('T2'!M7-'T2'!M6)/'T2'!M6*100</f>
        <v>2.1264552844283306</v>
      </c>
    </row>
    <row r="8" spans="1:10">
      <c r="A8" s="408">
        <v>1964</v>
      </c>
      <c r="B8" s="59">
        <f>('T2'!B8-'T2'!B7)/'T2'!B7*100</f>
        <v>1.3877443211833069</v>
      </c>
      <c r="C8" s="58">
        <f>('T2'!H8-'T2'!H7)/'T2'!H7*100</f>
        <v>5.7670518921368661</v>
      </c>
      <c r="D8" s="58">
        <f>('T2'!I8-'T2'!I7)/'T2'!I7*100</f>
        <v>5.8404901200581598</v>
      </c>
      <c r="E8" s="57">
        <f>('T2'!J8-'T2'!J7)/'T2'!J7*100</f>
        <v>7.267669037906467</v>
      </c>
      <c r="F8" s="57">
        <f>('T2'!F8-'T2'!F7)/'T2'!F7*100</f>
        <v>1.3071895759348942</v>
      </c>
      <c r="G8" s="57">
        <f>('T2'!G8-'T2'!G7)/'T2'!G7*100</f>
        <v>1.5355597600602675</v>
      </c>
      <c r="H8" s="58">
        <f>('T2'!K8-'T2'!K7)/'T2'!K7*100</f>
        <v>4.3193658171153775</v>
      </c>
      <c r="I8" s="58">
        <f>('T2'!L8-'T2'!L7)/'T2'!L7*100</f>
        <v>4.3917988596029112</v>
      </c>
      <c r="J8" s="57">
        <f>('T2'!M8-'T2'!M7)/'T2'!M7*100</f>
        <v>5.7994432720549636</v>
      </c>
    </row>
    <row r="9" spans="1:10">
      <c r="A9" s="408">
        <v>1965</v>
      </c>
      <c r="B9" s="59">
        <f>('T2'!B9-'T2'!B8)/'T2'!B8*100</f>
        <v>1.2608960698598948</v>
      </c>
      <c r="C9" s="58">
        <f>('T2'!H9-'T2'!H8)/'T2'!H8*100</f>
        <v>6.4997321906802314</v>
      </c>
      <c r="D9" s="58">
        <f>('T2'!I9-'T2'!I8)/'T2'!I8*100</f>
        <v>6.3095538609745789</v>
      </c>
      <c r="E9" s="57">
        <f>('T2'!J9-'T2'!J8)/'T2'!J8*100</f>
        <v>6.0369448476692043</v>
      </c>
      <c r="F9" s="57">
        <f>('T2'!F9-'T2'!F8)/'T2'!F8*100</f>
        <v>1.6129032146442821</v>
      </c>
      <c r="G9" s="57">
        <f>('T2'!G9-'T2'!G8)/'T2'!G8*100</f>
        <v>1.8243824961063373</v>
      </c>
      <c r="H9" s="58">
        <f>('T2'!K9-'T2'!K8)/'T2'!K8*100</f>
        <v>5.1736023718435975</v>
      </c>
      <c r="I9" s="58">
        <f>('T2'!L9-'T2'!L8)/'T2'!L8*100</f>
        <v>4.9857921340451279</v>
      </c>
      <c r="J9" s="57">
        <f>('T2'!M9-'T2'!M8)/'T2'!M8*100</f>
        <v>4.7165776357680285</v>
      </c>
    </row>
    <row r="10" spans="1:10">
      <c r="A10" s="408">
        <v>1966</v>
      </c>
      <c r="B10" s="59">
        <f>('T2'!B10-'T2'!B9)/'T2'!B9*100</f>
        <v>1.1587521289240379</v>
      </c>
      <c r="C10" s="58">
        <f>('T2'!H10-'T2'!H9)/'T2'!H9*100</f>
        <v>6.5934065934065895</v>
      </c>
      <c r="D10" s="58">
        <f>('T2'!I10-'T2'!I9)/'T2'!I9*100</f>
        <v>5.7044693387436851</v>
      </c>
      <c r="E10" s="57">
        <f>('T2'!J10-'T2'!J9)/'T2'!J9*100</f>
        <v>4.9893911620085039</v>
      </c>
      <c r="F10" s="57">
        <f>('T2'!F10-'T2'!F9)/'T2'!F9*100</f>
        <v>2.8571428785479096</v>
      </c>
      <c r="G10" s="57">
        <f>('T2'!G10-'T2'!G9)/'T2'!G9*100</f>
        <v>2.8086095019469433</v>
      </c>
      <c r="H10" s="58">
        <f>('T2'!K10-'T2'!K9)/'T2'!K9*100</f>
        <v>5.3724016460347741</v>
      </c>
      <c r="I10" s="58">
        <f>('T2'!L10-'T2'!L9)/'T2'!L9*100</f>
        <v>4.4936469797751855</v>
      </c>
      <c r="J10" s="57">
        <f>('T2'!M10-'T2'!M9)/'T2'!M9*100</f>
        <v>3.7867598724452654</v>
      </c>
    </row>
    <row r="11" spans="1:10">
      <c r="A11" s="408">
        <v>1967</v>
      </c>
      <c r="B11" s="59">
        <f>('T2'!B11-'T2'!B10)/'T2'!B10*100</f>
        <v>1.0951225591177982</v>
      </c>
      <c r="C11" s="58">
        <f>('T2'!H11-'T2'!H10)/'T2'!H10*100</f>
        <v>2.7436363207435939</v>
      </c>
      <c r="D11" s="58">
        <f>('T2'!I11-'T2'!I10)/'T2'!I10*100</f>
        <v>4.0555691929025741</v>
      </c>
      <c r="E11" s="57">
        <f>('T2'!J11-'T2'!J10)/'T2'!J10*100</f>
        <v>3.7624498604892516</v>
      </c>
      <c r="F11" s="57">
        <f>('T2'!F11-'T2'!F10)/'T2'!F10*100</f>
        <v>3.0864197314234456</v>
      </c>
      <c r="G11" s="57">
        <f>('T2'!G11-'T2'!G10)/'T2'!G10*100</f>
        <v>2.9066763995257863</v>
      </c>
      <c r="H11" s="58">
        <f>('T2'!K11-'T2'!K10)/'T2'!K10*100</f>
        <v>1.6306560790425795</v>
      </c>
      <c r="I11" s="58">
        <f>('T2'!L11-'T2'!L10)/'T2'!L10*100</f>
        <v>2.9283773132117124</v>
      </c>
      <c r="J11" s="57">
        <f>('T2'!M11-'T2'!M10)/'T2'!M10*100</f>
        <v>2.6384332239289607</v>
      </c>
    </row>
    <row r="12" spans="1:10">
      <c r="A12" s="408">
        <v>1968</v>
      </c>
      <c r="B12" s="59">
        <f>('T2'!B12-'T2'!B11)/'T2'!B11*100</f>
        <v>1.0027572049589439</v>
      </c>
      <c r="C12" s="58">
        <f>('T2'!H12-'T2'!H11)/'T2'!H11*100</f>
        <v>4.9090742101396074</v>
      </c>
      <c r="D12" s="58">
        <f>('T2'!I12-'T2'!I11)/'T2'!I11*100</f>
        <v>5.348358558088437</v>
      </c>
      <c r="E12" s="57">
        <f>('T2'!J12-'T2'!J11)/'T2'!J11*100</f>
        <v>4.2341430399281519</v>
      </c>
      <c r="F12" s="57">
        <f>('T2'!F12-'T2'!F11)/'T2'!F11*100</f>
        <v>4.1916167764673613</v>
      </c>
      <c r="G12" s="57">
        <f>('T2'!G12-'T2'!G11)/'T2'!G11*100</f>
        <v>4.2586774305084365</v>
      </c>
      <c r="H12" s="58">
        <f>('T2'!K12-'T2'!K11)/'T2'!K11*100</f>
        <v>3.8675350191220885</v>
      </c>
      <c r="I12" s="58">
        <f>('T2'!L12-'T2'!L11)/'T2'!L11*100</f>
        <v>4.302458144099182</v>
      </c>
      <c r="J12" s="57">
        <f>('T2'!M12-'T2'!M11)/'T2'!M11*100</f>
        <v>3.1993045778066498</v>
      </c>
    </row>
    <row r="13" spans="1:10">
      <c r="A13" s="408">
        <v>1969</v>
      </c>
      <c r="B13" s="59">
        <f>('T2'!B13-'T2'!B12)/'T2'!B12*100</f>
        <v>0.9918055244215298</v>
      </c>
      <c r="C13" s="58">
        <f>('T2'!H13-'T2'!H12)/'T2'!H12*100</f>
        <v>3.1407310133508428</v>
      </c>
      <c r="D13" s="58">
        <f>('T2'!I13-'T2'!I12)/'T2'!I12*100</f>
        <v>3.854875453261112</v>
      </c>
      <c r="E13" s="57">
        <f>('T2'!J13-'T2'!J12)/'T2'!J12*100</f>
        <v>2.4817733271485656</v>
      </c>
      <c r="F13" s="57">
        <f>('T2'!F13-'T2'!F12)/'T2'!F12*100</f>
        <v>5.4597701142339226</v>
      </c>
      <c r="G13" s="57">
        <f>('T2'!G13-'T2'!G12)/'T2'!G12*100</f>
        <v>4.9170395907942748</v>
      </c>
      <c r="H13" s="58">
        <f>('T2'!K13-'T2'!K12)/'T2'!K12*100</f>
        <v>2.1278216363897782</v>
      </c>
      <c r="I13" s="58">
        <f>('T2'!L13-'T2'!L12)/'T2'!L12*100</f>
        <v>2.8349527112348087</v>
      </c>
      <c r="J13" s="57">
        <f>('T2'!M13-'T2'!M12)/'T2'!M12*100</f>
        <v>1.4753353452689311</v>
      </c>
    </row>
    <row r="14" spans="1:10">
      <c r="A14" s="408">
        <v>1970</v>
      </c>
      <c r="B14" s="59">
        <f>('T2'!B14-'T2'!B13)/'T2'!B13*100</f>
        <v>1.1606226817141505</v>
      </c>
      <c r="C14" s="58">
        <f>('T2'!H14-'T2'!H13)/'T2'!H13*100</f>
        <v>0.20159151193633951</v>
      </c>
      <c r="D14" s="58">
        <f>('T2'!I14-'T2'!I13)/'T2'!I13*100</f>
        <v>2.1872596900790091</v>
      </c>
      <c r="E14" s="57">
        <f>('T2'!J14-'T2'!J13)/'T2'!J13*100</f>
        <v>3.5189413515432664</v>
      </c>
      <c r="F14" s="57">
        <f>('T2'!F14-'T2'!F13)/'T2'!F13*100</f>
        <v>5.7220708285990405</v>
      </c>
      <c r="G14" s="57">
        <f>('T2'!G14-'T2'!G13)/'T2'!G13*100</f>
        <v>5.2785018620764168</v>
      </c>
      <c r="H14" s="58">
        <f>('T2'!K14-'T2'!K13)/'T2'!K13*100</f>
        <v>-0.9480281401541566</v>
      </c>
      <c r="I14" s="58">
        <f>('T2'!L14-'T2'!L13)/'T2'!L13*100</f>
        <v>1.0148583323720906</v>
      </c>
      <c r="J14" s="57">
        <f>('T2'!M14-'T2'!M13)/'T2'!M13*100</f>
        <v>2.3312615198595488</v>
      </c>
    </row>
    <row r="15" spans="1:10">
      <c r="A15" s="408">
        <v>1971</v>
      </c>
      <c r="B15" s="59">
        <f>('T2'!B15-'T2'!B14)/'T2'!B14*100</f>
        <v>1.2692050768203071</v>
      </c>
      <c r="C15" s="58">
        <f>('T2'!H15-'T2'!H14)/'T2'!H14*100</f>
        <v>3.2952138924184742</v>
      </c>
      <c r="D15" s="58">
        <f>('T2'!I15-'T2'!I14)/'T2'!I14*100</f>
        <v>3.2818430128664158</v>
      </c>
      <c r="E15" s="57">
        <f>('T2'!J15-'T2'!J14)/'T2'!J14*100</f>
        <v>4.4706111085794813</v>
      </c>
      <c r="F15" s="57">
        <f>('T2'!F15-'T2'!F14)/'T2'!F14*100</f>
        <v>4.3814433136473774</v>
      </c>
      <c r="G15" s="57">
        <f>('T2'!G15-'T2'!G14)/'T2'!G14*100</f>
        <v>5.0791047718298801</v>
      </c>
      <c r="H15" s="58">
        <f>('T2'!K15-'T2'!K14)/'T2'!K14*100</f>
        <v>2.0006168845319756</v>
      </c>
      <c r="I15" s="58">
        <f>('T2'!L15-'T2'!L14)/'T2'!L14*100</f>
        <v>1.987413581966379</v>
      </c>
      <c r="J15" s="57">
        <f>('T2'!M15-'T2'!M14)/'T2'!M14*100</f>
        <v>3.1612828690920121</v>
      </c>
    </row>
    <row r="16" spans="1:10">
      <c r="A16" s="408">
        <v>1972</v>
      </c>
      <c r="B16" s="59">
        <f>('T2'!B16-'T2'!B15)/'T2'!B15*100</f>
        <v>1.0746682587677909</v>
      </c>
      <c r="C16" s="58">
        <f>('T2'!H16-'T2'!H15)/'T2'!H15*100</f>
        <v>5.2628341807446244</v>
      </c>
      <c r="D16" s="58">
        <f>('T2'!I16-'T2'!I15)/'T2'!I15*100</f>
        <v>6.4011962611132294</v>
      </c>
      <c r="E16" s="57">
        <f>('T2'!J16-'T2'!J15)/'T2'!J15*100</f>
        <v>4.9991184396764563</v>
      </c>
      <c r="F16" s="57">
        <f>('T2'!F16-'T2'!F15)/'T2'!F15*100</f>
        <v>3.2098765316998819</v>
      </c>
      <c r="G16" s="57">
        <f>('T2'!G16-'T2'!G15)/'T2'!G15*100</f>
        <v>4.3229788120572996</v>
      </c>
      <c r="H16" s="58">
        <f>('T2'!K16-'T2'!K15)/'T2'!K15*100</f>
        <v>4.1436355855795988</v>
      </c>
      <c r="I16" s="58">
        <f>('T2'!L16-'T2'!L15)/'T2'!L15*100</f>
        <v>5.2698941229355816</v>
      </c>
      <c r="J16" s="57">
        <f>('T2'!M16-'T2'!M15)/'T2'!M15*100</f>
        <v>3.882723780860116</v>
      </c>
    </row>
    <row r="17" spans="1:10">
      <c r="A17" s="408">
        <v>1973</v>
      </c>
      <c r="B17" s="59">
        <f>('T2'!B17-'T2'!B16)/'T2'!B16*100</f>
        <v>0.95987119147882094</v>
      </c>
      <c r="C17" s="58">
        <f>('T2'!H17-'T2'!H16)/'T2'!H16*100</f>
        <v>5.6443916405352272</v>
      </c>
      <c r="D17" s="58">
        <f>('T2'!I17-'T2'!I16)/'T2'!I16*100</f>
        <v>4.7119070712430915</v>
      </c>
      <c r="E17" s="57">
        <f>('T2'!J17-'T2'!J16)/'T2'!J16*100</f>
        <v>5.2543875952068682</v>
      </c>
      <c r="F17" s="57">
        <f>('T2'!F17-'T2'!F16)/'T2'!F16*100</f>
        <v>6.2200957234941781</v>
      </c>
      <c r="G17" s="57">
        <f>('T2'!G17-'T2'!G16)/'T2'!G16*100</f>
        <v>5.4411876063440427</v>
      </c>
      <c r="H17" s="58">
        <f>('T2'!K17-'T2'!K16)/'T2'!K16*100</f>
        <v>4.6399825928579297</v>
      </c>
      <c r="I17" s="58">
        <f>('T2'!L17-'T2'!L16)/'T2'!L16*100</f>
        <v>3.7163635764235523</v>
      </c>
      <c r="J17" s="57">
        <f>('T2'!M17-'T2'!M16)/'T2'!M16*100</f>
        <v>4.2536864925106252</v>
      </c>
    </row>
    <row r="18" spans="1:10">
      <c r="A18" s="408">
        <v>1974</v>
      </c>
      <c r="B18" s="59">
        <f>('T2'!B18-'T2'!B17)/'T2'!B17*100</f>
        <v>0.92432256451148687</v>
      </c>
      <c r="C18" s="58">
        <f>('T2'!H18-'T2'!H17)/'T2'!H17*100</f>
        <v>-0.51805829538541626</v>
      </c>
      <c r="D18" s="58">
        <f>('T2'!I18-'T2'!I17)/'T2'!I17*100</f>
        <v>-1.1743326193020516</v>
      </c>
      <c r="E18" s="57">
        <f>('T2'!J18-'T2'!J17)/'T2'!J17*100</f>
        <v>-1.6858824451999512</v>
      </c>
      <c r="F18" s="57">
        <f>('T2'!F18-'T2'!F17)/'T2'!F17*100</f>
        <v>11.036036035491891</v>
      </c>
      <c r="G18" s="57">
        <f>('T2'!G18-'T2'!G17)/'T2'!G17*100</f>
        <v>8.9860322519461917</v>
      </c>
      <c r="H18" s="58">
        <f>('T2'!K18-'T2'!K17)/'T2'!K17*100</f>
        <v>-1.4291707125157302</v>
      </c>
      <c r="I18" s="58">
        <f>('T2'!L18-'T2'!L17)/'T2'!L17*100</f>
        <v>-2.0794345015018991</v>
      </c>
      <c r="J18" s="57">
        <f>('T2'!M18-'T2'!M17)/'T2'!M17*100</f>
        <v>-2.5862992620465581</v>
      </c>
    </row>
    <row r="19" spans="1:10">
      <c r="A19" s="408">
        <v>1975</v>
      </c>
      <c r="B19" s="59">
        <f>('T2'!B19-'T2'!B18)/'T2'!B18*100</f>
        <v>0.97382864729917995</v>
      </c>
      <c r="C19" s="58">
        <f>('T2'!H19-'T2'!H18)/'T2'!H18*100</f>
        <v>-0.19644180874722689</v>
      </c>
      <c r="D19" s="58">
        <f>('T2'!I19-'T2'!I18)/'T2'!I18*100</f>
        <v>0.26160376630807686</v>
      </c>
      <c r="E19" s="57">
        <f>('T2'!J19-'T2'!J18)/'T2'!J18*100</f>
        <v>1.7312155816927144</v>
      </c>
      <c r="F19" s="57">
        <f>('T2'!F19-'T2'!F18)/'T2'!F18*100</f>
        <v>9.1277890258216541</v>
      </c>
      <c r="G19" s="57">
        <f>('T2'!G19-'T2'!G18)/'T2'!G18*100</f>
        <v>9.2603458094689568</v>
      </c>
      <c r="H19" s="58">
        <f>('T2'!K19-'T2'!K18)/'T2'!K18*100</f>
        <v>-1.1589839384363161</v>
      </c>
      <c r="I19" s="58">
        <f>('T2'!L19-'T2'!L18)/'T2'!L18*100</f>
        <v>-0.70535592294802885</v>
      </c>
      <c r="J19" s="57">
        <f>('T2'!M19-'T2'!M18)/'T2'!M18*100</f>
        <v>0.75008241693904665</v>
      </c>
    </row>
    <row r="20" spans="1:10">
      <c r="A20" s="408">
        <v>1976</v>
      </c>
      <c r="B20" s="59">
        <f>('T2'!B20-'T2'!B19)/'T2'!B19*100</f>
        <v>0.97462276774345891</v>
      </c>
      <c r="C20" s="58">
        <f>('T2'!H20-'T2'!H19)/'T2'!H19*100</f>
        <v>5.3849296245404243</v>
      </c>
      <c r="D20" s="58">
        <f>('T2'!I20-'T2'!I19)/'T2'!I19*100</f>
        <v>3.6549420032192614</v>
      </c>
      <c r="E20" s="57">
        <f>('T2'!J20-'T2'!J19)/'T2'!J19*100</f>
        <v>2.8104949856742838</v>
      </c>
      <c r="F20" s="57">
        <f>('T2'!F20-'T2'!F19)/'T2'!F19*100</f>
        <v>5.7620818006931103</v>
      </c>
      <c r="G20" s="57">
        <f>('T2'!G20-'T2'!G19)/'T2'!G19*100</f>
        <v>5.4922683970106556</v>
      </c>
      <c r="H20" s="58">
        <f>('T2'!K20-'T2'!K19)/'T2'!K19*100</f>
        <v>4.3677378888964231</v>
      </c>
      <c r="I20" s="58">
        <f>('T2'!L20-'T2'!L19)/'T2'!L19*100</f>
        <v>2.654448377233289</v>
      </c>
      <c r="J20" s="57">
        <f>('T2'!M20-'T2'!M19)/'T2'!M19*100</f>
        <v>1.8181520936736675</v>
      </c>
    </row>
    <row r="21" spans="1:10">
      <c r="A21" s="408">
        <v>1977</v>
      </c>
      <c r="B21" s="59">
        <f>('T2'!B21-'T2'!B20)/'T2'!B20*100</f>
        <v>1.0101519584017313</v>
      </c>
      <c r="C21" s="58">
        <f>('T2'!H21-'T2'!H20)/'T2'!H20*100</f>
        <v>4.6093667406702679</v>
      </c>
      <c r="D21" s="58">
        <f>('T2'!I21-'T2'!I20)/'T2'!I20*100</f>
        <v>3.6754466387711044</v>
      </c>
      <c r="E21" s="57">
        <f>('T2'!J21-'T2'!J20)/'T2'!J20*100</f>
        <v>3.1648492348301103</v>
      </c>
      <c r="F21" s="57">
        <f>('T2'!F21-'T2'!F20)/'T2'!F20*100</f>
        <v>6.5026361884269166</v>
      </c>
      <c r="G21" s="57">
        <f>('T2'!G21-'T2'!G20)/'T2'!G20*100</f>
        <v>6.2039462933447105</v>
      </c>
      <c r="H21" s="58">
        <f>('T2'!K21-'T2'!K20)/'T2'!K20*100</f>
        <v>3.5632208371993808</v>
      </c>
      <c r="I21" s="58">
        <f>('T2'!L21-'T2'!L20)/'T2'!L20*100</f>
        <v>2.6386404026666641</v>
      </c>
      <c r="J21" s="57">
        <f>('T2'!M21-'T2'!M20)/'T2'!M20*100</f>
        <v>2.1331492277288455</v>
      </c>
    </row>
    <row r="22" spans="1:10">
      <c r="A22" s="408">
        <v>1978</v>
      </c>
      <c r="B22" s="59">
        <f>('T2'!B22-'T2'!B21)/'T2'!B21*100</f>
        <v>1.0622409652774309</v>
      </c>
      <c r="C22" s="58">
        <f>('T2'!H22-'T2'!H21)/'T2'!H21*100</f>
        <v>5.5617315142327746</v>
      </c>
      <c r="D22" s="58">
        <f>('T2'!I22-'T2'!I21)/'T2'!I21*100</f>
        <v>4.4659840336296917</v>
      </c>
      <c r="E22" s="57">
        <f>('T2'!J22-'T2'!J21)/'T2'!J21*100</f>
        <v>4.0085772514226115</v>
      </c>
      <c r="F22" s="57">
        <f>('T2'!F22-'T2'!F21)/'T2'!F21*100</f>
        <v>7.5907590733371419</v>
      </c>
      <c r="G22" s="57">
        <f>('T2'!G22-'T2'!G21)/'T2'!G21*100</f>
        <v>7.0200289149419044</v>
      </c>
      <c r="H22" s="58">
        <f>('T2'!K22-'T2'!K21)/'T2'!K21*100</f>
        <v>4.4521974834312816</v>
      </c>
      <c r="I22" s="58">
        <f>('T2'!L22-'T2'!L21)/'T2'!L21*100</f>
        <v>3.3679671416762904</v>
      </c>
      <c r="J22" s="57">
        <f>('T2'!M22-'T2'!M21)/'T2'!M21*100</f>
        <v>2.9153680524039318</v>
      </c>
    </row>
    <row r="23" spans="1:10">
      <c r="A23" s="408">
        <v>1979</v>
      </c>
      <c r="B23" s="59">
        <f>('T2'!B23-'T2'!B22)/'T2'!B22*100</f>
        <v>1.112613361242246</v>
      </c>
      <c r="C23" s="58">
        <f>('T2'!H23-'T2'!H22)/'T2'!H22*100</f>
        <v>3.1752616798570332</v>
      </c>
      <c r="D23" s="58">
        <f>('T2'!I23-'T2'!I22)/'T2'!I22*100</f>
        <v>0.35879182979371677</v>
      </c>
      <c r="E23" s="57">
        <f>('T2'!J23-'T2'!J22)/'T2'!J22*100</f>
        <v>-0.32016492113048367</v>
      </c>
      <c r="F23" s="57">
        <f>('T2'!F23-'T2'!F22)/'T2'!F22*100</f>
        <v>11.349693259406582</v>
      </c>
      <c r="G23" s="57">
        <f>('T2'!G23-'T2'!G22)/'T2'!G22*100</f>
        <v>8.2532472836448765</v>
      </c>
      <c r="H23" s="58">
        <f>('T2'!K23-'T2'!K22)/'T2'!K22*100</f>
        <v>2.0399515451604753</v>
      </c>
      <c r="I23" s="58">
        <f>('T2'!L23-'T2'!L22)/'T2'!L22*100</f>
        <v>-0.74552670175318947</v>
      </c>
      <c r="J23" s="57">
        <f>('T2'!M23-'T2'!M22)/'T2'!M22*100</f>
        <v>-1.4170124129359429</v>
      </c>
    </row>
    <row r="24" spans="1:10">
      <c r="A24" s="408">
        <v>1980</v>
      </c>
      <c r="B24" s="59">
        <f>('T2'!B24-'T2'!B23)/'T2'!B23*100</f>
        <v>1.1638961200501099</v>
      </c>
      <c r="C24" s="58">
        <f>('T2'!H24-'T2'!H23)/'T2'!H23*100</f>
        <v>-0.24434753023414341</v>
      </c>
      <c r="D24" s="58">
        <f>('T2'!I24-'T2'!I23)/'T2'!I23*100</f>
        <v>-1.7479068435168614</v>
      </c>
      <c r="E24" s="57">
        <f>('T2'!J24-'T2'!J23)/'T2'!J23*100</f>
        <v>-1.7302191117040173</v>
      </c>
      <c r="F24" s="57">
        <f>('T2'!F24-'T2'!F23)/'T2'!F23*100</f>
        <v>13.498622590752765</v>
      </c>
      <c r="G24" s="57">
        <f>('T2'!G24-'T2'!G23)/'T2'!G23*100</f>
        <v>9.0198541346137144</v>
      </c>
      <c r="H24" s="58">
        <f>('T2'!K24-'T2'!K23)/'T2'!K23*100</f>
        <v>-1.3920417305924122</v>
      </c>
      <c r="I24" s="58">
        <f>('T2'!L24-'T2'!L23)/'T2'!L23*100</f>
        <v>-2.8783025123029833</v>
      </c>
      <c r="J24" s="57">
        <f>('T2'!M24-'T2'!M23)/'T2'!M23*100</f>
        <v>-2.8608182788054224</v>
      </c>
    </row>
    <row r="25" spans="1:10">
      <c r="A25" s="408">
        <v>1981</v>
      </c>
      <c r="B25" s="59">
        <f>('T2'!B25-'T2'!B24)/'T2'!B24*100</f>
        <v>1.0020814487585958</v>
      </c>
      <c r="C25" s="58">
        <f>('T2'!H25-'T2'!H24)/'T2'!H24*100</f>
        <v>2.5936376038695306</v>
      </c>
      <c r="D25" s="58">
        <f>('T2'!I25-'T2'!I24)/'T2'!I24*100</f>
        <v>1.5621562094835699</v>
      </c>
      <c r="E25" s="57">
        <f>('T2'!J25-'T2'!J24)/'T2'!J24*100</f>
        <v>1.1020071222537802</v>
      </c>
      <c r="F25" s="57">
        <f>('T2'!F25-'T2'!F24)/'T2'!F24*100</f>
        <v>10.315533987249534</v>
      </c>
      <c r="G25" s="57">
        <f>('T2'!G25-'T2'!G24)/'T2'!G24*100</f>
        <v>9.3388197445609133</v>
      </c>
      <c r="H25" s="58">
        <f>('T2'!K25-'T2'!K24)/'T2'!K24*100</f>
        <v>1.5757656993617326</v>
      </c>
      <c r="I25" s="58">
        <f>('T2'!L25-'T2'!L24)/'T2'!L24*100</f>
        <v>0.55451803833283742</v>
      </c>
      <c r="J25" s="57">
        <f>('T2'!M25-'T2'!M24)/'T2'!M24*100</f>
        <v>9.893427151386551E-2</v>
      </c>
    </row>
    <row r="26" spans="1:10">
      <c r="A26" s="408">
        <v>1982</v>
      </c>
      <c r="B26" s="59">
        <f>('T2'!B26-'T2'!B25)/'T2'!B25*100</f>
        <v>0.96083614482974511</v>
      </c>
      <c r="C26" s="58">
        <f>('T2'!H26-'T2'!H25)/'T2'!H25*100</f>
        <v>-1.9100291642111251</v>
      </c>
      <c r="D26" s="58">
        <f>('T2'!I26-'T2'!I25)/'T2'!I25*100</f>
        <v>0.83584020489536925</v>
      </c>
      <c r="E26" s="57">
        <f>('T2'!J26-'T2'!J25)/'T2'!J25*100</f>
        <v>1.4791851841850221</v>
      </c>
      <c r="F26" s="57">
        <f>('T2'!F26-'T2'!F25)/'T2'!F25*100</f>
        <v>6.160616051609944</v>
      </c>
      <c r="G26" s="57">
        <f>('T2'!G26-'T2'!G25)/'T2'!G25*100</f>
        <v>6.2016370204015425</v>
      </c>
      <c r="H26" s="58">
        <f>('T2'!K26-'T2'!K25)/'T2'!K25*100</f>
        <v>-2.8435435151533159</v>
      </c>
      <c r="I26" s="58">
        <f>('T2'!L26-'T2'!L25)/'T2'!L25*100</f>
        <v>-0.12380636364289893</v>
      </c>
      <c r="J26" s="57">
        <f>('T2'!M26-'T2'!M25)/'T2'!M25*100</f>
        <v>0.51341595330263212</v>
      </c>
    </row>
    <row r="27" spans="1:10">
      <c r="A27" s="408">
        <v>1983</v>
      </c>
      <c r="B27" s="59">
        <f>('T2'!B27-'T2'!B26)/'T2'!B26*100</f>
        <v>0.91078210991396014</v>
      </c>
      <c r="C27" s="58">
        <f>('T2'!H27-'T2'!H26)/'T2'!H26*100</f>
        <v>4.6323540739143132</v>
      </c>
      <c r="D27" s="58">
        <f>('T2'!I27-'T2'!I26)/'T2'!I26*100</f>
        <v>3.5384386891143871</v>
      </c>
      <c r="E27" s="57">
        <f>('T2'!J27-'T2'!J26)/'T2'!J26*100</f>
        <v>4.5875670695370427</v>
      </c>
      <c r="F27" s="57">
        <f>('T2'!F27-'T2'!F26)/'T2'!F26*100</f>
        <v>3.2124352421455051</v>
      </c>
      <c r="G27" s="57">
        <f>('T2'!G27-'T2'!G26)/'T2'!G26*100</f>
        <v>3.9471326065484496</v>
      </c>
      <c r="H27" s="58">
        <f>('T2'!K27-'T2'!K26)/'T2'!K26*100</f>
        <v>3.6879824793615632</v>
      </c>
      <c r="I27" s="58">
        <f>('T2'!L27-'T2'!L26)/'T2'!L26*100</f>
        <v>2.6039403562825636</v>
      </c>
      <c r="J27" s="57">
        <f>('T2'!M27-'T2'!M26)/'T2'!M26*100</f>
        <v>3.6435997053498834</v>
      </c>
    </row>
    <row r="28" spans="1:10">
      <c r="A28" s="408">
        <v>1984</v>
      </c>
      <c r="B28" s="59">
        <f>('T2'!B28-'T2'!B27)/'T2'!B27*100</f>
        <v>0.8795176095556323</v>
      </c>
      <c r="C28" s="58">
        <f>('T2'!H28-'T2'!H27)/'T2'!H27*100</f>
        <v>7.2585394581861014</v>
      </c>
      <c r="D28" s="58">
        <f>('T2'!I28-'T2'!I27)/'T2'!I27*100</f>
        <v>5.9145404805674344</v>
      </c>
      <c r="E28" s="57">
        <f>('T2'!J28-'T2'!J27)/'T2'!J27*100</f>
        <v>6.3543724932684533</v>
      </c>
      <c r="F28" s="57">
        <f>('T2'!F28-'T2'!F27)/'T2'!F27*100</f>
        <v>4.3172690720232092</v>
      </c>
      <c r="G28" s="57">
        <f>('T2'!G28-'T2'!G27)/'T2'!G27*100</f>
        <v>3.5499983898388612</v>
      </c>
      <c r="H28" s="58">
        <f>('T2'!K28-'T2'!K27)/'T2'!K27*100</f>
        <v>6.3234063760295323</v>
      </c>
      <c r="I28" s="58">
        <f>('T2'!L28-'T2'!L27)/'T2'!L27*100</f>
        <v>4.9911250473058066</v>
      </c>
      <c r="J28" s="57">
        <f>('T2'!M28-'T2'!M27)/'T2'!M27*100</f>
        <v>5.4271223866302805</v>
      </c>
    </row>
    <row r="29" spans="1:10">
      <c r="A29" s="408">
        <v>1985</v>
      </c>
      <c r="B29" s="59">
        <f>('T2'!B29-'T2'!B28)/'T2'!B28*100</f>
        <v>0.89342369095662333</v>
      </c>
      <c r="C29" s="58">
        <f>('T2'!H29-'T2'!H28)/'T2'!H28*100</f>
        <v>4.2388469457790006</v>
      </c>
      <c r="D29" s="58">
        <f>('T2'!I29-'T2'!I28)/'T2'!I28*100</f>
        <v>3.4610987433241571</v>
      </c>
      <c r="E29" s="57">
        <f>('T2'!J29-'T2'!J28)/'T2'!J28*100</f>
        <v>3.0322348273373825</v>
      </c>
      <c r="F29" s="57">
        <f>('T2'!F29-'T2'!F28)/'T2'!F28*100</f>
        <v>3.5611164499449899</v>
      </c>
      <c r="G29" s="57">
        <f>('T2'!G29-'T2'!G28)/'T2'!G28*100</f>
        <v>3.1985180512533651</v>
      </c>
      <c r="H29" s="58">
        <f>('T2'!K29-'T2'!K28)/'T2'!K28*100</f>
        <v>3.3157991199403014</v>
      </c>
      <c r="I29" s="58">
        <f>('T2'!L29-'T2'!L28)/'T2'!L28*100</f>
        <v>2.5449379735913218</v>
      </c>
      <c r="J29" s="57">
        <f>('T2'!M29-'T2'!M28)/'T2'!M28*100</f>
        <v>2.1198717003915659</v>
      </c>
    </row>
    <row r="30" spans="1:10">
      <c r="A30" s="408">
        <v>1986</v>
      </c>
      <c r="B30" s="59">
        <f>('T2'!B30-'T2'!B29)/'T2'!B29*100</f>
        <v>0.91276529730908229</v>
      </c>
      <c r="C30" s="58">
        <f>('T2'!H30-'T2'!H29)/'T2'!H29*100</f>
        <v>3.5120756406542157</v>
      </c>
      <c r="D30" s="58">
        <f>('T2'!I30-'T2'!I29)/'T2'!I29*100</f>
        <v>4.0216356245043876</v>
      </c>
      <c r="E30" s="57">
        <f>('T2'!J30-'T2'!J29)/'T2'!J29*100</f>
        <v>4.1762731834654767</v>
      </c>
      <c r="F30" s="57">
        <f>('T2'!F30-'T2'!F29)/'T2'!F29*100</f>
        <v>1.8587360666692385</v>
      </c>
      <c r="G30" s="57">
        <f>('T2'!G30-'T2'!G29)/'T2'!G29*100</f>
        <v>2.0189675955154582</v>
      </c>
      <c r="H30" s="58">
        <f>('T2'!K30-'T2'!K29)/'T2'!K29*100</f>
        <v>2.5757993408336852</v>
      </c>
      <c r="I30" s="58">
        <f>('T2'!L30-'T2'!L29)/'T2'!L29*100</f>
        <v>3.0807503074917673</v>
      </c>
      <c r="J30" s="57">
        <f>('T2'!M30-'T2'!M29)/'T2'!M29*100</f>
        <v>3.2339891554269093</v>
      </c>
    </row>
    <row r="31" spans="1:10">
      <c r="A31" s="408">
        <v>1987</v>
      </c>
      <c r="B31" s="59">
        <f>('T2'!B31-'T2'!B30)/'T2'!B30*100</f>
        <v>0.8974460182065207</v>
      </c>
      <c r="C31" s="58">
        <f>('T2'!H31-'T2'!H30)/'T2'!H30*100</f>
        <v>3.4616118567521199</v>
      </c>
      <c r="D31" s="58">
        <f>('T2'!I31-'T2'!I30)/'T2'!I30*100</f>
        <v>2.4400178943371724</v>
      </c>
      <c r="E31" s="57">
        <f>('T2'!J31-'T2'!J30)/'T2'!J30*100</f>
        <v>1.713774241400023</v>
      </c>
      <c r="F31" s="57">
        <f>('T2'!F31-'T2'!F30)/'T2'!F30*100</f>
        <v>3.6496350307811545</v>
      </c>
      <c r="G31" s="57">
        <f>('T2'!G31-'T2'!G30)/'T2'!G30*100</f>
        <v>2.5500668003374507</v>
      </c>
      <c r="H31" s="58">
        <f>('T2'!K31-'T2'!K30)/'T2'!K30*100</f>
        <v>2.5413585177199725</v>
      </c>
      <c r="I31" s="58">
        <f>('T2'!L31-'T2'!L30)/'T2'!L30*100</f>
        <v>1.5288512613612721</v>
      </c>
      <c r="J31" s="57">
        <f>('T2'!M31-'T2'!M30)/'T2'!M30*100</f>
        <v>0.80906728109471948</v>
      </c>
    </row>
    <row r="32" spans="1:10" ht="11.25" customHeight="1">
      <c r="A32" s="408">
        <v>1988</v>
      </c>
      <c r="B32" s="59">
        <f>('T2'!B32-'T2'!B31)/'T2'!B31*100</f>
        <v>0.91334730669609587</v>
      </c>
      <c r="C32" s="58">
        <f>('T2'!H32-'T2'!H31)/'T2'!H31*100</f>
        <v>4.2040675798637537</v>
      </c>
      <c r="D32" s="58">
        <f>('T2'!I32-'T2'!I31)/'T2'!I31*100</f>
        <v>3.8045636519846262</v>
      </c>
      <c r="E32" s="57">
        <f>('T2'!J32-'T2'!J31)/'T2'!J31*100</f>
        <v>4.4515445352746381</v>
      </c>
      <c r="F32" s="57">
        <f>('T2'!F32-'T2'!F31)/'T2'!F31*100</f>
        <v>4.1373239492145117</v>
      </c>
      <c r="G32" s="57">
        <f>('T2'!G32-'T2'!G31)/'T2'!G31*100</f>
        <v>3.5005984940111672</v>
      </c>
      <c r="H32" s="58">
        <f>('T2'!K32-'T2'!K31)/'T2'!K31*100</f>
        <v>3.2609365965896155</v>
      </c>
      <c r="I32" s="58">
        <f>('T2'!L32-'T2'!L31)/'T2'!L31*100</f>
        <v>2.8650485019603398</v>
      </c>
      <c r="J32" s="57">
        <f>('T2'!M32-'T2'!M31)/'T2'!M31*100</f>
        <v>3.5061736856525401</v>
      </c>
    </row>
    <row r="33" spans="1:10">
      <c r="A33" s="408">
        <v>1989</v>
      </c>
      <c r="B33" s="59">
        <f>('T2'!B33-'T2'!B32)/'T2'!B32*100</f>
        <v>0.94915143576497285</v>
      </c>
      <c r="C33" s="58">
        <f>('T2'!H33-'T2'!H32)/'T2'!H32*100</f>
        <v>3.6804531240781126</v>
      </c>
      <c r="D33" s="58">
        <f>('T2'!I33-'T2'!I32)/'T2'!I32*100</f>
        <v>3.0688592723428565</v>
      </c>
      <c r="E33" s="57">
        <f>('T2'!J33-'T2'!J32)/'T2'!J32*100</f>
        <v>2.5311402750467806</v>
      </c>
      <c r="F33" s="57">
        <f>('T2'!F33-'T2'!F32)/'T2'!F32*100</f>
        <v>4.8182586636766853</v>
      </c>
      <c r="G33" s="57">
        <f>('T2'!G33-'T2'!G32)/'T2'!G32*100</f>
        <v>3.8887926997727731</v>
      </c>
      <c r="H33" s="58">
        <f>('T2'!K33-'T2'!K32)/'T2'!K32*100</f>
        <v>2.7056212454159194</v>
      </c>
      <c r="I33" s="58">
        <f>('T2'!L33-'T2'!L32)/'T2'!L32*100</f>
        <v>2.099777765766238</v>
      </c>
      <c r="J33" s="57">
        <f>('T2'!M33-'T2'!M32)/'T2'!M32*100</f>
        <v>1.5671145490395162</v>
      </c>
    </row>
    <row r="34" spans="1:10">
      <c r="A34" s="408">
        <v>1990</v>
      </c>
      <c r="B34" s="59">
        <f>('T2'!B34-'T2'!B33)/'T2'!B33*100</f>
        <v>1.1294045362124929</v>
      </c>
      <c r="C34" s="58">
        <f>('T2'!H34-'T2'!H33)/'T2'!H33*100</f>
        <v>1.9188746244195618</v>
      </c>
      <c r="D34" s="58">
        <f>('T2'!I34-'T2'!I33)/'T2'!I33*100</f>
        <v>0.75728909166501035</v>
      </c>
      <c r="E34" s="57">
        <f>('T2'!J34-'T2'!J33)/'T2'!J33*100</f>
        <v>0.95423709695137715</v>
      </c>
      <c r="F34" s="57">
        <f>('T2'!F34-'T2'!F33)/'T2'!F33*100</f>
        <v>5.4032258002007971</v>
      </c>
      <c r="G34" s="57">
        <f>('T2'!G34-'T2'!G33)/'T2'!G33*100</f>
        <v>3.6997234968522132</v>
      </c>
      <c r="H34" s="58">
        <f>('T2'!K34-'T2'!K33)/'T2'!K33*100</f>
        <v>0.78065335381697276</v>
      </c>
      <c r="I34" s="58">
        <f>('T2'!L34-'T2'!L33)/'T2'!L33*100</f>
        <v>-0.36795969110471705</v>
      </c>
      <c r="J34" s="57">
        <f>('T2'!M34-'T2'!M33)/'T2'!M33*100</f>
        <v>-0.17321118428853435</v>
      </c>
    </row>
    <row r="35" spans="1:10">
      <c r="A35" s="408">
        <v>1991</v>
      </c>
      <c r="B35" s="59">
        <f>('T2'!B35-'T2'!B34)/'T2'!B34*100</f>
        <v>1.3386308312781547</v>
      </c>
      <c r="C35" s="58">
        <f>('T2'!H35-'T2'!H34)/'T2'!H34*100</f>
        <v>-7.3701842546067708E-2</v>
      </c>
      <c r="D35" s="58">
        <f>('T2'!I35-'T2'!I34)/'T2'!I34*100</f>
        <v>-0.7719097728528066</v>
      </c>
      <c r="E35" s="57">
        <f>('T2'!J35-'T2'!J34)/'T2'!J34*100</f>
        <v>-0.19463203463495402</v>
      </c>
      <c r="F35" s="57">
        <f>('T2'!F35-'T2'!F34)/'T2'!F34*100</f>
        <v>4.2081101799315634</v>
      </c>
      <c r="G35" s="57">
        <f>('T2'!G35-'T2'!G34)/'T2'!G34*100</f>
        <v>3.3272076380600639</v>
      </c>
      <c r="H35" s="58">
        <f>('T2'!K35-'T2'!K34)/'T2'!K34*100</f>
        <v>-1.3936764906323524</v>
      </c>
      <c r="I35" s="58">
        <f>('T2'!L35-'T2'!L34)/'T2'!L34*100</f>
        <v>-2.0826614557728256</v>
      </c>
      <c r="J35" s="57">
        <f>('T2'!M35-'T2'!M34)/'T2'!M34*100</f>
        <v>-1.5130092575119598</v>
      </c>
    </row>
    <row r="36" spans="1:10">
      <c r="A36" s="408">
        <v>1992</v>
      </c>
      <c r="B36" s="59">
        <f>('T2'!B36-'T2'!B35)/'T2'!B35*100</f>
        <v>1.3379087287500493</v>
      </c>
      <c r="C36" s="58">
        <f>('T2'!H36-'T2'!H35)/'T2'!H35*100</f>
        <v>3.5559429618702869</v>
      </c>
      <c r="D36" s="58">
        <f>('T2'!I36-'T2'!I35)/'T2'!I35*100</f>
        <v>3.5758149468879332</v>
      </c>
      <c r="E36" s="57">
        <f>('T2'!J36-'T2'!J35)/'T2'!J35*100</f>
        <v>3.9117695872624947</v>
      </c>
      <c r="F36" s="57">
        <f>('T2'!F36-'T2'!F35)/'T2'!F35*100</f>
        <v>3.0102790027521564</v>
      </c>
      <c r="G36" s="57">
        <f>('T2'!G36-'T2'!G35)/'T2'!G35*100</f>
        <v>2.2797384892149375</v>
      </c>
      <c r="H36" s="58">
        <f>('T2'!K36-'T2'!K35)/'T2'!K35*100</f>
        <v>2.1887507458410389</v>
      </c>
      <c r="I36" s="58">
        <f>('T2'!L36-'T2'!L35)/'T2'!L35*100</f>
        <v>2.2083603719591673</v>
      </c>
      <c r="J36" s="57">
        <f>('T2'!M36-'T2'!M35)/'T2'!M35*100</f>
        <v>2.5398795878074263</v>
      </c>
    </row>
    <row r="37" spans="1:10">
      <c r="A37" s="408">
        <v>1993</v>
      </c>
      <c r="B37" s="59">
        <f>('T2'!B37-'T2'!B36)/'T2'!B36*100</f>
        <v>1.3077899128918504</v>
      </c>
      <c r="C37" s="58">
        <f>('T2'!H37-'T2'!H36)/'T2'!H36*100</f>
        <v>2.7453434916797921</v>
      </c>
      <c r="D37" s="58">
        <f>('T2'!I37-'T2'!I36)/'T2'!I36*100</f>
        <v>1.3265769980999182</v>
      </c>
      <c r="E37" s="57">
        <f>('T2'!J37-'T2'!J36)/'T2'!J36*100</f>
        <v>1.1388164561205705</v>
      </c>
      <c r="F37" s="57">
        <f>('T2'!F37-'T2'!F36)/'T2'!F36*100</f>
        <v>2.9935851661681734</v>
      </c>
      <c r="G37" s="57">
        <f>('T2'!G37-'T2'!G36)/'T2'!G36*100</f>
        <v>2.3794893210867603</v>
      </c>
      <c r="H37" s="58">
        <f>('T2'!K37-'T2'!K36)/'T2'!K36*100</f>
        <v>1.4189960910449511</v>
      </c>
      <c r="I37" s="58">
        <f>('T2'!L37-'T2'!L36)/'T2'!L36*100</f>
        <v>1.8544561305941665E-2</v>
      </c>
      <c r="J37" s="57">
        <f>('T2'!M37-'T2'!M36)/'T2'!M36*100</f>
        <v>-0.16679216565336114</v>
      </c>
    </row>
    <row r="38" spans="1:10">
      <c r="A38" s="408">
        <v>1994</v>
      </c>
      <c r="B38" s="59">
        <f>('T2'!B38-'T2'!B37)/'T2'!B37*100</f>
        <v>1.219062401549089</v>
      </c>
      <c r="C38" s="58">
        <f>('T2'!H38-'T2'!H37)/'T2'!H37*100</f>
        <v>4.0373910303539509</v>
      </c>
      <c r="D38" s="58">
        <f>('T2'!I38-'T2'!I37)/'T2'!I37*100</f>
        <v>2.4795151928447821</v>
      </c>
      <c r="E38" s="57">
        <f>('T2'!J38-'T2'!J37)/'T2'!J37*100</f>
        <v>2.2613481333555634</v>
      </c>
      <c r="F38" s="57">
        <f>('T2'!F38-'T2'!F37)/'T2'!F37*100</f>
        <v>2.5605536424548974</v>
      </c>
      <c r="G38" s="57">
        <f>('T2'!G38-'T2'!G37)/'T2'!G37*100</f>
        <v>2.1292766891437149</v>
      </c>
      <c r="H38" s="58">
        <f>('T2'!K38-'T2'!K37)/'T2'!K37*100</f>
        <v>2.7843852352871852</v>
      </c>
      <c r="I38" s="58">
        <f>('T2'!L38-'T2'!L37)/'T2'!L37*100</f>
        <v>1.245272146757588</v>
      </c>
      <c r="J38" s="57">
        <f>('T2'!M38-'T2'!M37)/'T2'!M37*100</f>
        <v>1.0297326482551159</v>
      </c>
    </row>
    <row r="39" spans="1:10">
      <c r="A39" s="408">
        <v>1995</v>
      </c>
      <c r="B39" s="59">
        <f>('T2'!B39-'T2'!B38)/'T2'!B38*100</f>
        <v>1.1891973961397582</v>
      </c>
      <c r="C39" s="58">
        <f>('T2'!H39-'T2'!H38)/'T2'!H38*100</f>
        <v>2.7197286328669175</v>
      </c>
      <c r="D39" s="58">
        <f>('T2'!I39-'T2'!I38)/'T2'!I38*100</f>
        <v>2.8733864766822674</v>
      </c>
      <c r="E39" s="57">
        <f>('T2'!J39-'T2'!J38)/'T2'!J38*100</f>
        <v>2.5919448547657384</v>
      </c>
      <c r="F39" s="57">
        <f>('T2'!F39-'T2'!F38)/'T2'!F38*100</f>
        <v>2.834008089136693</v>
      </c>
      <c r="G39" s="57">
        <f>('T2'!G39-'T2'!G38)/'T2'!G38*100</f>
        <v>2.0848327098276607</v>
      </c>
      <c r="H39" s="58">
        <f>('T2'!K39-'T2'!K38)/'T2'!K38*100</f>
        <v>1.5125441016548093</v>
      </c>
      <c r="I39" s="58">
        <f>('T2'!L39-'T2'!L38)/'T2'!L38*100</f>
        <v>1.6643961251606616</v>
      </c>
      <c r="J39" s="57">
        <f>('T2'!M39-'T2'!M38)/'T2'!M38*100</f>
        <v>1.3862620662306944</v>
      </c>
    </row>
    <row r="40" spans="1:10">
      <c r="A40" s="408">
        <v>1996</v>
      </c>
      <c r="B40" s="59">
        <f>('T2'!B40-'T2'!B39)/'T2'!B39*100</f>
        <v>1.1725959157951595</v>
      </c>
      <c r="C40" s="58">
        <f>('T2'!H40-'T2'!H39)/'T2'!H39*100</f>
        <v>3.7956520029877807</v>
      </c>
      <c r="D40" s="58">
        <f>('T2'!I40-'T2'!I39)/'T2'!I39*100</f>
        <v>3.1011916949556895</v>
      </c>
      <c r="E40" s="57">
        <f>('T2'!J40-'T2'!J39)/'T2'!J39*100</f>
        <v>2.3514162352145278</v>
      </c>
      <c r="F40" s="57">
        <f>('T2'!F40-'T2'!F39)/'T2'!F39*100</f>
        <v>2.9527559134648889</v>
      </c>
      <c r="G40" s="57">
        <f>('T2'!G40-'T2'!G39)/'T2'!G39*100</f>
        <v>1.8252342931340777</v>
      </c>
      <c r="H40" s="58">
        <f>('T2'!K40-'T2'!K39)/'T2'!K39*100</f>
        <v>2.5926547237907873</v>
      </c>
      <c r="I40" s="58">
        <f>('T2'!L40-'T2'!L39)/'T2'!L39*100</f>
        <v>1.9062432486813501</v>
      </c>
      <c r="J40" s="57">
        <f>('T2'!M40-'T2'!M39)/'T2'!M39*100</f>
        <v>1.1651577274942035</v>
      </c>
    </row>
    <row r="41" spans="1:10">
      <c r="A41" s="408">
        <v>1997</v>
      </c>
      <c r="B41" s="59">
        <f>('T2'!B41-'T2'!B40)/'T2'!B40*100</f>
        <v>1.2027555113935502</v>
      </c>
      <c r="C41" s="58">
        <f>('T2'!H41-'T2'!H40)/'T2'!H40*100</f>
        <v>4.4872644635924592</v>
      </c>
      <c r="D41" s="58">
        <f>('T2'!I41-'T2'!I40)/'T2'!I40*100</f>
        <v>3.8230172709128785</v>
      </c>
      <c r="E41" s="57">
        <f>('T2'!J41-'T2'!J40)/'T2'!J40*100</f>
        <v>3.1043927214126779</v>
      </c>
      <c r="F41" s="57">
        <f>('T2'!F41-'T2'!F40)/'T2'!F40*100</f>
        <v>2.2944550565161497</v>
      </c>
      <c r="G41" s="57">
        <f>('T2'!G41-'T2'!G40)/'T2'!G40*100</f>
        <v>1.7111073253708924</v>
      </c>
      <c r="H41" s="58">
        <f>('T2'!K41-'T2'!K40)/'T2'!K40*100</f>
        <v>3.2454738367564984</v>
      </c>
      <c r="I41" s="58">
        <f>('T2'!L41-'T2'!L40)/'T2'!L40*100</f>
        <v>2.5891209644230977</v>
      </c>
      <c r="J41" s="57">
        <f>('T2'!M41-'T2'!M40)/'T2'!M40*100</f>
        <v>1.879036989071923</v>
      </c>
    </row>
    <row r="42" spans="1:10">
      <c r="A42" s="408">
        <v>1998</v>
      </c>
      <c r="B42" s="59">
        <f>('T2'!B42-'T2'!B41)/'T2'!B41*100</f>
        <v>1.1708761054814294</v>
      </c>
      <c r="C42" s="58">
        <f>('T2'!H42-'T2'!H41)/'T2'!H41*100</f>
        <v>4.4495192525532623</v>
      </c>
      <c r="D42" s="58">
        <f>('T2'!I42-'T2'!I41)/'T2'!I41*100</f>
        <v>5.6001837161101449</v>
      </c>
      <c r="E42" s="57">
        <f>('T2'!J42-'T2'!J41)/'T2'!J41*100</f>
        <v>5.0719907013131227</v>
      </c>
      <c r="F42" s="57">
        <f>('T2'!F42-'T2'!F41)/'T2'!F41*100</f>
        <v>1.5576324015022078</v>
      </c>
      <c r="G42" s="57">
        <f>('T2'!G42-'T2'!G41)/'T2'!G41*100</f>
        <v>1.086167321691978</v>
      </c>
      <c r="H42" s="58">
        <f>('T2'!K42-'T2'!K41)/'T2'!K41*100</f>
        <v>3.2406985817276976</v>
      </c>
      <c r="I42" s="58">
        <f>('T2'!L42-'T2'!L41)/'T2'!L41*100</f>
        <v>4.3780461147837721</v>
      </c>
      <c r="J42" s="57">
        <f>('T2'!M42-'T2'!M41)/'T2'!M41*100</f>
        <v>3.855966011171418</v>
      </c>
    </row>
    <row r="43" spans="1:10">
      <c r="A43" s="408">
        <v>1999</v>
      </c>
      <c r="B43" s="59">
        <f>('T2'!B43-'T2'!B42)/'T2'!B42*100</f>
        <v>1.1493586911650746</v>
      </c>
      <c r="C43" s="58">
        <f>('T2'!H43-'T2'!H42)/'T2'!H42*100</f>
        <v>4.6851005127582228</v>
      </c>
      <c r="D43" s="58">
        <f>('T2'!I43-'T2'!I42)/'T2'!I42*100</f>
        <v>2.9245494601035436</v>
      </c>
      <c r="E43" s="57">
        <f>('T2'!J43-'T2'!J42)/'T2'!J42*100</f>
        <v>2.5362730674726186</v>
      </c>
      <c r="F43" s="57">
        <f>('T2'!F43-'T2'!F42)/'T2'!F42*100</f>
        <v>2.2085889603658457</v>
      </c>
      <c r="G43" s="57">
        <f>('T2'!G43-'T2'!G42)/'T2'!G42*100</f>
        <v>1.529808307763473</v>
      </c>
      <c r="H43" s="58">
        <f>('T2'!K43-'T2'!K42)/'T2'!K42*100</f>
        <v>3.4955652387166047</v>
      </c>
      <c r="I43" s="58">
        <f>('T2'!L43-'T2'!L42)/'T2'!L42*100</f>
        <v>1.7550193020585982</v>
      </c>
      <c r="J43" s="57">
        <f>('T2'!M43-'T2'!M42)/'T2'!M42*100</f>
        <v>1.3711548884280556</v>
      </c>
    </row>
    <row r="44" spans="1:10">
      <c r="A44" s="408">
        <v>2000</v>
      </c>
      <c r="B44" s="59">
        <f>('T2'!B44-'T2'!B43)/'T2'!B43*100</f>
        <v>1.0990663306220645</v>
      </c>
      <c r="C44" s="58">
        <f>('T2'!H44-'T2'!H43)/'T2'!H43*100</f>
        <v>4.0925252156905092</v>
      </c>
      <c r="D44" s="58">
        <f>('T2'!I44-'T2'!I43)/'T2'!I43*100</f>
        <v>4.6044101396796533</v>
      </c>
      <c r="E44" s="57">
        <f>('T2'!J44-'T2'!J43)/'T2'!J43*100</f>
        <v>4.1233415308471262</v>
      </c>
      <c r="F44" s="57">
        <f>('T2'!F44-'T2'!F43)/'T2'!F43*100</f>
        <v>3.3613445327291087</v>
      </c>
      <c r="G44" s="57">
        <f>('T2'!G44-'T2'!G43)/'T2'!G43*100</f>
        <v>2.2756400415982521</v>
      </c>
      <c r="H44" s="58">
        <f>('T2'!K44-'T2'!K43)/'T2'!K43*100</f>
        <v>2.9609164492963838</v>
      </c>
      <c r="I44" s="58">
        <f>('T2'!L44-'T2'!L43)/'T2'!L43*100</f>
        <v>3.4672365792124786</v>
      </c>
      <c r="J44" s="57">
        <f>('T2'!M44-'T2'!M43)/'T2'!M43*100</f>
        <v>2.9913977546883013</v>
      </c>
    </row>
    <row r="45" spans="1:10">
      <c r="A45" s="408">
        <v>2001</v>
      </c>
      <c r="B45" s="59">
        <f>('T2'!B45-'T2'!B44)/'T2'!B44*100</f>
        <v>1.0010694126728943</v>
      </c>
      <c r="C45" s="58">
        <f>('T2'!H45-'T2'!H44)/'T2'!H44*100</f>
        <v>0.97534176771738168</v>
      </c>
      <c r="D45" s="58">
        <f>('T2'!I45-'T2'!I44)/'T2'!I44*100</f>
        <v>1.2240283580904563</v>
      </c>
      <c r="E45" s="57">
        <f>('T2'!J45-'T2'!J44)/'T2'!J44*100</f>
        <v>1.8554082309153266</v>
      </c>
      <c r="F45" s="57">
        <f>('T2'!F45-'T2'!F44)/'T2'!F44*100</f>
        <v>2.8455284557909972</v>
      </c>
      <c r="G45" s="57">
        <f>('T2'!G45-'T2'!G44)/'T2'!G44*100</f>
        <v>2.279109276919518</v>
      </c>
      <c r="H45" s="58">
        <f>('T2'!K45-'T2'!K44)/'T2'!K44*100</f>
        <v>-2.5472646086934794E-2</v>
      </c>
      <c r="I45" s="58">
        <f>('T2'!L45-'T2'!L44)/'T2'!L44*100</f>
        <v>0.22074909376116034</v>
      </c>
      <c r="J45" s="57">
        <f>('T2'!M45-'T2'!M44)/'T2'!M44*100</f>
        <v>0.84587106177238103</v>
      </c>
    </row>
    <row r="46" spans="1:10">
      <c r="A46" s="408">
        <v>2002</v>
      </c>
      <c r="B46" s="59">
        <f>('T2'!B46-'T2'!B45)/'T2'!B45*100</f>
        <v>0.95713910070996577</v>
      </c>
      <c r="C46" s="58">
        <f>('T2'!H46-'T2'!H45)/'T2'!H45*100</f>
        <v>1.7867562410307243</v>
      </c>
      <c r="D46" s="58">
        <f>('T2'!I46-'T2'!I45)/'T2'!I45*100</f>
        <v>0.22050411403658046</v>
      </c>
      <c r="E46" s="57">
        <f>('T2'!J46-'T2'!J45)/'T2'!J45*100</f>
        <v>2.8487340809594941</v>
      </c>
      <c r="F46" s="57">
        <f>('T2'!F46-'T2'!F45)/'T2'!F45*100</f>
        <v>1.5810276717189133</v>
      </c>
      <c r="G46" s="57">
        <f>('T2'!G46-'T2'!G45)/'T2'!G45*100</f>
        <v>1.5345975196118122</v>
      </c>
      <c r="H46" s="58">
        <f>('T2'!K46-'T2'!K45)/'T2'!K45*100</f>
        <v>0.82175183222374482</v>
      </c>
      <c r="I46" s="58">
        <f>('T2'!L46-'T2'!L45)/'T2'!L45*100</f>
        <v>-0.72965120964705565</v>
      </c>
      <c r="J46" s="57">
        <f>('T2'!M46-'T2'!M45)/'T2'!M45*100</f>
        <v>1.8736614340493156</v>
      </c>
    </row>
    <row r="47" spans="1:10">
      <c r="A47" s="408">
        <v>2003</v>
      </c>
      <c r="B47" s="59">
        <f>('T2'!B47-'T2'!B46)/'T2'!B46*100</f>
        <v>0.92757548922574695</v>
      </c>
      <c r="C47" s="58">
        <f>('T2'!H47-'T2'!H46)/'T2'!H46*100</f>
        <v>2.8066125433812679</v>
      </c>
      <c r="D47" s="58">
        <f>('T2'!I47-'T2'!I46)/'T2'!I46*100</f>
        <v>1.3733330330708455</v>
      </c>
      <c r="E47" s="57">
        <f>('T2'!J47-'T2'!J46)/'T2'!J46*100</f>
        <v>2.4386882537289019</v>
      </c>
      <c r="F47" s="57">
        <f>('T2'!F47-'T2'!F46)/'T2'!F46*100</f>
        <v>2.2790439143258965</v>
      </c>
      <c r="G47" s="57">
        <f>('T2'!G47-'T2'!G46)/'T2'!G46*100</f>
        <v>1.994614287145386</v>
      </c>
      <c r="H47" s="58">
        <f>('T2'!K47-'T2'!K46)/'T2'!K46*100</f>
        <v>1.8617677528141017</v>
      </c>
      <c r="I47" s="58">
        <f>('T2'!L47-'T2'!L46)/'T2'!L46*100</f>
        <v>0.44166080645887246</v>
      </c>
      <c r="J47" s="57">
        <f>('T2'!M47-'T2'!M46)/'T2'!M46*100</f>
        <v>1.4972248735574325</v>
      </c>
    </row>
    <row r="48" spans="1:10">
      <c r="A48" s="408">
        <v>2004</v>
      </c>
      <c r="B48" s="59">
        <f>('T2'!B48-'T2'!B47)/'T2'!B47*100</f>
        <v>0.90700763180169708</v>
      </c>
      <c r="C48" s="58">
        <f>('T2'!H48-'T2'!H47)/'T2'!H47*100</f>
        <v>3.785669612918293</v>
      </c>
      <c r="D48" s="58">
        <f>('T2'!I48-'T2'!I47)/'T2'!I47*100</f>
        <v>3.1717217852818327</v>
      </c>
      <c r="E48" s="57">
        <f>('T2'!J48-'T2'!J47)/'T2'!J47*100</f>
        <v>3.3347885089894205</v>
      </c>
      <c r="F48" s="57">
        <f>('T2'!F48-'T2'!F47)/'T2'!F47*100</f>
        <v>2.6630434785967148</v>
      </c>
      <c r="G48" s="57">
        <f>('T2'!G48-'T2'!G47)/'T2'!G47*100</f>
        <v>2.7492914918844549</v>
      </c>
      <c r="H48" s="58">
        <f>('T2'!K48-'T2'!K47)/'T2'!K47*100</f>
        <v>2.8527869854396295</v>
      </c>
      <c r="I48" s="58">
        <f>('T2'!L48-'T2'!L47)/'T2'!L47*100</f>
        <v>2.2443576582350349</v>
      </c>
      <c r="J48" s="57">
        <f>('T2'!M48-'T2'!M47)/'T2'!M47*100</f>
        <v>2.4059586486266964</v>
      </c>
    </row>
    <row r="49" spans="1:10">
      <c r="A49" s="408">
        <v>2005</v>
      </c>
      <c r="B49" s="59">
        <f>('T2'!B49-'T2'!B48)/'T2'!B48*100</f>
        <v>0.9312491901439669</v>
      </c>
      <c r="C49" s="58">
        <f>('T2'!H49-'T2'!H48)/'T2'!H48*100</f>
        <v>3.3448288379859927</v>
      </c>
      <c r="D49" s="58">
        <f>('T2'!I49-'T2'!I48)/'T2'!I48*100</f>
        <v>2.1215588329241242</v>
      </c>
      <c r="E49" s="57">
        <f>('T2'!J49-'T2'!J48)/'T2'!J48*100</f>
        <v>1.0045751628391255</v>
      </c>
      <c r="F49" s="57">
        <f>('T2'!F49-'T2'!F48)/'T2'!F48*100</f>
        <v>3.3880359927359729</v>
      </c>
      <c r="G49" s="57">
        <f>('T2'!G49-'T2'!G48)/'T2'!G48*100</f>
        <v>3.2180554881405836</v>
      </c>
      <c r="H49" s="58">
        <f>('T2'!K49-'T2'!K48)/'T2'!K48*100</f>
        <v>2.3913105873633751</v>
      </c>
      <c r="I49" s="58">
        <f>('T2'!L49-'T2'!L48)/'T2'!L48*100</f>
        <v>1.1793271680782722</v>
      </c>
      <c r="J49" s="57">
        <f>('T2'!M49-'T2'!M48)/'T2'!M48*100</f>
        <v>7.2649425508461402E-2</v>
      </c>
    </row>
    <row r="50" spans="1:10">
      <c r="A50" s="408">
        <v>2006</v>
      </c>
      <c r="B50" s="59">
        <f>('T2'!B50-'T2'!B49)/'T2'!B49*100</f>
        <v>0.95441446250418094</v>
      </c>
      <c r="C50" s="58">
        <f>('T2'!H50-'T2'!H49)/'T2'!H49*100</f>
        <v>2.6668165404448336</v>
      </c>
      <c r="D50" s="58">
        <f>('T2'!I50-'T2'!I49)/'T2'!I49*100</f>
        <v>3.9932223928081259</v>
      </c>
      <c r="E50" s="57">
        <f>('T2'!J50-'T2'!J49)/'T2'!J49*100</f>
        <v>3.4299939877428667</v>
      </c>
      <c r="F50" s="57">
        <f>('T2'!F50-'T2'!F49)/'T2'!F49*100</f>
        <v>3.2258064537390321</v>
      </c>
      <c r="G50" s="57">
        <f>('T2'!G50-'T2'!G49)/'T2'!G49*100</f>
        <v>3.0723690930477066</v>
      </c>
      <c r="H50" s="58">
        <f>('T2'!K50-'T2'!K49)/'T2'!K49*100</f>
        <v>1.6962131740922086</v>
      </c>
      <c r="I50" s="58">
        <f>('T2'!L50-'T2'!L49)/'T2'!L49*100</f>
        <v>3.0100792981495581</v>
      </c>
      <c r="J50" s="57">
        <f>('T2'!M50-'T2'!M49)/'T2'!M49*100</f>
        <v>2.4521756066032823</v>
      </c>
    </row>
    <row r="51" spans="1:10">
      <c r="A51" s="409">
        <v>2007</v>
      </c>
      <c r="B51" s="59">
        <f>('T2'!B51-'T2'!B50)/'T2'!B50*100</f>
        <v>0.963128057881386</v>
      </c>
      <c r="C51" s="58">
        <f>('T2'!H51-'T2'!H50)/'T2'!H50*100</f>
        <v>1.7784559799641535</v>
      </c>
      <c r="D51" s="58">
        <f>('T2'!I51-'T2'!I50)/'T2'!I50*100</f>
        <v>2.4045668869269865</v>
      </c>
      <c r="E51" s="57">
        <f>('T2'!J51-'T2'!J50)/'T2'!J50*100</f>
        <v>1.7846715212923021</v>
      </c>
      <c r="F51" s="57">
        <f>('T2'!F51-'T2'!F50)/'T2'!F50*100</f>
        <v>2.8482142933098125</v>
      </c>
      <c r="G51" s="57">
        <f>('T2'!G51-'T2'!G50)/'T2'!G50*100</f>
        <v>2.66111454764527</v>
      </c>
      <c r="H51" s="58">
        <f>('T2'!K51-'T2'!K50)/'T2'!K50*100</f>
        <v>0.8075501797204</v>
      </c>
      <c r="I51" s="58">
        <f>('T2'!L51-'T2'!L50)/'T2'!L50*100</f>
        <v>1.4276883618534808</v>
      </c>
      <c r="J51" s="57">
        <f>('T2'!M51-'T2'!M50)/'T2'!M50*100</f>
        <v>0.81370642848932384</v>
      </c>
    </row>
    <row r="52" spans="1:10">
      <c r="A52" s="409">
        <v>2008</v>
      </c>
      <c r="B52" s="59">
        <f>('T2'!B52-'T2'!B51)/'T2'!B51*100</f>
        <v>0.94366514637250742</v>
      </c>
      <c r="C52" s="58">
        <f>('T2'!H52-'T2'!H51)/'T2'!H51*100</f>
        <v>-0.29111787920961896</v>
      </c>
      <c r="D52" s="58">
        <f>('T2'!I52-'T2'!I51)/'T2'!I51*100</f>
        <v>0.33100438991946152</v>
      </c>
      <c r="E52" s="57">
        <f>('T2'!J52-'T2'!J51)/'T2'!J51*100</f>
        <v>0.76970872514122579</v>
      </c>
      <c r="F52" s="57">
        <f>('T2'!F52-'T2'!F51)/'T2'!F51*100</f>
        <v>3.8395501428277403</v>
      </c>
      <c r="G52" s="57">
        <f>('T2'!G52-'T2'!G51)/'T2'!G51*100</f>
        <v>1.9614686131948655</v>
      </c>
      <c r="H52" s="58">
        <f>('T2'!K52-'T2'!K51)/'T2'!K51*100</f>
        <v>-1.2232397385131897</v>
      </c>
      <c r="I52" s="58">
        <f>('T2'!L52-'T2'!L51)/'T2'!L51*100</f>
        <v>-0.60693333807986116</v>
      </c>
      <c r="J52" s="57">
        <f>('T2'!M52-'T2'!M51)/'T2'!M51*100</f>
        <v>-0.17233020118601641</v>
      </c>
    </row>
    <row r="53" spans="1:10" s="60" customFormat="1">
      <c r="A53" s="409">
        <v>2009</v>
      </c>
      <c r="B53" s="59">
        <f>('T2'!B53-'T2'!B52)/'T2'!B52*100</f>
        <v>0.88558922713705446</v>
      </c>
      <c r="C53" s="58">
        <f>('T2'!H53-'T2'!H52)/'T2'!H52*100</f>
        <v>-2.7760545905707121</v>
      </c>
      <c r="D53" s="58">
        <f>('T2'!I53-'T2'!I52)/'T2'!I52*100</f>
        <v>-2.9132133424197333</v>
      </c>
      <c r="E53" s="57">
        <f>('T2'!J53-'T2'!J52)/'T2'!J52*100</f>
        <v>-0.11669597795240663</v>
      </c>
      <c r="F53" s="57">
        <f>('T2'!F53-'T2'!F52)/'T2'!F52*100</f>
        <v>-0.35577770282761406</v>
      </c>
      <c r="G53" s="57">
        <f>('T2'!G53-'T2'!G52)/'T2'!G52*100</f>
        <v>0.75958311252427857</v>
      </c>
      <c r="H53" s="58">
        <f>('T2'!K53-'T2'!K52)/'T2'!K52*100</f>
        <v>-3.6295013447994364</v>
      </c>
      <c r="I53" s="58">
        <f>('T2'!L53-'T2'!L52)/'T2'!L52*100</f>
        <v>-3.7654560960178913</v>
      </c>
      <c r="J53" s="57">
        <f>('T2'!M53-'T2'!M52)/'T2'!M52*100</f>
        <v>-0.99348699132130114</v>
      </c>
    </row>
    <row r="54" spans="1:10">
      <c r="A54" s="409">
        <v>2010</v>
      </c>
      <c r="B54" s="59">
        <f>('T2'!B54-'T2'!B53)/'T2'!B53*100</f>
        <v>0.83127196979559947</v>
      </c>
      <c r="C54" s="58">
        <f>('T2'!H54-'T2'!H53)/'T2'!H53*100</f>
        <v>2.5321284165701381</v>
      </c>
      <c r="D54" s="58">
        <f>('T2'!I54-'T2'!I53)/'T2'!I53*100</f>
        <v>1.4960467167066789</v>
      </c>
      <c r="E54" s="57">
        <f>('T2'!J54-'T2'!J53)/'T2'!J53*100</f>
        <v>1.0421945405919997</v>
      </c>
      <c r="F54" s="57">
        <f>('T2'!F54-'T2'!F53)/'T2'!F53*100</f>
        <v>1.640276499999999</v>
      </c>
      <c r="G54" s="57">
        <f>('T2'!G54-'T2'!G53)/'T2'!G53*100</f>
        <v>1.2216074351655237</v>
      </c>
      <c r="H54" s="58">
        <f>('T2'!K54-'T2'!K53)/'T2'!K53*100</f>
        <v>1.6868342663415341</v>
      </c>
      <c r="I54" s="58">
        <f>('T2'!L54-'T2'!L53)/'T2'!L53*100</f>
        <v>0.65929421887113271</v>
      </c>
      <c r="J54" s="57">
        <f>('T2'!M54-'T2'!M53)/'T2'!M53*100</f>
        <v>0.20918368545383187</v>
      </c>
    </row>
    <row r="55" spans="1:10">
      <c r="A55" s="409">
        <v>2011</v>
      </c>
      <c r="B55" s="59">
        <f>('T2'!B55-'T2'!B54)/'T2'!B54*100</f>
        <v>0.74372002040065333</v>
      </c>
      <c r="C55" s="58">
        <f>('T2'!H55-'T2'!H54)/'T2'!H54*100</f>
        <v>1.6017532704717401</v>
      </c>
      <c r="D55" s="58">
        <f>('T2'!I55-'T2'!I54)/'T2'!I54*100</f>
        <v>2.9800206775645757</v>
      </c>
      <c r="E55" s="57">
        <f>('T2'!J55-'T2'!J54)/'T2'!J54*100</f>
        <v>1.8009072715321679</v>
      </c>
      <c r="F55" s="57">
        <f>('T2'!F55-'T2'!F54)/'T2'!F54*100</f>
        <v>3.1565286031074531</v>
      </c>
      <c r="G55" s="57">
        <f>('T2'!G55-'T2'!G54)/'T2'!G54*100</f>
        <v>2.0639655283272389</v>
      </c>
      <c r="H55" s="58">
        <f>('T2'!K55-'T2'!K54)/'T2'!K54*100</f>
        <v>0.8516989941381361</v>
      </c>
      <c r="I55" s="58">
        <f>('T2'!L55-'T2'!L54)/'T2'!L54*100</f>
        <v>2.2197916224565177</v>
      </c>
      <c r="J55" s="57">
        <f>('T2'!M55-'T2'!M54)/'T2'!M54*100</f>
        <v>1.0493827812963938</v>
      </c>
    </row>
    <row r="56" spans="1:10">
      <c r="A56" s="409">
        <v>2012</v>
      </c>
      <c r="B56" s="59">
        <f>('T2'!B56-'T2'!B55)/'T2'!B55*100</f>
        <v>0.72925811764253534</v>
      </c>
      <c r="C56" s="58">
        <f>('T2'!H56-'T2'!H55)/'T2'!H55*100</f>
        <v>2.2236129049438769</v>
      </c>
      <c r="D56" s="58">
        <f>('T2'!I56-'T2'!I55)/'T2'!I55*100</f>
        <v>2.8554261489830415</v>
      </c>
      <c r="E56" s="57">
        <f>('T2'!J56-'T2'!J55)/'T2'!J55*100</f>
        <v>2.9726640330765339</v>
      </c>
      <c r="F56" s="57">
        <f>('T2'!F56-'T2'!F55)/'T2'!F55*100</f>
        <v>2.0694499452209567</v>
      </c>
      <c r="G56" s="57">
        <f>('T2'!G56-'T2'!G55)/'T2'!G55*100</f>
        <v>1.8429221871895725</v>
      </c>
      <c r="H56" s="58">
        <f>('T2'!K56-'T2'!K55)/'T2'!K55*100</f>
        <v>1.4835359807336947</v>
      </c>
      <c r="I56" s="58">
        <f>('T2'!L56-'T2'!L55)/'T2'!L55*100</f>
        <v>2.1107750330667194</v>
      </c>
      <c r="J56" s="57">
        <f>('T2'!M56-'T2'!M55)/'T2'!M55*100</f>
        <v>2.2271641401487385</v>
      </c>
    </row>
    <row r="57" spans="1:10">
      <c r="A57" s="522">
        <v>2013</v>
      </c>
      <c r="B57" s="59">
        <f>('T2'!B57-'T2'!B56)/'T2'!B56*100</f>
        <v>0.70743763797260595</v>
      </c>
      <c r="C57" s="58">
        <f>('T2'!H57-'T2'!H56)/'T2'!H56*100</f>
        <v>1.6776731402967211</v>
      </c>
      <c r="D57" s="58">
        <f>('T2'!I57-'T2'!I56)/'T2'!I56*100</f>
        <v>-0.32029892062575294</v>
      </c>
      <c r="E57" s="57">
        <f>('T2'!J57-'T2'!J56)/'T2'!J56*100</f>
        <v>-1.5063853077443341</v>
      </c>
      <c r="F57" s="57">
        <f>('T2'!F57-'T2'!F56)/'T2'!F56*100</f>
        <v>1.4647595575689594</v>
      </c>
      <c r="G57" s="57">
        <f>('T2'!G57-'T2'!G56)/'T2'!G56*100</f>
        <v>1.6142791521753377</v>
      </c>
      <c r="H57" s="58">
        <f>('T2'!K57-'T2'!K56)/'T2'!K56*100</f>
        <v>0.96341990728822813</v>
      </c>
      <c r="I57" s="58">
        <f>('T2'!L57-'T2'!L56)/'T2'!L56*100</f>
        <v>-1.0205170369768788</v>
      </c>
      <c r="J57" s="57">
        <f>('T2'!M57-'T2'!M56)/'T2'!M56*100</f>
        <v>-2.1982715454198005</v>
      </c>
    </row>
    <row r="58" spans="1:10">
      <c r="A58" s="409">
        <v>2014</v>
      </c>
      <c r="B58" s="59">
        <f>('T2'!B58-'T2'!B57)/'T2'!B57*100</f>
        <v>0.74384550755216394</v>
      </c>
      <c r="C58" s="58">
        <f>('T2'!H58-'T2'!H57)/'T2'!H57*100</f>
        <v>2.5691446432917755</v>
      </c>
      <c r="D58" s="58">
        <f>('T2'!I58-'T2'!I57)/'T2'!I57*100</f>
        <v>3.6092720858098102</v>
      </c>
      <c r="E58" s="57">
        <f>('T2'!J58-'T2'!J57)/'T2'!J57*100</f>
        <v>3.4589258584131741</v>
      </c>
      <c r="F58" s="57">
        <f>('T2'!F58-'T2'!F57)/'T2'!F57*100</f>
        <v>1.6221877678305165</v>
      </c>
      <c r="G58" s="57">
        <f>('T2'!G58-'T2'!G57)/'T2'!G57*100</f>
        <v>1.7947740714966829</v>
      </c>
      <c r="H58" s="58">
        <f>('T2'!K58-'T2'!K57)/'T2'!K57*100</f>
        <v>1.8118219793414332</v>
      </c>
      <c r="I58" s="58">
        <f>('T2'!L58-'T2'!L57)/'T2'!L57*100</f>
        <v>2.8442696065665327</v>
      </c>
      <c r="J58" s="57">
        <f>('T2'!M58-'T2'!M57)/'T2'!M57*100</f>
        <v>2.695033465500857</v>
      </c>
    </row>
    <row r="59" spans="1:10">
      <c r="A59" s="667">
        <v>2015</v>
      </c>
      <c r="B59" s="59">
        <f>('T2'!B59-'T2'!B58)/'T2'!B58*100</f>
        <v>0.74305618696171538</v>
      </c>
      <c r="C59" s="58">
        <f>('T2'!H59-'T2'!H58)/'T2'!H58*100</f>
        <v>2.8613714849531373</v>
      </c>
      <c r="D59" s="58">
        <f>('T2'!I59-'T2'!I58)/'T2'!I58*100</f>
        <v>4.8343311006663567</v>
      </c>
      <c r="E59" s="57">
        <f>('T2'!J59-'T2'!J58)/'T2'!J58*100</f>
        <v>4.3449387164206668</v>
      </c>
      <c r="F59" s="57">
        <f>('T2'!F59-'T2'!F58)/'T2'!F58*100</f>
        <v>0.11869758674049463</v>
      </c>
      <c r="G59" s="57">
        <f>('T2'!G59-'T2'!G58)/'T2'!G58*100</f>
        <v>1.0846184995128623</v>
      </c>
      <c r="H59" s="58">
        <f>('T2'!K59-'T2'!K58)/'T2'!K58*100</f>
        <v>2.1026911215202766</v>
      </c>
      <c r="I59" s="58">
        <f>('T2'!L59-'T2'!L58)/'T2'!L58*100</f>
        <v>4.0610986687875972</v>
      </c>
      <c r="J59" s="57">
        <f>('T2'!M59-'T2'!M58)/'T2'!M58*100</f>
        <v>3.5753159232875231</v>
      </c>
    </row>
    <row r="60" spans="1:10">
      <c r="A60" s="665">
        <v>2016</v>
      </c>
      <c r="B60" s="59">
        <f>('T2'!B60-'T2'!B59)/'T2'!B59*100</f>
        <v>0.72979525275190382</v>
      </c>
      <c r="C60" s="58">
        <f>('T2'!H60-'T2'!H59)/'T2'!H59*100</f>
        <v>1.4855963330601387</v>
      </c>
      <c r="D60" s="58">
        <f>('T2'!I60-'T2'!I59)/'T2'!I59*100</f>
        <v>1.1397205173247722</v>
      </c>
      <c r="E60" s="57">
        <f>('T2'!J60-'T2'!J59)/'T2'!J59*100</f>
        <v>1.3189834682656638</v>
      </c>
      <c r="F60" s="57">
        <f>('T2'!F60-'T2'!F59)/'T2'!F59*100</f>
        <v>1.2615128974692849</v>
      </c>
      <c r="G60" s="57">
        <f>('T2'!G60-'T2'!G59)/'T2'!G59*100</f>
        <v>1.27569774427407</v>
      </c>
      <c r="H60" s="58">
        <f>('T2'!K60-'T2'!K59)/'T2'!K59*100</f>
        <v>0.75032524230966036</v>
      </c>
      <c r="I60" s="58">
        <f>('T2'!L60-'T2'!L59)/'T2'!L59*100</f>
        <v>0.40695532393794254</v>
      </c>
      <c r="J60" s="57">
        <f>('T2'!M60-'T2'!M59)/'T2'!M59*100</f>
        <v>0.5849195007647735</v>
      </c>
    </row>
    <row r="61" spans="1:10">
      <c r="A61" s="666">
        <v>2017</v>
      </c>
      <c r="B61" s="327">
        <f>('T2'!B61-'T2'!B60)/'T2'!B60*100</f>
        <v>0.71523907213564519</v>
      </c>
      <c r="C61" s="374">
        <f>('T2'!H61-'T2'!H60)/'T2'!H60*100</f>
        <v>2.2511097019657536</v>
      </c>
      <c r="D61" s="374">
        <f>('T2'!I61-'T2'!I60)/'T2'!I60*100</f>
        <v>0.98329139297642576</v>
      </c>
      <c r="E61" s="326">
        <f>('T2'!J61-'T2'!J60)/'T2'!J60*100</f>
        <v>0.79221830387036229</v>
      </c>
      <c r="F61" s="326">
        <f>('T2'!F61-'T2'!F60)/'T2'!F60*100</f>
        <v>2.1303545465562879</v>
      </c>
      <c r="G61" s="326">
        <f>('T2'!G61-'T2'!G60)/'T2'!G60*100</f>
        <v>1.7981853942908126</v>
      </c>
      <c r="H61" s="374">
        <f>('T2'!K61-'T2'!K60)/'T2'!K60*100</f>
        <v>1.5249634950775235</v>
      </c>
      <c r="I61" s="374">
        <f>('T2'!L61-'T2'!L60)/'T2'!L60*100</f>
        <v>0.26614872119679145</v>
      </c>
      <c r="J61" s="326">
        <f>('T2'!M61-'T2'!M60)/'T2'!M60*100</f>
        <v>7.6432556228740456E-2</v>
      </c>
    </row>
    <row r="62" spans="1:10">
      <c r="A62" s="2" t="s">
        <v>65</v>
      </c>
    </row>
  </sheetData>
  <mergeCells count="1">
    <mergeCell ref="A1:J1"/>
  </mergeCells>
  <pageMargins left="0.35433070866141736" right="0.35433070866141736" top="0.78740157480314965" bottom="0.78740157480314965" header="0.51181102362204722" footer="0.51181102362204722"/>
  <pageSetup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128"/>
  <sheetViews>
    <sheetView topLeftCell="A40" zoomScaleSheetLayoutView="80" workbookViewId="0">
      <selection activeCell="A59" sqref="A59"/>
    </sheetView>
  </sheetViews>
  <sheetFormatPr defaultColWidth="8.85546875" defaultRowHeight="12.75"/>
  <cols>
    <col min="1" max="1" width="6.7109375" style="84" customWidth="1"/>
    <col min="2" max="15" width="11.7109375" style="84" customWidth="1"/>
    <col min="16" max="16" width="11.7109375" style="87" customWidth="1"/>
    <col min="17" max="17" width="11.7109375" style="84" customWidth="1"/>
    <col min="18" max="19" width="8.28515625" style="84" customWidth="1"/>
    <col min="20" max="20" width="9.85546875" style="84" customWidth="1"/>
    <col min="21" max="21" width="10.140625" style="84" customWidth="1"/>
    <col min="22" max="22" width="11.28515625" style="84" customWidth="1"/>
    <col min="23" max="23" width="12.28515625" style="84" customWidth="1"/>
    <col min="24" max="24" width="10.28515625" style="84" customWidth="1"/>
    <col min="25" max="28" width="9.28515625" style="84" customWidth="1"/>
    <col min="29" max="31" width="13.28515625" style="84" customWidth="1"/>
    <col min="32" max="32" width="9.42578125" style="84" customWidth="1"/>
    <col min="33" max="33" width="9.28515625" style="84" customWidth="1"/>
    <col min="34" max="36" width="9.42578125" style="84" customWidth="1"/>
    <col min="37" max="256" width="8.85546875" style="84"/>
    <col min="257" max="257" width="6.7109375" style="84" customWidth="1"/>
    <col min="258" max="273" width="11.7109375" style="84" customWidth="1"/>
    <col min="274" max="274" width="8.28515625" style="84" customWidth="1"/>
    <col min="275" max="277" width="0" style="84" hidden="1" customWidth="1"/>
    <col min="278" max="278" width="11.28515625" style="84" customWidth="1"/>
    <col min="279" max="279" width="12.28515625" style="84" customWidth="1"/>
    <col min="280" max="280" width="10.28515625" style="84" customWidth="1"/>
    <col min="281" max="284" width="9.28515625" style="84" customWidth="1"/>
    <col min="285" max="287" width="13.28515625" style="84" customWidth="1"/>
    <col min="288" max="288" width="9.42578125" style="84" customWidth="1"/>
    <col min="289" max="289" width="9.28515625" style="84" customWidth="1"/>
    <col min="290" max="292" width="9.42578125" style="84" customWidth="1"/>
    <col min="293" max="512" width="8.85546875" style="84"/>
    <col min="513" max="513" width="6.7109375" style="84" customWidth="1"/>
    <col min="514" max="529" width="11.7109375" style="84" customWidth="1"/>
    <col min="530" max="530" width="8.28515625" style="84" customWidth="1"/>
    <col min="531" max="533" width="0" style="84" hidden="1" customWidth="1"/>
    <col min="534" max="534" width="11.28515625" style="84" customWidth="1"/>
    <col min="535" max="535" width="12.28515625" style="84" customWidth="1"/>
    <col min="536" max="536" width="10.28515625" style="84" customWidth="1"/>
    <col min="537" max="540" width="9.28515625" style="84" customWidth="1"/>
    <col min="541" max="543" width="13.28515625" style="84" customWidth="1"/>
    <col min="544" max="544" width="9.42578125" style="84" customWidth="1"/>
    <col min="545" max="545" width="9.28515625" style="84" customWidth="1"/>
    <col min="546" max="548" width="9.42578125" style="84" customWidth="1"/>
    <col min="549" max="768" width="8.85546875" style="84"/>
    <col min="769" max="769" width="6.7109375" style="84" customWidth="1"/>
    <col min="770" max="785" width="11.7109375" style="84" customWidth="1"/>
    <col min="786" max="786" width="8.28515625" style="84" customWidth="1"/>
    <col min="787" max="789" width="0" style="84" hidden="1" customWidth="1"/>
    <col min="790" max="790" width="11.28515625" style="84" customWidth="1"/>
    <col min="791" max="791" width="12.28515625" style="84" customWidth="1"/>
    <col min="792" max="792" width="10.28515625" style="84" customWidth="1"/>
    <col min="793" max="796" width="9.28515625" style="84" customWidth="1"/>
    <col min="797" max="799" width="13.28515625" style="84" customWidth="1"/>
    <col min="800" max="800" width="9.42578125" style="84" customWidth="1"/>
    <col min="801" max="801" width="9.28515625" style="84" customWidth="1"/>
    <col min="802" max="804" width="9.42578125" style="84" customWidth="1"/>
    <col min="805" max="1024" width="8.85546875" style="84"/>
    <col min="1025" max="1025" width="6.7109375" style="84" customWidth="1"/>
    <col min="1026" max="1041" width="11.7109375" style="84" customWidth="1"/>
    <col min="1042" max="1042" width="8.28515625" style="84" customWidth="1"/>
    <col min="1043" max="1045" width="0" style="84" hidden="1" customWidth="1"/>
    <col min="1046" max="1046" width="11.28515625" style="84" customWidth="1"/>
    <col min="1047" max="1047" width="12.28515625" style="84" customWidth="1"/>
    <col min="1048" max="1048" width="10.28515625" style="84" customWidth="1"/>
    <col min="1049" max="1052" width="9.28515625" style="84" customWidth="1"/>
    <col min="1053" max="1055" width="13.28515625" style="84" customWidth="1"/>
    <col min="1056" max="1056" width="9.42578125" style="84" customWidth="1"/>
    <col min="1057" max="1057" width="9.28515625" style="84" customWidth="1"/>
    <col min="1058" max="1060" width="9.42578125" style="84" customWidth="1"/>
    <col min="1061" max="1280" width="8.85546875" style="84"/>
    <col min="1281" max="1281" width="6.7109375" style="84" customWidth="1"/>
    <col min="1282" max="1297" width="11.7109375" style="84" customWidth="1"/>
    <col min="1298" max="1298" width="8.28515625" style="84" customWidth="1"/>
    <col min="1299" max="1301" width="0" style="84" hidden="1" customWidth="1"/>
    <col min="1302" max="1302" width="11.28515625" style="84" customWidth="1"/>
    <col min="1303" max="1303" width="12.28515625" style="84" customWidth="1"/>
    <col min="1304" max="1304" width="10.28515625" style="84" customWidth="1"/>
    <col min="1305" max="1308" width="9.28515625" style="84" customWidth="1"/>
    <col min="1309" max="1311" width="13.28515625" style="84" customWidth="1"/>
    <col min="1312" max="1312" width="9.42578125" style="84" customWidth="1"/>
    <col min="1313" max="1313" width="9.28515625" style="84" customWidth="1"/>
    <col min="1314" max="1316" width="9.42578125" style="84" customWidth="1"/>
    <col min="1317" max="1536" width="8.85546875" style="84"/>
    <col min="1537" max="1537" width="6.7109375" style="84" customWidth="1"/>
    <col min="1538" max="1553" width="11.7109375" style="84" customWidth="1"/>
    <col min="1554" max="1554" width="8.28515625" style="84" customWidth="1"/>
    <col min="1555" max="1557" width="0" style="84" hidden="1" customWidth="1"/>
    <col min="1558" max="1558" width="11.28515625" style="84" customWidth="1"/>
    <col min="1559" max="1559" width="12.28515625" style="84" customWidth="1"/>
    <col min="1560" max="1560" width="10.28515625" style="84" customWidth="1"/>
    <col min="1561" max="1564" width="9.28515625" style="84" customWidth="1"/>
    <col min="1565" max="1567" width="13.28515625" style="84" customWidth="1"/>
    <col min="1568" max="1568" width="9.42578125" style="84" customWidth="1"/>
    <col min="1569" max="1569" width="9.28515625" style="84" customWidth="1"/>
    <col min="1570" max="1572" width="9.42578125" style="84" customWidth="1"/>
    <col min="1573" max="1792" width="8.85546875" style="84"/>
    <col min="1793" max="1793" width="6.7109375" style="84" customWidth="1"/>
    <col min="1794" max="1809" width="11.7109375" style="84" customWidth="1"/>
    <col min="1810" max="1810" width="8.28515625" style="84" customWidth="1"/>
    <col min="1811" max="1813" width="0" style="84" hidden="1" customWidth="1"/>
    <col min="1814" max="1814" width="11.28515625" style="84" customWidth="1"/>
    <col min="1815" max="1815" width="12.28515625" style="84" customWidth="1"/>
    <col min="1816" max="1816" width="10.28515625" style="84" customWidth="1"/>
    <col min="1817" max="1820" width="9.28515625" style="84" customWidth="1"/>
    <col min="1821" max="1823" width="13.28515625" style="84" customWidth="1"/>
    <col min="1824" max="1824" width="9.42578125" style="84" customWidth="1"/>
    <col min="1825" max="1825" width="9.28515625" style="84" customWidth="1"/>
    <col min="1826" max="1828" width="9.42578125" style="84" customWidth="1"/>
    <col min="1829" max="2048" width="8.85546875" style="84"/>
    <col min="2049" max="2049" width="6.7109375" style="84" customWidth="1"/>
    <col min="2050" max="2065" width="11.7109375" style="84" customWidth="1"/>
    <col min="2066" max="2066" width="8.28515625" style="84" customWidth="1"/>
    <col min="2067" max="2069" width="0" style="84" hidden="1" customWidth="1"/>
    <col min="2070" max="2070" width="11.28515625" style="84" customWidth="1"/>
    <col min="2071" max="2071" width="12.28515625" style="84" customWidth="1"/>
    <col min="2072" max="2072" width="10.28515625" style="84" customWidth="1"/>
    <col min="2073" max="2076" width="9.28515625" style="84" customWidth="1"/>
    <col min="2077" max="2079" width="13.28515625" style="84" customWidth="1"/>
    <col min="2080" max="2080" width="9.42578125" style="84" customWidth="1"/>
    <col min="2081" max="2081" width="9.28515625" style="84" customWidth="1"/>
    <col min="2082" max="2084" width="9.42578125" style="84" customWidth="1"/>
    <col min="2085" max="2304" width="8.85546875" style="84"/>
    <col min="2305" max="2305" width="6.7109375" style="84" customWidth="1"/>
    <col min="2306" max="2321" width="11.7109375" style="84" customWidth="1"/>
    <col min="2322" max="2322" width="8.28515625" style="84" customWidth="1"/>
    <col min="2323" max="2325" width="0" style="84" hidden="1" customWidth="1"/>
    <col min="2326" max="2326" width="11.28515625" style="84" customWidth="1"/>
    <col min="2327" max="2327" width="12.28515625" style="84" customWidth="1"/>
    <col min="2328" max="2328" width="10.28515625" style="84" customWidth="1"/>
    <col min="2329" max="2332" width="9.28515625" style="84" customWidth="1"/>
    <col min="2333" max="2335" width="13.28515625" style="84" customWidth="1"/>
    <col min="2336" max="2336" width="9.42578125" style="84" customWidth="1"/>
    <col min="2337" max="2337" width="9.28515625" style="84" customWidth="1"/>
    <col min="2338" max="2340" width="9.42578125" style="84" customWidth="1"/>
    <col min="2341" max="2560" width="8.85546875" style="84"/>
    <col min="2561" max="2561" width="6.7109375" style="84" customWidth="1"/>
    <col min="2562" max="2577" width="11.7109375" style="84" customWidth="1"/>
    <col min="2578" max="2578" width="8.28515625" style="84" customWidth="1"/>
    <col min="2579" max="2581" width="0" style="84" hidden="1" customWidth="1"/>
    <col min="2582" max="2582" width="11.28515625" style="84" customWidth="1"/>
    <col min="2583" max="2583" width="12.28515625" style="84" customWidth="1"/>
    <col min="2584" max="2584" width="10.28515625" style="84" customWidth="1"/>
    <col min="2585" max="2588" width="9.28515625" style="84" customWidth="1"/>
    <col min="2589" max="2591" width="13.28515625" style="84" customWidth="1"/>
    <col min="2592" max="2592" width="9.42578125" style="84" customWidth="1"/>
    <col min="2593" max="2593" width="9.28515625" style="84" customWidth="1"/>
    <col min="2594" max="2596" width="9.42578125" style="84" customWidth="1"/>
    <col min="2597" max="2816" width="8.85546875" style="84"/>
    <col min="2817" max="2817" width="6.7109375" style="84" customWidth="1"/>
    <col min="2818" max="2833" width="11.7109375" style="84" customWidth="1"/>
    <col min="2834" max="2834" width="8.28515625" style="84" customWidth="1"/>
    <col min="2835" max="2837" width="0" style="84" hidden="1" customWidth="1"/>
    <col min="2838" max="2838" width="11.28515625" style="84" customWidth="1"/>
    <col min="2839" max="2839" width="12.28515625" style="84" customWidth="1"/>
    <col min="2840" max="2840" width="10.28515625" style="84" customWidth="1"/>
    <col min="2841" max="2844" width="9.28515625" style="84" customWidth="1"/>
    <col min="2845" max="2847" width="13.28515625" style="84" customWidth="1"/>
    <col min="2848" max="2848" width="9.42578125" style="84" customWidth="1"/>
    <col min="2849" max="2849" width="9.28515625" style="84" customWidth="1"/>
    <col min="2850" max="2852" width="9.42578125" style="84" customWidth="1"/>
    <col min="2853" max="3072" width="8.85546875" style="84"/>
    <col min="3073" max="3073" width="6.7109375" style="84" customWidth="1"/>
    <col min="3074" max="3089" width="11.7109375" style="84" customWidth="1"/>
    <col min="3090" max="3090" width="8.28515625" style="84" customWidth="1"/>
    <col min="3091" max="3093" width="0" style="84" hidden="1" customWidth="1"/>
    <col min="3094" max="3094" width="11.28515625" style="84" customWidth="1"/>
    <col min="3095" max="3095" width="12.28515625" style="84" customWidth="1"/>
    <col min="3096" max="3096" width="10.28515625" style="84" customWidth="1"/>
    <col min="3097" max="3100" width="9.28515625" style="84" customWidth="1"/>
    <col min="3101" max="3103" width="13.28515625" style="84" customWidth="1"/>
    <col min="3104" max="3104" width="9.42578125" style="84" customWidth="1"/>
    <col min="3105" max="3105" width="9.28515625" style="84" customWidth="1"/>
    <col min="3106" max="3108" width="9.42578125" style="84" customWidth="1"/>
    <col min="3109" max="3328" width="8.85546875" style="84"/>
    <col min="3329" max="3329" width="6.7109375" style="84" customWidth="1"/>
    <col min="3330" max="3345" width="11.7109375" style="84" customWidth="1"/>
    <col min="3346" max="3346" width="8.28515625" style="84" customWidth="1"/>
    <col min="3347" max="3349" width="0" style="84" hidden="1" customWidth="1"/>
    <col min="3350" max="3350" width="11.28515625" style="84" customWidth="1"/>
    <col min="3351" max="3351" width="12.28515625" style="84" customWidth="1"/>
    <col min="3352" max="3352" width="10.28515625" style="84" customWidth="1"/>
    <col min="3353" max="3356" width="9.28515625" style="84" customWidth="1"/>
    <col min="3357" max="3359" width="13.28515625" style="84" customWidth="1"/>
    <col min="3360" max="3360" width="9.42578125" style="84" customWidth="1"/>
    <col min="3361" max="3361" width="9.28515625" style="84" customWidth="1"/>
    <col min="3362" max="3364" width="9.42578125" style="84" customWidth="1"/>
    <col min="3365" max="3584" width="8.85546875" style="84"/>
    <col min="3585" max="3585" width="6.7109375" style="84" customWidth="1"/>
    <col min="3586" max="3601" width="11.7109375" style="84" customWidth="1"/>
    <col min="3602" max="3602" width="8.28515625" style="84" customWidth="1"/>
    <col min="3603" max="3605" width="0" style="84" hidden="1" customWidth="1"/>
    <col min="3606" max="3606" width="11.28515625" style="84" customWidth="1"/>
    <col min="3607" max="3607" width="12.28515625" style="84" customWidth="1"/>
    <col min="3608" max="3608" width="10.28515625" style="84" customWidth="1"/>
    <col min="3609" max="3612" width="9.28515625" style="84" customWidth="1"/>
    <col min="3613" max="3615" width="13.28515625" style="84" customWidth="1"/>
    <col min="3616" max="3616" width="9.42578125" style="84" customWidth="1"/>
    <col min="3617" max="3617" width="9.28515625" style="84" customWidth="1"/>
    <col min="3618" max="3620" width="9.42578125" style="84" customWidth="1"/>
    <col min="3621" max="3840" width="8.85546875" style="84"/>
    <col min="3841" max="3841" width="6.7109375" style="84" customWidth="1"/>
    <col min="3842" max="3857" width="11.7109375" style="84" customWidth="1"/>
    <col min="3858" max="3858" width="8.28515625" style="84" customWidth="1"/>
    <col min="3859" max="3861" width="0" style="84" hidden="1" customWidth="1"/>
    <col min="3862" max="3862" width="11.28515625" style="84" customWidth="1"/>
    <col min="3863" max="3863" width="12.28515625" style="84" customWidth="1"/>
    <col min="3864" max="3864" width="10.28515625" style="84" customWidth="1"/>
    <col min="3865" max="3868" width="9.28515625" style="84" customWidth="1"/>
    <col min="3869" max="3871" width="13.28515625" style="84" customWidth="1"/>
    <col min="3872" max="3872" width="9.42578125" style="84" customWidth="1"/>
    <col min="3873" max="3873" width="9.28515625" style="84" customWidth="1"/>
    <col min="3874" max="3876" width="9.42578125" style="84" customWidth="1"/>
    <col min="3877" max="4096" width="8.85546875" style="84"/>
    <col min="4097" max="4097" width="6.7109375" style="84" customWidth="1"/>
    <col min="4098" max="4113" width="11.7109375" style="84" customWidth="1"/>
    <col min="4114" max="4114" width="8.28515625" style="84" customWidth="1"/>
    <col min="4115" max="4117" width="0" style="84" hidden="1" customWidth="1"/>
    <col min="4118" max="4118" width="11.28515625" style="84" customWidth="1"/>
    <col min="4119" max="4119" width="12.28515625" style="84" customWidth="1"/>
    <col min="4120" max="4120" width="10.28515625" style="84" customWidth="1"/>
    <col min="4121" max="4124" width="9.28515625" style="84" customWidth="1"/>
    <col min="4125" max="4127" width="13.28515625" style="84" customWidth="1"/>
    <col min="4128" max="4128" width="9.42578125" style="84" customWidth="1"/>
    <col min="4129" max="4129" width="9.28515625" style="84" customWidth="1"/>
    <col min="4130" max="4132" width="9.42578125" style="84" customWidth="1"/>
    <col min="4133" max="4352" width="8.85546875" style="84"/>
    <col min="4353" max="4353" width="6.7109375" style="84" customWidth="1"/>
    <col min="4354" max="4369" width="11.7109375" style="84" customWidth="1"/>
    <col min="4370" max="4370" width="8.28515625" style="84" customWidth="1"/>
    <col min="4371" max="4373" width="0" style="84" hidden="1" customWidth="1"/>
    <col min="4374" max="4374" width="11.28515625" style="84" customWidth="1"/>
    <col min="4375" max="4375" width="12.28515625" style="84" customWidth="1"/>
    <col min="4376" max="4376" width="10.28515625" style="84" customWidth="1"/>
    <col min="4377" max="4380" width="9.28515625" style="84" customWidth="1"/>
    <col min="4381" max="4383" width="13.28515625" style="84" customWidth="1"/>
    <col min="4384" max="4384" width="9.42578125" style="84" customWidth="1"/>
    <col min="4385" max="4385" width="9.28515625" style="84" customWidth="1"/>
    <col min="4386" max="4388" width="9.42578125" style="84" customWidth="1"/>
    <col min="4389" max="4608" width="8.85546875" style="84"/>
    <col min="4609" max="4609" width="6.7109375" style="84" customWidth="1"/>
    <col min="4610" max="4625" width="11.7109375" style="84" customWidth="1"/>
    <col min="4626" max="4626" width="8.28515625" style="84" customWidth="1"/>
    <col min="4627" max="4629" width="0" style="84" hidden="1" customWidth="1"/>
    <col min="4630" max="4630" width="11.28515625" style="84" customWidth="1"/>
    <col min="4631" max="4631" width="12.28515625" style="84" customWidth="1"/>
    <col min="4632" max="4632" width="10.28515625" style="84" customWidth="1"/>
    <col min="4633" max="4636" width="9.28515625" style="84" customWidth="1"/>
    <col min="4637" max="4639" width="13.28515625" style="84" customWidth="1"/>
    <col min="4640" max="4640" width="9.42578125" style="84" customWidth="1"/>
    <col min="4641" max="4641" width="9.28515625" style="84" customWidth="1"/>
    <col min="4642" max="4644" width="9.42578125" style="84" customWidth="1"/>
    <col min="4645" max="4864" width="8.85546875" style="84"/>
    <col min="4865" max="4865" width="6.7109375" style="84" customWidth="1"/>
    <col min="4866" max="4881" width="11.7109375" style="84" customWidth="1"/>
    <col min="4882" max="4882" width="8.28515625" style="84" customWidth="1"/>
    <col min="4883" max="4885" width="0" style="84" hidden="1" customWidth="1"/>
    <col min="4886" max="4886" width="11.28515625" style="84" customWidth="1"/>
    <col min="4887" max="4887" width="12.28515625" style="84" customWidth="1"/>
    <col min="4888" max="4888" width="10.28515625" style="84" customWidth="1"/>
    <col min="4889" max="4892" width="9.28515625" style="84" customWidth="1"/>
    <col min="4893" max="4895" width="13.28515625" style="84" customWidth="1"/>
    <col min="4896" max="4896" width="9.42578125" style="84" customWidth="1"/>
    <col min="4897" max="4897" width="9.28515625" style="84" customWidth="1"/>
    <col min="4898" max="4900" width="9.42578125" style="84" customWidth="1"/>
    <col min="4901" max="5120" width="8.85546875" style="84"/>
    <col min="5121" max="5121" width="6.7109375" style="84" customWidth="1"/>
    <col min="5122" max="5137" width="11.7109375" style="84" customWidth="1"/>
    <col min="5138" max="5138" width="8.28515625" style="84" customWidth="1"/>
    <col min="5139" max="5141" width="0" style="84" hidden="1" customWidth="1"/>
    <col min="5142" max="5142" width="11.28515625" style="84" customWidth="1"/>
    <col min="5143" max="5143" width="12.28515625" style="84" customWidth="1"/>
    <col min="5144" max="5144" width="10.28515625" style="84" customWidth="1"/>
    <col min="5145" max="5148" width="9.28515625" style="84" customWidth="1"/>
    <col min="5149" max="5151" width="13.28515625" style="84" customWidth="1"/>
    <col min="5152" max="5152" width="9.42578125" style="84" customWidth="1"/>
    <col min="5153" max="5153" width="9.28515625" style="84" customWidth="1"/>
    <col min="5154" max="5156" width="9.42578125" style="84" customWidth="1"/>
    <col min="5157" max="5376" width="8.85546875" style="84"/>
    <col min="5377" max="5377" width="6.7109375" style="84" customWidth="1"/>
    <col min="5378" max="5393" width="11.7109375" style="84" customWidth="1"/>
    <col min="5394" max="5394" width="8.28515625" style="84" customWidth="1"/>
    <col min="5395" max="5397" width="0" style="84" hidden="1" customWidth="1"/>
    <col min="5398" max="5398" width="11.28515625" style="84" customWidth="1"/>
    <col min="5399" max="5399" width="12.28515625" style="84" customWidth="1"/>
    <col min="5400" max="5400" width="10.28515625" style="84" customWidth="1"/>
    <col min="5401" max="5404" width="9.28515625" style="84" customWidth="1"/>
    <col min="5405" max="5407" width="13.28515625" style="84" customWidth="1"/>
    <col min="5408" max="5408" width="9.42578125" style="84" customWidth="1"/>
    <col min="5409" max="5409" width="9.28515625" style="84" customWidth="1"/>
    <col min="5410" max="5412" width="9.42578125" style="84" customWidth="1"/>
    <col min="5413" max="5632" width="8.85546875" style="84"/>
    <col min="5633" max="5633" width="6.7109375" style="84" customWidth="1"/>
    <col min="5634" max="5649" width="11.7109375" style="84" customWidth="1"/>
    <col min="5650" max="5650" width="8.28515625" style="84" customWidth="1"/>
    <col min="5651" max="5653" width="0" style="84" hidden="1" customWidth="1"/>
    <col min="5654" max="5654" width="11.28515625" style="84" customWidth="1"/>
    <col min="5655" max="5655" width="12.28515625" style="84" customWidth="1"/>
    <col min="5656" max="5656" width="10.28515625" style="84" customWidth="1"/>
    <col min="5657" max="5660" width="9.28515625" style="84" customWidth="1"/>
    <col min="5661" max="5663" width="13.28515625" style="84" customWidth="1"/>
    <col min="5664" max="5664" width="9.42578125" style="84" customWidth="1"/>
    <col min="5665" max="5665" width="9.28515625" style="84" customWidth="1"/>
    <col min="5666" max="5668" width="9.42578125" style="84" customWidth="1"/>
    <col min="5669" max="5888" width="8.85546875" style="84"/>
    <col min="5889" max="5889" width="6.7109375" style="84" customWidth="1"/>
    <col min="5890" max="5905" width="11.7109375" style="84" customWidth="1"/>
    <col min="5906" max="5906" width="8.28515625" style="84" customWidth="1"/>
    <col min="5907" max="5909" width="0" style="84" hidden="1" customWidth="1"/>
    <col min="5910" max="5910" width="11.28515625" style="84" customWidth="1"/>
    <col min="5911" max="5911" width="12.28515625" style="84" customWidth="1"/>
    <col min="5912" max="5912" width="10.28515625" style="84" customWidth="1"/>
    <col min="5913" max="5916" width="9.28515625" style="84" customWidth="1"/>
    <col min="5917" max="5919" width="13.28515625" style="84" customWidth="1"/>
    <col min="5920" max="5920" width="9.42578125" style="84" customWidth="1"/>
    <col min="5921" max="5921" width="9.28515625" style="84" customWidth="1"/>
    <col min="5922" max="5924" width="9.42578125" style="84" customWidth="1"/>
    <col min="5925" max="6144" width="8.85546875" style="84"/>
    <col min="6145" max="6145" width="6.7109375" style="84" customWidth="1"/>
    <col min="6146" max="6161" width="11.7109375" style="84" customWidth="1"/>
    <col min="6162" max="6162" width="8.28515625" style="84" customWidth="1"/>
    <col min="6163" max="6165" width="0" style="84" hidden="1" customWidth="1"/>
    <col min="6166" max="6166" width="11.28515625" style="84" customWidth="1"/>
    <col min="6167" max="6167" width="12.28515625" style="84" customWidth="1"/>
    <col min="6168" max="6168" width="10.28515625" style="84" customWidth="1"/>
    <col min="6169" max="6172" width="9.28515625" style="84" customWidth="1"/>
    <col min="6173" max="6175" width="13.28515625" style="84" customWidth="1"/>
    <col min="6176" max="6176" width="9.42578125" style="84" customWidth="1"/>
    <col min="6177" max="6177" width="9.28515625" style="84" customWidth="1"/>
    <col min="6178" max="6180" width="9.42578125" style="84" customWidth="1"/>
    <col min="6181" max="6400" width="8.85546875" style="84"/>
    <col min="6401" max="6401" width="6.7109375" style="84" customWidth="1"/>
    <col min="6402" max="6417" width="11.7109375" style="84" customWidth="1"/>
    <col min="6418" max="6418" width="8.28515625" style="84" customWidth="1"/>
    <col min="6419" max="6421" width="0" style="84" hidden="1" customWidth="1"/>
    <col min="6422" max="6422" width="11.28515625" style="84" customWidth="1"/>
    <col min="6423" max="6423" width="12.28515625" style="84" customWidth="1"/>
    <col min="6424" max="6424" width="10.28515625" style="84" customWidth="1"/>
    <col min="6425" max="6428" width="9.28515625" style="84" customWidth="1"/>
    <col min="6429" max="6431" width="13.28515625" style="84" customWidth="1"/>
    <col min="6432" max="6432" width="9.42578125" style="84" customWidth="1"/>
    <col min="6433" max="6433" width="9.28515625" style="84" customWidth="1"/>
    <col min="6434" max="6436" width="9.42578125" style="84" customWidth="1"/>
    <col min="6437" max="6656" width="8.85546875" style="84"/>
    <col min="6657" max="6657" width="6.7109375" style="84" customWidth="1"/>
    <col min="6658" max="6673" width="11.7109375" style="84" customWidth="1"/>
    <col min="6674" max="6674" width="8.28515625" style="84" customWidth="1"/>
    <col min="6675" max="6677" width="0" style="84" hidden="1" customWidth="1"/>
    <col min="6678" max="6678" width="11.28515625" style="84" customWidth="1"/>
    <col min="6679" max="6679" width="12.28515625" style="84" customWidth="1"/>
    <col min="6680" max="6680" width="10.28515625" style="84" customWidth="1"/>
    <col min="6681" max="6684" width="9.28515625" style="84" customWidth="1"/>
    <col min="6685" max="6687" width="13.28515625" style="84" customWidth="1"/>
    <col min="6688" max="6688" width="9.42578125" style="84" customWidth="1"/>
    <col min="6689" max="6689" width="9.28515625" style="84" customWidth="1"/>
    <col min="6690" max="6692" width="9.42578125" style="84" customWidth="1"/>
    <col min="6693" max="6912" width="8.85546875" style="84"/>
    <col min="6913" max="6913" width="6.7109375" style="84" customWidth="1"/>
    <col min="6914" max="6929" width="11.7109375" style="84" customWidth="1"/>
    <col min="6930" max="6930" width="8.28515625" style="84" customWidth="1"/>
    <col min="6931" max="6933" width="0" style="84" hidden="1" customWidth="1"/>
    <col min="6934" max="6934" width="11.28515625" style="84" customWidth="1"/>
    <col min="6935" max="6935" width="12.28515625" style="84" customWidth="1"/>
    <col min="6936" max="6936" width="10.28515625" style="84" customWidth="1"/>
    <col min="6937" max="6940" width="9.28515625" style="84" customWidth="1"/>
    <col min="6941" max="6943" width="13.28515625" style="84" customWidth="1"/>
    <col min="6944" max="6944" width="9.42578125" style="84" customWidth="1"/>
    <col min="6945" max="6945" width="9.28515625" style="84" customWidth="1"/>
    <col min="6946" max="6948" width="9.42578125" style="84" customWidth="1"/>
    <col min="6949" max="7168" width="8.85546875" style="84"/>
    <col min="7169" max="7169" width="6.7109375" style="84" customWidth="1"/>
    <col min="7170" max="7185" width="11.7109375" style="84" customWidth="1"/>
    <col min="7186" max="7186" width="8.28515625" style="84" customWidth="1"/>
    <col min="7187" max="7189" width="0" style="84" hidden="1" customWidth="1"/>
    <col min="7190" max="7190" width="11.28515625" style="84" customWidth="1"/>
    <col min="7191" max="7191" width="12.28515625" style="84" customWidth="1"/>
    <col min="7192" max="7192" width="10.28515625" style="84" customWidth="1"/>
    <col min="7193" max="7196" width="9.28515625" style="84" customWidth="1"/>
    <col min="7197" max="7199" width="13.28515625" style="84" customWidth="1"/>
    <col min="7200" max="7200" width="9.42578125" style="84" customWidth="1"/>
    <col min="7201" max="7201" width="9.28515625" style="84" customWidth="1"/>
    <col min="7202" max="7204" width="9.42578125" style="84" customWidth="1"/>
    <col min="7205" max="7424" width="8.85546875" style="84"/>
    <col min="7425" max="7425" width="6.7109375" style="84" customWidth="1"/>
    <col min="7426" max="7441" width="11.7109375" style="84" customWidth="1"/>
    <col min="7442" max="7442" width="8.28515625" style="84" customWidth="1"/>
    <col min="7443" max="7445" width="0" style="84" hidden="1" customWidth="1"/>
    <col min="7446" max="7446" width="11.28515625" style="84" customWidth="1"/>
    <col min="7447" max="7447" width="12.28515625" style="84" customWidth="1"/>
    <col min="7448" max="7448" width="10.28515625" style="84" customWidth="1"/>
    <col min="7449" max="7452" width="9.28515625" style="84" customWidth="1"/>
    <col min="7453" max="7455" width="13.28515625" style="84" customWidth="1"/>
    <col min="7456" max="7456" width="9.42578125" style="84" customWidth="1"/>
    <col min="7457" max="7457" width="9.28515625" style="84" customWidth="1"/>
    <col min="7458" max="7460" width="9.42578125" style="84" customWidth="1"/>
    <col min="7461" max="7680" width="8.85546875" style="84"/>
    <col min="7681" max="7681" width="6.7109375" style="84" customWidth="1"/>
    <col min="7682" max="7697" width="11.7109375" style="84" customWidth="1"/>
    <col min="7698" max="7698" width="8.28515625" style="84" customWidth="1"/>
    <col min="7699" max="7701" width="0" style="84" hidden="1" customWidth="1"/>
    <col min="7702" max="7702" width="11.28515625" style="84" customWidth="1"/>
    <col min="7703" max="7703" width="12.28515625" style="84" customWidth="1"/>
    <col min="7704" max="7704" width="10.28515625" style="84" customWidth="1"/>
    <col min="7705" max="7708" width="9.28515625" style="84" customWidth="1"/>
    <col min="7709" max="7711" width="13.28515625" style="84" customWidth="1"/>
    <col min="7712" max="7712" width="9.42578125" style="84" customWidth="1"/>
    <col min="7713" max="7713" width="9.28515625" style="84" customWidth="1"/>
    <col min="7714" max="7716" width="9.42578125" style="84" customWidth="1"/>
    <col min="7717" max="7936" width="8.85546875" style="84"/>
    <col min="7937" max="7937" width="6.7109375" style="84" customWidth="1"/>
    <col min="7938" max="7953" width="11.7109375" style="84" customWidth="1"/>
    <col min="7954" max="7954" width="8.28515625" style="84" customWidth="1"/>
    <col min="7955" max="7957" width="0" style="84" hidden="1" customWidth="1"/>
    <col min="7958" max="7958" width="11.28515625" style="84" customWidth="1"/>
    <col min="7959" max="7959" width="12.28515625" style="84" customWidth="1"/>
    <col min="7960" max="7960" width="10.28515625" style="84" customWidth="1"/>
    <col min="7961" max="7964" width="9.28515625" style="84" customWidth="1"/>
    <col min="7965" max="7967" width="13.28515625" style="84" customWidth="1"/>
    <col min="7968" max="7968" width="9.42578125" style="84" customWidth="1"/>
    <col min="7969" max="7969" width="9.28515625" style="84" customWidth="1"/>
    <col min="7970" max="7972" width="9.42578125" style="84" customWidth="1"/>
    <col min="7973" max="8192" width="8.85546875" style="84"/>
    <col min="8193" max="8193" width="6.7109375" style="84" customWidth="1"/>
    <col min="8194" max="8209" width="11.7109375" style="84" customWidth="1"/>
    <col min="8210" max="8210" width="8.28515625" style="84" customWidth="1"/>
    <col min="8211" max="8213" width="0" style="84" hidden="1" customWidth="1"/>
    <col min="8214" max="8214" width="11.28515625" style="84" customWidth="1"/>
    <col min="8215" max="8215" width="12.28515625" style="84" customWidth="1"/>
    <col min="8216" max="8216" width="10.28515625" style="84" customWidth="1"/>
    <col min="8217" max="8220" width="9.28515625" style="84" customWidth="1"/>
    <col min="8221" max="8223" width="13.28515625" style="84" customWidth="1"/>
    <col min="8224" max="8224" width="9.42578125" style="84" customWidth="1"/>
    <col min="8225" max="8225" width="9.28515625" style="84" customWidth="1"/>
    <col min="8226" max="8228" width="9.42578125" style="84" customWidth="1"/>
    <col min="8229" max="8448" width="8.85546875" style="84"/>
    <col min="8449" max="8449" width="6.7109375" style="84" customWidth="1"/>
    <col min="8450" max="8465" width="11.7109375" style="84" customWidth="1"/>
    <col min="8466" max="8466" width="8.28515625" style="84" customWidth="1"/>
    <col min="8467" max="8469" width="0" style="84" hidden="1" customWidth="1"/>
    <col min="8470" max="8470" width="11.28515625" style="84" customWidth="1"/>
    <col min="8471" max="8471" width="12.28515625" style="84" customWidth="1"/>
    <col min="8472" max="8472" width="10.28515625" style="84" customWidth="1"/>
    <col min="8473" max="8476" width="9.28515625" style="84" customWidth="1"/>
    <col min="8477" max="8479" width="13.28515625" style="84" customWidth="1"/>
    <col min="8480" max="8480" width="9.42578125" style="84" customWidth="1"/>
    <col min="8481" max="8481" width="9.28515625" style="84" customWidth="1"/>
    <col min="8482" max="8484" width="9.42578125" style="84" customWidth="1"/>
    <col min="8485" max="8704" width="8.85546875" style="84"/>
    <col min="8705" max="8705" width="6.7109375" style="84" customWidth="1"/>
    <col min="8706" max="8721" width="11.7109375" style="84" customWidth="1"/>
    <col min="8722" max="8722" width="8.28515625" style="84" customWidth="1"/>
    <col min="8723" max="8725" width="0" style="84" hidden="1" customWidth="1"/>
    <col min="8726" max="8726" width="11.28515625" style="84" customWidth="1"/>
    <col min="8727" max="8727" width="12.28515625" style="84" customWidth="1"/>
    <col min="8728" max="8728" width="10.28515625" style="84" customWidth="1"/>
    <col min="8729" max="8732" width="9.28515625" style="84" customWidth="1"/>
    <col min="8733" max="8735" width="13.28515625" style="84" customWidth="1"/>
    <col min="8736" max="8736" width="9.42578125" style="84" customWidth="1"/>
    <col min="8737" max="8737" width="9.28515625" style="84" customWidth="1"/>
    <col min="8738" max="8740" width="9.42578125" style="84" customWidth="1"/>
    <col min="8741" max="8960" width="8.85546875" style="84"/>
    <col min="8961" max="8961" width="6.7109375" style="84" customWidth="1"/>
    <col min="8962" max="8977" width="11.7109375" style="84" customWidth="1"/>
    <col min="8978" max="8978" width="8.28515625" style="84" customWidth="1"/>
    <col min="8979" max="8981" width="0" style="84" hidden="1" customWidth="1"/>
    <col min="8982" max="8982" width="11.28515625" style="84" customWidth="1"/>
    <col min="8983" max="8983" width="12.28515625" style="84" customWidth="1"/>
    <col min="8984" max="8984" width="10.28515625" style="84" customWidth="1"/>
    <col min="8985" max="8988" width="9.28515625" style="84" customWidth="1"/>
    <col min="8989" max="8991" width="13.28515625" style="84" customWidth="1"/>
    <col min="8992" max="8992" width="9.42578125" style="84" customWidth="1"/>
    <col min="8993" max="8993" width="9.28515625" style="84" customWidth="1"/>
    <col min="8994" max="8996" width="9.42578125" style="84" customWidth="1"/>
    <col min="8997" max="9216" width="8.85546875" style="84"/>
    <col min="9217" max="9217" width="6.7109375" style="84" customWidth="1"/>
    <col min="9218" max="9233" width="11.7109375" style="84" customWidth="1"/>
    <col min="9234" max="9234" width="8.28515625" style="84" customWidth="1"/>
    <col min="9235" max="9237" width="0" style="84" hidden="1" customWidth="1"/>
    <col min="9238" max="9238" width="11.28515625" style="84" customWidth="1"/>
    <col min="9239" max="9239" width="12.28515625" style="84" customWidth="1"/>
    <col min="9240" max="9240" width="10.28515625" style="84" customWidth="1"/>
    <col min="9241" max="9244" width="9.28515625" style="84" customWidth="1"/>
    <col min="9245" max="9247" width="13.28515625" style="84" customWidth="1"/>
    <col min="9248" max="9248" width="9.42578125" style="84" customWidth="1"/>
    <col min="9249" max="9249" width="9.28515625" style="84" customWidth="1"/>
    <col min="9250" max="9252" width="9.42578125" style="84" customWidth="1"/>
    <col min="9253" max="9472" width="8.85546875" style="84"/>
    <col min="9473" max="9473" width="6.7109375" style="84" customWidth="1"/>
    <col min="9474" max="9489" width="11.7109375" style="84" customWidth="1"/>
    <col min="9490" max="9490" width="8.28515625" style="84" customWidth="1"/>
    <col min="9491" max="9493" width="0" style="84" hidden="1" customWidth="1"/>
    <col min="9494" max="9494" width="11.28515625" style="84" customWidth="1"/>
    <col min="9495" max="9495" width="12.28515625" style="84" customWidth="1"/>
    <col min="9496" max="9496" width="10.28515625" style="84" customWidth="1"/>
    <col min="9497" max="9500" width="9.28515625" style="84" customWidth="1"/>
    <col min="9501" max="9503" width="13.28515625" style="84" customWidth="1"/>
    <col min="9504" max="9504" width="9.42578125" style="84" customWidth="1"/>
    <col min="9505" max="9505" width="9.28515625" style="84" customWidth="1"/>
    <col min="9506" max="9508" width="9.42578125" style="84" customWidth="1"/>
    <col min="9509" max="9728" width="8.85546875" style="84"/>
    <col min="9729" max="9729" width="6.7109375" style="84" customWidth="1"/>
    <col min="9730" max="9745" width="11.7109375" style="84" customWidth="1"/>
    <col min="9746" max="9746" width="8.28515625" style="84" customWidth="1"/>
    <col min="9747" max="9749" width="0" style="84" hidden="1" customWidth="1"/>
    <col min="9750" max="9750" width="11.28515625" style="84" customWidth="1"/>
    <col min="9751" max="9751" width="12.28515625" style="84" customWidth="1"/>
    <col min="9752" max="9752" width="10.28515625" style="84" customWidth="1"/>
    <col min="9753" max="9756" width="9.28515625" style="84" customWidth="1"/>
    <col min="9757" max="9759" width="13.28515625" style="84" customWidth="1"/>
    <col min="9760" max="9760" width="9.42578125" style="84" customWidth="1"/>
    <col min="9761" max="9761" width="9.28515625" style="84" customWidth="1"/>
    <col min="9762" max="9764" width="9.42578125" style="84" customWidth="1"/>
    <col min="9765" max="9984" width="8.85546875" style="84"/>
    <col min="9985" max="9985" width="6.7109375" style="84" customWidth="1"/>
    <col min="9986" max="10001" width="11.7109375" style="84" customWidth="1"/>
    <col min="10002" max="10002" width="8.28515625" style="84" customWidth="1"/>
    <col min="10003" max="10005" width="0" style="84" hidden="1" customWidth="1"/>
    <col min="10006" max="10006" width="11.28515625" style="84" customWidth="1"/>
    <col min="10007" max="10007" width="12.28515625" style="84" customWidth="1"/>
    <col min="10008" max="10008" width="10.28515625" style="84" customWidth="1"/>
    <col min="10009" max="10012" width="9.28515625" style="84" customWidth="1"/>
    <col min="10013" max="10015" width="13.28515625" style="84" customWidth="1"/>
    <col min="10016" max="10016" width="9.42578125" style="84" customWidth="1"/>
    <col min="10017" max="10017" width="9.28515625" style="84" customWidth="1"/>
    <col min="10018" max="10020" width="9.42578125" style="84" customWidth="1"/>
    <col min="10021" max="10240" width="8.85546875" style="84"/>
    <col min="10241" max="10241" width="6.7109375" style="84" customWidth="1"/>
    <col min="10242" max="10257" width="11.7109375" style="84" customWidth="1"/>
    <col min="10258" max="10258" width="8.28515625" style="84" customWidth="1"/>
    <col min="10259" max="10261" width="0" style="84" hidden="1" customWidth="1"/>
    <col min="10262" max="10262" width="11.28515625" style="84" customWidth="1"/>
    <col min="10263" max="10263" width="12.28515625" style="84" customWidth="1"/>
    <col min="10264" max="10264" width="10.28515625" style="84" customWidth="1"/>
    <col min="10265" max="10268" width="9.28515625" style="84" customWidth="1"/>
    <col min="10269" max="10271" width="13.28515625" style="84" customWidth="1"/>
    <col min="10272" max="10272" width="9.42578125" style="84" customWidth="1"/>
    <col min="10273" max="10273" width="9.28515625" style="84" customWidth="1"/>
    <col min="10274" max="10276" width="9.42578125" style="84" customWidth="1"/>
    <col min="10277" max="10496" width="8.85546875" style="84"/>
    <col min="10497" max="10497" width="6.7109375" style="84" customWidth="1"/>
    <col min="10498" max="10513" width="11.7109375" style="84" customWidth="1"/>
    <col min="10514" max="10514" width="8.28515625" style="84" customWidth="1"/>
    <col min="10515" max="10517" width="0" style="84" hidden="1" customWidth="1"/>
    <col min="10518" max="10518" width="11.28515625" style="84" customWidth="1"/>
    <col min="10519" max="10519" width="12.28515625" style="84" customWidth="1"/>
    <col min="10520" max="10520" width="10.28515625" style="84" customWidth="1"/>
    <col min="10521" max="10524" width="9.28515625" style="84" customWidth="1"/>
    <col min="10525" max="10527" width="13.28515625" style="84" customWidth="1"/>
    <col min="10528" max="10528" width="9.42578125" style="84" customWidth="1"/>
    <col min="10529" max="10529" width="9.28515625" style="84" customWidth="1"/>
    <col min="10530" max="10532" width="9.42578125" style="84" customWidth="1"/>
    <col min="10533" max="10752" width="8.85546875" style="84"/>
    <col min="10753" max="10753" width="6.7109375" style="84" customWidth="1"/>
    <col min="10754" max="10769" width="11.7109375" style="84" customWidth="1"/>
    <col min="10770" max="10770" width="8.28515625" style="84" customWidth="1"/>
    <col min="10771" max="10773" width="0" style="84" hidden="1" customWidth="1"/>
    <col min="10774" max="10774" width="11.28515625" style="84" customWidth="1"/>
    <col min="10775" max="10775" width="12.28515625" style="84" customWidth="1"/>
    <col min="10776" max="10776" width="10.28515625" style="84" customWidth="1"/>
    <col min="10777" max="10780" width="9.28515625" style="84" customWidth="1"/>
    <col min="10781" max="10783" width="13.28515625" style="84" customWidth="1"/>
    <col min="10784" max="10784" width="9.42578125" style="84" customWidth="1"/>
    <col min="10785" max="10785" width="9.28515625" style="84" customWidth="1"/>
    <col min="10786" max="10788" width="9.42578125" style="84" customWidth="1"/>
    <col min="10789" max="11008" width="8.85546875" style="84"/>
    <col min="11009" max="11009" width="6.7109375" style="84" customWidth="1"/>
    <col min="11010" max="11025" width="11.7109375" style="84" customWidth="1"/>
    <col min="11026" max="11026" width="8.28515625" style="84" customWidth="1"/>
    <col min="11027" max="11029" width="0" style="84" hidden="1" customWidth="1"/>
    <col min="11030" max="11030" width="11.28515625" style="84" customWidth="1"/>
    <col min="11031" max="11031" width="12.28515625" style="84" customWidth="1"/>
    <col min="11032" max="11032" width="10.28515625" style="84" customWidth="1"/>
    <col min="11033" max="11036" width="9.28515625" style="84" customWidth="1"/>
    <col min="11037" max="11039" width="13.28515625" style="84" customWidth="1"/>
    <col min="11040" max="11040" width="9.42578125" style="84" customWidth="1"/>
    <col min="11041" max="11041" width="9.28515625" style="84" customWidth="1"/>
    <col min="11042" max="11044" width="9.42578125" style="84" customWidth="1"/>
    <col min="11045" max="11264" width="8.85546875" style="84"/>
    <col min="11265" max="11265" width="6.7109375" style="84" customWidth="1"/>
    <col min="11266" max="11281" width="11.7109375" style="84" customWidth="1"/>
    <col min="11282" max="11282" width="8.28515625" style="84" customWidth="1"/>
    <col min="11283" max="11285" width="0" style="84" hidden="1" customWidth="1"/>
    <col min="11286" max="11286" width="11.28515625" style="84" customWidth="1"/>
    <col min="11287" max="11287" width="12.28515625" style="84" customWidth="1"/>
    <col min="11288" max="11288" width="10.28515625" style="84" customWidth="1"/>
    <col min="11289" max="11292" width="9.28515625" style="84" customWidth="1"/>
    <col min="11293" max="11295" width="13.28515625" style="84" customWidth="1"/>
    <col min="11296" max="11296" width="9.42578125" style="84" customWidth="1"/>
    <col min="11297" max="11297" width="9.28515625" style="84" customWidth="1"/>
    <col min="11298" max="11300" width="9.42578125" style="84" customWidth="1"/>
    <col min="11301" max="11520" width="8.85546875" style="84"/>
    <col min="11521" max="11521" width="6.7109375" style="84" customWidth="1"/>
    <col min="11522" max="11537" width="11.7109375" style="84" customWidth="1"/>
    <col min="11538" max="11538" width="8.28515625" style="84" customWidth="1"/>
    <col min="11539" max="11541" width="0" style="84" hidden="1" customWidth="1"/>
    <col min="11542" max="11542" width="11.28515625" style="84" customWidth="1"/>
    <col min="11543" max="11543" width="12.28515625" style="84" customWidth="1"/>
    <col min="11544" max="11544" width="10.28515625" style="84" customWidth="1"/>
    <col min="11545" max="11548" width="9.28515625" style="84" customWidth="1"/>
    <col min="11549" max="11551" width="13.28515625" style="84" customWidth="1"/>
    <col min="11552" max="11552" width="9.42578125" style="84" customWidth="1"/>
    <col min="11553" max="11553" width="9.28515625" style="84" customWidth="1"/>
    <col min="11554" max="11556" width="9.42578125" style="84" customWidth="1"/>
    <col min="11557" max="11776" width="8.85546875" style="84"/>
    <col min="11777" max="11777" width="6.7109375" style="84" customWidth="1"/>
    <col min="11778" max="11793" width="11.7109375" style="84" customWidth="1"/>
    <col min="11794" max="11794" width="8.28515625" style="84" customWidth="1"/>
    <col min="11795" max="11797" width="0" style="84" hidden="1" customWidth="1"/>
    <col min="11798" max="11798" width="11.28515625" style="84" customWidth="1"/>
    <col min="11799" max="11799" width="12.28515625" style="84" customWidth="1"/>
    <col min="11800" max="11800" width="10.28515625" style="84" customWidth="1"/>
    <col min="11801" max="11804" width="9.28515625" style="84" customWidth="1"/>
    <col min="11805" max="11807" width="13.28515625" style="84" customWidth="1"/>
    <col min="11808" max="11808" width="9.42578125" style="84" customWidth="1"/>
    <col min="11809" max="11809" width="9.28515625" style="84" customWidth="1"/>
    <col min="11810" max="11812" width="9.42578125" style="84" customWidth="1"/>
    <col min="11813" max="12032" width="8.85546875" style="84"/>
    <col min="12033" max="12033" width="6.7109375" style="84" customWidth="1"/>
    <col min="12034" max="12049" width="11.7109375" style="84" customWidth="1"/>
    <col min="12050" max="12050" width="8.28515625" style="84" customWidth="1"/>
    <col min="12051" max="12053" width="0" style="84" hidden="1" customWidth="1"/>
    <col min="12054" max="12054" width="11.28515625" style="84" customWidth="1"/>
    <col min="12055" max="12055" width="12.28515625" style="84" customWidth="1"/>
    <col min="12056" max="12056" width="10.28515625" style="84" customWidth="1"/>
    <col min="12057" max="12060" width="9.28515625" style="84" customWidth="1"/>
    <col min="12061" max="12063" width="13.28515625" style="84" customWidth="1"/>
    <col min="12064" max="12064" width="9.42578125" style="84" customWidth="1"/>
    <col min="12065" max="12065" width="9.28515625" style="84" customWidth="1"/>
    <col min="12066" max="12068" width="9.42578125" style="84" customWidth="1"/>
    <col min="12069" max="12288" width="8.85546875" style="84"/>
    <col min="12289" max="12289" width="6.7109375" style="84" customWidth="1"/>
    <col min="12290" max="12305" width="11.7109375" style="84" customWidth="1"/>
    <col min="12306" max="12306" width="8.28515625" style="84" customWidth="1"/>
    <col min="12307" max="12309" width="0" style="84" hidden="1" customWidth="1"/>
    <col min="12310" max="12310" width="11.28515625" style="84" customWidth="1"/>
    <col min="12311" max="12311" width="12.28515625" style="84" customWidth="1"/>
    <col min="12312" max="12312" width="10.28515625" style="84" customWidth="1"/>
    <col min="12313" max="12316" width="9.28515625" style="84" customWidth="1"/>
    <col min="12317" max="12319" width="13.28515625" style="84" customWidth="1"/>
    <col min="12320" max="12320" width="9.42578125" style="84" customWidth="1"/>
    <col min="12321" max="12321" width="9.28515625" style="84" customWidth="1"/>
    <col min="12322" max="12324" width="9.42578125" style="84" customWidth="1"/>
    <col min="12325" max="12544" width="8.85546875" style="84"/>
    <col min="12545" max="12545" width="6.7109375" style="84" customWidth="1"/>
    <col min="12546" max="12561" width="11.7109375" style="84" customWidth="1"/>
    <col min="12562" max="12562" width="8.28515625" style="84" customWidth="1"/>
    <col min="12563" max="12565" width="0" style="84" hidden="1" customWidth="1"/>
    <col min="12566" max="12566" width="11.28515625" style="84" customWidth="1"/>
    <col min="12567" max="12567" width="12.28515625" style="84" customWidth="1"/>
    <col min="12568" max="12568" width="10.28515625" style="84" customWidth="1"/>
    <col min="12569" max="12572" width="9.28515625" style="84" customWidth="1"/>
    <col min="12573" max="12575" width="13.28515625" style="84" customWidth="1"/>
    <col min="12576" max="12576" width="9.42578125" style="84" customWidth="1"/>
    <col min="12577" max="12577" width="9.28515625" style="84" customWidth="1"/>
    <col min="12578" max="12580" width="9.42578125" style="84" customWidth="1"/>
    <col min="12581" max="12800" width="8.85546875" style="84"/>
    <col min="12801" max="12801" width="6.7109375" style="84" customWidth="1"/>
    <col min="12802" max="12817" width="11.7109375" style="84" customWidth="1"/>
    <col min="12818" max="12818" width="8.28515625" style="84" customWidth="1"/>
    <col min="12819" max="12821" width="0" style="84" hidden="1" customWidth="1"/>
    <col min="12822" max="12822" width="11.28515625" style="84" customWidth="1"/>
    <col min="12823" max="12823" width="12.28515625" style="84" customWidth="1"/>
    <col min="12824" max="12824" width="10.28515625" style="84" customWidth="1"/>
    <col min="12825" max="12828" width="9.28515625" style="84" customWidth="1"/>
    <col min="12829" max="12831" width="13.28515625" style="84" customWidth="1"/>
    <col min="12832" max="12832" width="9.42578125" style="84" customWidth="1"/>
    <col min="12833" max="12833" width="9.28515625" style="84" customWidth="1"/>
    <col min="12834" max="12836" width="9.42578125" style="84" customWidth="1"/>
    <col min="12837" max="13056" width="8.85546875" style="84"/>
    <col min="13057" max="13057" width="6.7109375" style="84" customWidth="1"/>
    <col min="13058" max="13073" width="11.7109375" style="84" customWidth="1"/>
    <col min="13074" max="13074" width="8.28515625" style="84" customWidth="1"/>
    <col min="13075" max="13077" width="0" style="84" hidden="1" customWidth="1"/>
    <col min="13078" max="13078" width="11.28515625" style="84" customWidth="1"/>
    <col min="13079" max="13079" width="12.28515625" style="84" customWidth="1"/>
    <col min="13080" max="13080" width="10.28515625" style="84" customWidth="1"/>
    <col min="13081" max="13084" width="9.28515625" style="84" customWidth="1"/>
    <col min="13085" max="13087" width="13.28515625" style="84" customWidth="1"/>
    <col min="13088" max="13088" width="9.42578125" style="84" customWidth="1"/>
    <col min="13089" max="13089" width="9.28515625" style="84" customWidth="1"/>
    <col min="13090" max="13092" width="9.42578125" style="84" customWidth="1"/>
    <col min="13093" max="13312" width="8.85546875" style="84"/>
    <col min="13313" max="13313" width="6.7109375" style="84" customWidth="1"/>
    <col min="13314" max="13329" width="11.7109375" style="84" customWidth="1"/>
    <col min="13330" max="13330" width="8.28515625" style="84" customWidth="1"/>
    <col min="13331" max="13333" width="0" style="84" hidden="1" customWidth="1"/>
    <col min="13334" max="13334" width="11.28515625" style="84" customWidth="1"/>
    <col min="13335" max="13335" width="12.28515625" style="84" customWidth="1"/>
    <col min="13336" max="13336" width="10.28515625" style="84" customWidth="1"/>
    <col min="13337" max="13340" width="9.28515625" style="84" customWidth="1"/>
    <col min="13341" max="13343" width="13.28515625" style="84" customWidth="1"/>
    <col min="13344" max="13344" width="9.42578125" style="84" customWidth="1"/>
    <col min="13345" max="13345" width="9.28515625" style="84" customWidth="1"/>
    <col min="13346" max="13348" width="9.42578125" style="84" customWidth="1"/>
    <col min="13349" max="13568" width="8.85546875" style="84"/>
    <col min="13569" max="13569" width="6.7109375" style="84" customWidth="1"/>
    <col min="13570" max="13585" width="11.7109375" style="84" customWidth="1"/>
    <col min="13586" max="13586" width="8.28515625" style="84" customWidth="1"/>
    <col min="13587" max="13589" width="0" style="84" hidden="1" customWidth="1"/>
    <col min="13590" max="13590" width="11.28515625" style="84" customWidth="1"/>
    <col min="13591" max="13591" width="12.28515625" style="84" customWidth="1"/>
    <col min="13592" max="13592" width="10.28515625" style="84" customWidth="1"/>
    <col min="13593" max="13596" width="9.28515625" style="84" customWidth="1"/>
    <col min="13597" max="13599" width="13.28515625" style="84" customWidth="1"/>
    <col min="13600" max="13600" width="9.42578125" style="84" customWidth="1"/>
    <col min="13601" max="13601" width="9.28515625" style="84" customWidth="1"/>
    <col min="13602" max="13604" width="9.42578125" style="84" customWidth="1"/>
    <col min="13605" max="13824" width="8.85546875" style="84"/>
    <col min="13825" max="13825" width="6.7109375" style="84" customWidth="1"/>
    <col min="13826" max="13841" width="11.7109375" style="84" customWidth="1"/>
    <col min="13842" max="13842" width="8.28515625" style="84" customWidth="1"/>
    <col min="13843" max="13845" width="0" style="84" hidden="1" customWidth="1"/>
    <col min="13846" max="13846" width="11.28515625" style="84" customWidth="1"/>
    <col min="13847" max="13847" width="12.28515625" style="84" customWidth="1"/>
    <col min="13848" max="13848" width="10.28515625" style="84" customWidth="1"/>
    <col min="13849" max="13852" width="9.28515625" style="84" customWidth="1"/>
    <col min="13853" max="13855" width="13.28515625" style="84" customWidth="1"/>
    <col min="13856" max="13856" width="9.42578125" style="84" customWidth="1"/>
    <col min="13857" max="13857" width="9.28515625" style="84" customWidth="1"/>
    <col min="13858" max="13860" width="9.42578125" style="84" customWidth="1"/>
    <col min="13861" max="14080" width="8.85546875" style="84"/>
    <col min="14081" max="14081" width="6.7109375" style="84" customWidth="1"/>
    <col min="14082" max="14097" width="11.7109375" style="84" customWidth="1"/>
    <col min="14098" max="14098" width="8.28515625" style="84" customWidth="1"/>
    <col min="14099" max="14101" width="0" style="84" hidden="1" customWidth="1"/>
    <col min="14102" max="14102" width="11.28515625" style="84" customWidth="1"/>
    <col min="14103" max="14103" width="12.28515625" style="84" customWidth="1"/>
    <col min="14104" max="14104" width="10.28515625" style="84" customWidth="1"/>
    <col min="14105" max="14108" width="9.28515625" style="84" customWidth="1"/>
    <col min="14109" max="14111" width="13.28515625" style="84" customWidth="1"/>
    <col min="14112" max="14112" width="9.42578125" style="84" customWidth="1"/>
    <col min="14113" max="14113" width="9.28515625" style="84" customWidth="1"/>
    <col min="14114" max="14116" width="9.42578125" style="84" customWidth="1"/>
    <col min="14117" max="14336" width="8.85546875" style="84"/>
    <col min="14337" max="14337" width="6.7109375" style="84" customWidth="1"/>
    <col min="14338" max="14353" width="11.7109375" style="84" customWidth="1"/>
    <col min="14354" max="14354" width="8.28515625" style="84" customWidth="1"/>
    <col min="14355" max="14357" width="0" style="84" hidden="1" customWidth="1"/>
    <col min="14358" max="14358" width="11.28515625" style="84" customWidth="1"/>
    <col min="14359" max="14359" width="12.28515625" style="84" customWidth="1"/>
    <col min="14360" max="14360" width="10.28515625" style="84" customWidth="1"/>
    <col min="14361" max="14364" width="9.28515625" style="84" customWidth="1"/>
    <col min="14365" max="14367" width="13.28515625" style="84" customWidth="1"/>
    <col min="14368" max="14368" width="9.42578125" style="84" customWidth="1"/>
    <col min="14369" max="14369" width="9.28515625" style="84" customWidth="1"/>
    <col min="14370" max="14372" width="9.42578125" style="84" customWidth="1"/>
    <col min="14373" max="14592" width="8.85546875" style="84"/>
    <col min="14593" max="14593" width="6.7109375" style="84" customWidth="1"/>
    <col min="14594" max="14609" width="11.7109375" style="84" customWidth="1"/>
    <col min="14610" max="14610" width="8.28515625" style="84" customWidth="1"/>
    <col min="14611" max="14613" width="0" style="84" hidden="1" customWidth="1"/>
    <col min="14614" max="14614" width="11.28515625" style="84" customWidth="1"/>
    <col min="14615" max="14615" width="12.28515625" style="84" customWidth="1"/>
    <col min="14616" max="14616" width="10.28515625" style="84" customWidth="1"/>
    <col min="14617" max="14620" width="9.28515625" style="84" customWidth="1"/>
    <col min="14621" max="14623" width="13.28515625" style="84" customWidth="1"/>
    <col min="14624" max="14624" width="9.42578125" style="84" customWidth="1"/>
    <col min="14625" max="14625" width="9.28515625" style="84" customWidth="1"/>
    <col min="14626" max="14628" width="9.42578125" style="84" customWidth="1"/>
    <col min="14629" max="14848" width="8.85546875" style="84"/>
    <col min="14849" max="14849" width="6.7109375" style="84" customWidth="1"/>
    <col min="14850" max="14865" width="11.7109375" style="84" customWidth="1"/>
    <col min="14866" max="14866" width="8.28515625" style="84" customWidth="1"/>
    <col min="14867" max="14869" width="0" style="84" hidden="1" customWidth="1"/>
    <col min="14870" max="14870" width="11.28515625" style="84" customWidth="1"/>
    <col min="14871" max="14871" width="12.28515625" style="84" customWidth="1"/>
    <col min="14872" max="14872" width="10.28515625" style="84" customWidth="1"/>
    <col min="14873" max="14876" width="9.28515625" style="84" customWidth="1"/>
    <col min="14877" max="14879" width="13.28515625" style="84" customWidth="1"/>
    <col min="14880" max="14880" width="9.42578125" style="84" customWidth="1"/>
    <col min="14881" max="14881" width="9.28515625" style="84" customWidth="1"/>
    <col min="14882" max="14884" width="9.42578125" style="84" customWidth="1"/>
    <col min="14885" max="15104" width="8.85546875" style="84"/>
    <col min="15105" max="15105" width="6.7109375" style="84" customWidth="1"/>
    <col min="15106" max="15121" width="11.7109375" style="84" customWidth="1"/>
    <col min="15122" max="15122" width="8.28515625" style="84" customWidth="1"/>
    <col min="15123" max="15125" width="0" style="84" hidden="1" customWidth="1"/>
    <col min="15126" max="15126" width="11.28515625" style="84" customWidth="1"/>
    <col min="15127" max="15127" width="12.28515625" style="84" customWidth="1"/>
    <col min="15128" max="15128" width="10.28515625" style="84" customWidth="1"/>
    <col min="15129" max="15132" width="9.28515625" style="84" customWidth="1"/>
    <col min="15133" max="15135" width="13.28515625" style="84" customWidth="1"/>
    <col min="15136" max="15136" width="9.42578125" style="84" customWidth="1"/>
    <col min="15137" max="15137" width="9.28515625" style="84" customWidth="1"/>
    <col min="15138" max="15140" width="9.42578125" style="84" customWidth="1"/>
    <col min="15141" max="15360" width="8.85546875" style="84"/>
    <col min="15361" max="15361" width="6.7109375" style="84" customWidth="1"/>
    <col min="15362" max="15377" width="11.7109375" style="84" customWidth="1"/>
    <col min="15378" max="15378" width="8.28515625" style="84" customWidth="1"/>
    <col min="15379" max="15381" width="0" style="84" hidden="1" customWidth="1"/>
    <col min="15382" max="15382" width="11.28515625" style="84" customWidth="1"/>
    <col min="15383" max="15383" width="12.28515625" style="84" customWidth="1"/>
    <col min="15384" max="15384" width="10.28515625" style="84" customWidth="1"/>
    <col min="15385" max="15388" width="9.28515625" style="84" customWidth="1"/>
    <col min="15389" max="15391" width="13.28515625" style="84" customWidth="1"/>
    <col min="15392" max="15392" width="9.42578125" style="84" customWidth="1"/>
    <col min="15393" max="15393" width="9.28515625" style="84" customWidth="1"/>
    <col min="15394" max="15396" width="9.42578125" style="84" customWidth="1"/>
    <col min="15397" max="15616" width="8.85546875" style="84"/>
    <col min="15617" max="15617" width="6.7109375" style="84" customWidth="1"/>
    <col min="15618" max="15633" width="11.7109375" style="84" customWidth="1"/>
    <col min="15634" max="15634" width="8.28515625" style="84" customWidth="1"/>
    <col min="15635" max="15637" width="0" style="84" hidden="1" customWidth="1"/>
    <col min="15638" max="15638" width="11.28515625" style="84" customWidth="1"/>
    <col min="15639" max="15639" width="12.28515625" style="84" customWidth="1"/>
    <col min="15640" max="15640" width="10.28515625" style="84" customWidth="1"/>
    <col min="15641" max="15644" width="9.28515625" style="84" customWidth="1"/>
    <col min="15645" max="15647" width="13.28515625" style="84" customWidth="1"/>
    <col min="15648" max="15648" width="9.42578125" style="84" customWidth="1"/>
    <col min="15649" max="15649" width="9.28515625" style="84" customWidth="1"/>
    <col min="15650" max="15652" width="9.42578125" style="84" customWidth="1"/>
    <col min="15653" max="15872" width="8.85546875" style="84"/>
    <col min="15873" max="15873" width="6.7109375" style="84" customWidth="1"/>
    <col min="15874" max="15889" width="11.7109375" style="84" customWidth="1"/>
    <col min="15890" max="15890" width="8.28515625" style="84" customWidth="1"/>
    <col min="15891" max="15893" width="0" style="84" hidden="1" customWidth="1"/>
    <col min="15894" max="15894" width="11.28515625" style="84" customWidth="1"/>
    <col min="15895" max="15895" width="12.28515625" style="84" customWidth="1"/>
    <col min="15896" max="15896" width="10.28515625" style="84" customWidth="1"/>
    <col min="15897" max="15900" width="9.28515625" style="84" customWidth="1"/>
    <col min="15901" max="15903" width="13.28515625" style="84" customWidth="1"/>
    <col min="15904" max="15904" width="9.42578125" style="84" customWidth="1"/>
    <col min="15905" max="15905" width="9.28515625" style="84" customWidth="1"/>
    <col min="15906" max="15908" width="9.42578125" style="84" customWidth="1"/>
    <col min="15909" max="16128" width="8.85546875" style="84"/>
    <col min="16129" max="16129" width="6.7109375" style="84" customWidth="1"/>
    <col min="16130" max="16145" width="11.7109375" style="84" customWidth="1"/>
    <col min="16146" max="16146" width="8.28515625" style="84" customWidth="1"/>
    <col min="16147" max="16149" width="0" style="84" hidden="1" customWidth="1"/>
    <col min="16150" max="16150" width="11.28515625" style="84" customWidth="1"/>
    <col min="16151" max="16151" width="12.28515625" style="84" customWidth="1"/>
    <col min="16152" max="16152" width="10.28515625" style="84" customWidth="1"/>
    <col min="16153" max="16156" width="9.28515625" style="84" customWidth="1"/>
    <col min="16157" max="16159" width="13.28515625" style="84" customWidth="1"/>
    <col min="16160" max="16160" width="9.42578125" style="84" customWidth="1"/>
    <col min="16161" max="16161" width="9.28515625" style="84" customWidth="1"/>
    <col min="16162" max="16164" width="9.42578125" style="84" customWidth="1"/>
    <col min="16165" max="16384" width="8.85546875" style="84"/>
  </cols>
  <sheetData>
    <row r="1" spans="1:50" ht="15.75">
      <c r="A1" s="708" t="s">
        <v>480</v>
      </c>
      <c r="B1" s="708"/>
      <c r="C1" s="708"/>
      <c r="D1" s="708"/>
      <c r="E1" s="708"/>
      <c r="F1" s="708"/>
      <c r="G1" s="708"/>
      <c r="H1" s="708"/>
      <c r="N1" s="85"/>
      <c r="O1" s="85"/>
      <c r="P1" s="86"/>
      <c r="Y1" s="83"/>
    </row>
    <row r="2" spans="1:50" ht="15.75">
      <c r="A2" s="83"/>
      <c r="B2" s="83"/>
      <c r="C2" s="83"/>
      <c r="D2" s="83"/>
      <c r="E2" s="83"/>
      <c r="F2" s="83"/>
      <c r="Y2" s="83"/>
    </row>
    <row r="3" spans="1:50" ht="15.75">
      <c r="A3" s="88"/>
      <c r="B3" s="705" t="s">
        <v>66</v>
      </c>
      <c r="C3" s="706"/>
      <c r="D3" s="706"/>
      <c r="E3" s="706"/>
      <c r="F3" s="706"/>
      <c r="G3" s="706"/>
      <c r="H3" s="706"/>
      <c r="I3" s="706"/>
      <c r="J3" s="707"/>
      <c r="K3" s="705" t="s">
        <v>67</v>
      </c>
      <c r="L3" s="706"/>
      <c r="M3" s="706"/>
      <c r="N3" s="707"/>
      <c r="O3" s="705" t="s">
        <v>68</v>
      </c>
      <c r="P3" s="706"/>
      <c r="Q3" s="707"/>
      <c r="Y3" s="83"/>
    </row>
    <row r="4" spans="1:50" s="92" customFormat="1" ht="67.5" customHeight="1">
      <c r="A4" s="303" t="s">
        <v>21</v>
      </c>
      <c r="B4" s="304" t="s">
        <v>69</v>
      </c>
      <c r="C4" s="304" t="s">
        <v>70</v>
      </c>
      <c r="D4" s="412" t="s">
        <v>71</v>
      </c>
      <c r="E4" s="89" t="s">
        <v>72</v>
      </c>
      <c r="F4" s="304" t="s">
        <v>73</v>
      </c>
      <c r="G4" s="89" t="s">
        <v>74</v>
      </c>
      <c r="H4" s="304" t="s">
        <v>75</v>
      </c>
      <c r="I4" s="413" t="s">
        <v>76</v>
      </c>
      <c r="J4" s="90" t="s">
        <v>77</v>
      </c>
      <c r="K4" s="304" t="s">
        <v>74</v>
      </c>
      <c r="L4" s="304" t="s">
        <v>75</v>
      </c>
      <c r="M4" s="413" t="s">
        <v>76</v>
      </c>
      <c r="N4" s="90" t="s">
        <v>77</v>
      </c>
      <c r="O4" s="304" t="s">
        <v>78</v>
      </c>
      <c r="P4" s="304" t="s">
        <v>79</v>
      </c>
      <c r="Q4" s="413" t="s">
        <v>80</v>
      </c>
      <c r="R4" s="91"/>
      <c r="S4" s="91"/>
      <c r="T4" s="91"/>
      <c r="U4" s="91"/>
      <c r="V4" s="91"/>
      <c r="W4" s="91"/>
      <c r="X4" s="91"/>
      <c r="Y4" s="91"/>
      <c r="Z4" s="91"/>
      <c r="AB4" s="91"/>
      <c r="AC4" s="91"/>
      <c r="AD4" s="91"/>
      <c r="AE4" s="91"/>
      <c r="AF4" s="93"/>
      <c r="AG4" s="91"/>
      <c r="AH4" s="91"/>
      <c r="AI4" s="91"/>
      <c r="AJ4" s="91"/>
      <c r="AK4" s="91"/>
      <c r="AL4" s="91"/>
      <c r="AM4" s="91"/>
      <c r="AN4" s="91"/>
      <c r="AO4" s="91"/>
      <c r="AP4" s="91"/>
      <c r="AQ4" s="91"/>
      <c r="AR4" s="91"/>
      <c r="AS4" s="91"/>
      <c r="AT4" s="91"/>
      <c r="AU4" s="91"/>
      <c r="AV4" s="91"/>
      <c r="AW4" s="91"/>
      <c r="AX4" s="91"/>
    </row>
    <row r="5" spans="1:50" s="92" customFormat="1" ht="15" customHeight="1">
      <c r="A5" s="414"/>
      <c r="B5" s="94" t="s">
        <v>22</v>
      </c>
      <c r="C5" s="94" t="s">
        <v>23</v>
      </c>
      <c r="D5" s="95" t="s">
        <v>24</v>
      </c>
      <c r="E5" s="96" t="s">
        <v>25</v>
      </c>
      <c r="F5" s="94" t="s">
        <v>26</v>
      </c>
      <c r="G5" s="96" t="s">
        <v>81</v>
      </c>
      <c r="H5" s="94" t="s">
        <v>82</v>
      </c>
      <c r="I5" s="97" t="s">
        <v>83</v>
      </c>
      <c r="J5" s="97" t="s">
        <v>84</v>
      </c>
      <c r="K5" s="94" t="s">
        <v>85</v>
      </c>
      <c r="L5" s="94" t="s">
        <v>86</v>
      </c>
      <c r="M5" s="97" t="s">
        <v>87</v>
      </c>
      <c r="N5" s="97" t="s">
        <v>88</v>
      </c>
      <c r="O5" s="94" t="s">
        <v>89</v>
      </c>
      <c r="P5" s="94" t="s">
        <v>90</v>
      </c>
      <c r="Q5" s="97" t="s">
        <v>91</v>
      </c>
      <c r="R5" s="91"/>
      <c r="S5" s="91"/>
      <c r="T5" s="91"/>
      <c r="U5" s="91"/>
      <c r="V5" s="91"/>
      <c r="W5" s="91"/>
      <c r="X5" s="91"/>
      <c r="Y5" s="91"/>
      <c r="Z5" s="91"/>
      <c r="AB5" s="91"/>
      <c r="AC5" s="91"/>
      <c r="AD5" s="91"/>
      <c r="AE5" s="91"/>
      <c r="AF5" s="93"/>
      <c r="AG5" s="91"/>
      <c r="AH5" s="91"/>
      <c r="AI5" s="91"/>
      <c r="AJ5" s="91"/>
      <c r="AK5" s="91"/>
      <c r="AL5" s="91"/>
      <c r="AM5" s="91"/>
      <c r="AN5" s="91"/>
      <c r="AO5" s="91"/>
      <c r="AP5" s="91"/>
      <c r="AQ5" s="91"/>
      <c r="AR5" s="91"/>
      <c r="AS5" s="91"/>
      <c r="AT5" s="91"/>
      <c r="AU5" s="91"/>
      <c r="AV5" s="91"/>
      <c r="AW5" s="91"/>
      <c r="AX5" s="91"/>
    </row>
    <row r="6" spans="1:50">
      <c r="A6" s="410">
        <v>1970</v>
      </c>
      <c r="B6" s="98">
        <f>'T1'!C14/'T1'!$B14*1000000</f>
        <v>4357.1579565472694</v>
      </c>
      <c r="C6" s="98">
        <f>'T1'!D14/'T1'!$B14*1000000</f>
        <v>3335.2906635349382</v>
      </c>
      <c r="D6" s="98">
        <f>'T1'!E14/'T1'!$B14*1000000</f>
        <v>2293.5906944614508</v>
      </c>
      <c r="E6" s="99">
        <v>1.0714002558503799</v>
      </c>
      <c r="F6" s="109">
        <v>1.0196403116836505</v>
      </c>
      <c r="G6" s="100">
        <f t="shared" ref="G6:G43" si="0">B6*E6</f>
        <v>4668.2601494252631</v>
      </c>
      <c r="H6" s="101">
        <f t="shared" ref="H6:I37" si="1">C6*$F6</f>
        <v>3400.796811722334</v>
      </c>
      <c r="I6" s="489">
        <f t="shared" si="1"/>
        <v>2338.6375305753941</v>
      </c>
      <c r="J6" s="107">
        <f t="shared" ref="J6:J46" si="2">I6/H6*100</f>
        <v>68.767340715983281</v>
      </c>
      <c r="K6" s="100">
        <f>'T2'!C14/'T2'!$B14*1000000</f>
        <v>5246.0151446445207</v>
      </c>
      <c r="L6" s="101">
        <f>'T2'!D14/'T2'!$B14*1000000</f>
        <v>4215.7307315360649</v>
      </c>
      <c r="M6" s="489">
        <f>'T2'!E14/'T2'!$B14*1000000</f>
        <v>3713.0221513586785</v>
      </c>
      <c r="N6" s="107">
        <f t="shared" ref="N6:N43" si="3">M6/L6*100</f>
        <v>88.075410594494556</v>
      </c>
      <c r="O6" s="214">
        <f t="shared" ref="O6:Q37" si="4">G6/K6*100</f>
        <v>88.98678369601987</v>
      </c>
      <c r="P6" s="102">
        <f t="shared" si="4"/>
        <v>80.669213199088802</v>
      </c>
      <c r="Q6" s="348">
        <f t="shared" si="4"/>
        <v>62.984744912432959</v>
      </c>
      <c r="R6" s="103"/>
      <c r="S6" s="103"/>
      <c r="T6" s="103"/>
      <c r="U6" s="104"/>
      <c r="V6" s="105"/>
      <c r="W6" s="105"/>
      <c r="X6" s="106"/>
      <c r="Y6" s="108"/>
      <c r="Z6" s="108"/>
      <c r="AA6" s="108"/>
      <c r="AB6" s="108"/>
      <c r="AC6" s="108"/>
      <c r="AD6" s="108"/>
      <c r="AE6" s="108"/>
      <c r="AF6" s="108"/>
      <c r="AG6" s="108"/>
      <c r="AH6" s="108"/>
      <c r="AI6" s="108"/>
      <c r="AJ6" s="108"/>
    </row>
    <row r="7" spans="1:50">
      <c r="A7" s="410">
        <v>1971</v>
      </c>
      <c r="B7" s="98">
        <f>'T1'!C15/'T1'!$B15*1000000</f>
        <v>4654.1828903139731</v>
      </c>
      <c r="C7" s="98">
        <f>'T1'!D15/'T1'!$B15*1000000</f>
        <v>3586.6490025736048</v>
      </c>
      <c r="D7" s="98">
        <f>'T1'!E15/'T1'!$B15*1000000</f>
        <v>2468.3699917331837</v>
      </c>
      <c r="E7" s="99">
        <v>1.0739131462003879</v>
      </c>
      <c r="F7" s="109">
        <v>1.0400740532725929</v>
      </c>
      <c r="G7" s="100">
        <f t="shared" si="0"/>
        <v>4998.1881907290935</v>
      </c>
      <c r="H7" s="101">
        <f t="shared" si="1"/>
        <v>3730.3805657728317</v>
      </c>
      <c r="I7" s="489">
        <f t="shared" si="1"/>
        <v>2567.287582278369</v>
      </c>
      <c r="J7" s="107">
        <f t="shared" si="2"/>
        <v>68.821063615703721</v>
      </c>
      <c r="K7" s="100">
        <f>'T2'!C15/'T2'!$B15*1000000</f>
        <v>5622.7490707393636</v>
      </c>
      <c r="L7" s="101">
        <f>'T2'!D15/'T2'!$B15*1000000</f>
        <v>4487.8955376230188</v>
      </c>
      <c r="M7" s="489">
        <f>'T2'!E15/'T2'!$B15*1000000</f>
        <v>3998.2281455231782</v>
      </c>
      <c r="N7" s="107">
        <f t="shared" si="3"/>
        <v>89.089153524299959</v>
      </c>
      <c r="O7" s="214">
        <f t="shared" si="4"/>
        <v>88.892250531675543</v>
      </c>
      <c r="P7" s="102">
        <f t="shared" si="4"/>
        <v>83.12093128060198</v>
      </c>
      <c r="Q7" s="348">
        <f t="shared" si="4"/>
        <v>64.210632531136696</v>
      </c>
      <c r="R7" s="103"/>
      <c r="S7" s="103"/>
      <c r="T7" s="103"/>
      <c r="U7" s="104"/>
      <c r="V7" s="105"/>
      <c r="W7" s="105"/>
      <c r="X7" s="106"/>
      <c r="Y7" s="108"/>
      <c r="Z7" s="108"/>
      <c r="AA7" s="108"/>
      <c r="AB7" s="108"/>
      <c r="AC7" s="108"/>
      <c r="AD7" s="108"/>
      <c r="AE7" s="108"/>
      <c r="AF7" s="108"/>
      <c r="AG7" s="108"/>
      <c r="AH7" s="108"/>
      <c r="AI7" s="108"/>
      <c r="AJ7" s="108"/>
    </row>
    <row r="8" spans="1:50">
      <c r="A8" s="410">
        <v>1972</v>
      </c>
      <c r="B8" s="98">
        <f>'T1'!C16/'T1'!$B16*1000000</f>
        <v>5093.321140059119</v>
      </c>
      <c r="C8" s="98">
        <f>'T1'!D16/'T1'!$B16*1000000</f>
        <v>3966.2695814841913</v>
      </c>
      <c r="D8" s="98">
        <f>'T1'!E16/'T1'!$B16*1000000</f>
        <v>2764.0385737217298</v>
      </c>
      <c r="E8" s="99">
        <v>1.0579827443014405</v>
      </c>
      <c r="F8" s="109">
        <v>1.0300867745098847</v>
      </c>
      <c r="G8" s="100">
        <f t="shared" si="0"/>
        <v>5388.645877368288</v>
      </c>
      <c r="H8" s="101">
        <f t="shared" si="1"/>
        <v>4085.6018400277212</v>
      </c>
      <c r="I8" s="489">
        <f t="shared" si="1"/>
        <v>2847.1995790259189</v>
      </c>
      <c r="J8" s="107">
        <f t="shared" si="2"/>
        <v>69.688620930486962</v>
      </c>
      <c r="K8" s="100">
        <f>'T2'!C16/'T2'!$B16*1000000</f>
        <v>6108.8774985232749</v>
      </c>
      <c r="L8" s="101">
        <f>'T2'!D16/'T2'!$B16*1000000</f>
        <v>4876.0503801375744</v>
      </c>
      <c r="M8" s="489">
        <f>'T2'!E16/'T2'!$B16*1000000</f>
        <v>4286.7895047731554</v>
      </c>
      <c r="N8" s="107">
        <f t="shared" si="3"/>
        <v>87.915201250488451</v>
      </c>
      <c r="O8" s="214">
        <f t="shared" si="4"/>
        <v>88.210082436108891</v>
      </c>
      <c r="P8" s="102">
        <f t="shared" si="4"/>
        <v>83.789163800896759</v>
      </c>
      <c r="Q8" s="348">
        <f t="shared" si="4"/>
        <v>66.417993602337717</v>
      </c>
      <c r="R8" s="103"/>
      <c r="S8" s="103"/>
      <c r="T8" s="103"/>
      <c r="U8" s="104"/>
      <c r="V8" s="105"/>
      <c r="W8" s="105"/>
      <c r="X8" s="106"/>
      <c r="Y8" s="108"/>
      <c r="Z8" s="108"/>
      <c r="AA8" s="108"/>
      <c r="AB8" s="108"/>
      <c r="AC8" s="108"/>
      <c r="AD8" s="108"/>
      <c r="AE8" s="108"/>
      <c r="AF8" s="108"/>
      <c r="AG8" s="108"/>
      <c r="AH8" s="108"/>
      <c r="AI8" s="108"/>
      <c r="AJ8" s="108"/>
    </row>
    <row r="9" spans="1:50">
      <c r="A9" s="410">
        <v>1973</v>
      </c>
      <c r="B9" s="98">
        <f>'T1'!C17/'T1'!$B17*1000000</f>
        <v>5896.4781905840018</v>
      </c>
      <c r="C9" s="98">
        <f>'T1'!D17/'T1'!$B17*1000000</f>
        <v>4587.2086710535823</v>
      </c>
      <c r="D9" s="98">
        <f>'T1'!E17/'T1'!$B17*1000000</f>
        <v>3196.1262345474847</v>
      </c>
      <c r="E9" s="99">
        <v>1.0170405138088676</v>
      </c>
      <c r="F9" s="109">
        <v>1.0134227847844703</v>
      </c>
      <c r="G9" s="100">
        <f t="shared" si="0"/>
        <v>5996.9572086143353</v>
      </c>
      <c r="H9" s="101">
        <f t="shared" si="1"/>
        <v>4648.781785806591</v>
      </c>
      <c r="I9" s="489">
        <f t="shared" si="1"/>
        <v>3239.0271491378153</v>
      </c>
      <c r="J9" s="107">
        <f t="shared" si="2"/>
        <v>69.674751330058939</v>
      </c>
      <c r="K9" s="100">
        <f>'T2'!C17/'T2'!$B17*1000000</f>
        <v>6740.1469290692139</v>
      </c>
      <c r="L9" s="101">
        <f>'T2'!D17/'T2'!$B17*1000000</f>
        <v>5371.8286865560376</v>
      </c>
      <c r="M9" s="489">
        <f>'T2'!E17/'T2'!$B17*1000000</f>
        <v>4747.1206337672629</v>
      </c>
      <c r="N9" s="107">
        <f t="shared" si="3"/>
        <v>88.370663153271835</v>
      </c>
      <c r="O9" s="214">
        <f t="shared" si="4"/>
        <v>88.973686652888588</v>
      </c>
      <c r="P9" s="102">
        <f t="shared" si="4"/>
        <v>86.540023091968649</v>
      </c>
      <c r="Q9" s="348">
        <f t="shared" si="4"/>
        <v>68.231405919999943</v>
      </c>
      <c r="R9" s="103"/>
      <c r="S9" s="103"/>
      <c r="T9" s="103"/>
      <c r="U9" s="104"/>
      <c r="V9" s="105"/>
      <c r="W9" s="105"/>
      <c r="X9" s="106"/>
      <c r="Y9" s="108"/>
      <c r="Z9" s="108"/>
      <c r="AA9" s="108"/>
      <c r="AB9" s="108"/>
      <c r="AC9" s="108"/>
      <c r="AD9" s="108"/>
      <c r="AE9" s="108"/>
      <c r="AF9" s="108"/>
      <c r="AG9" s="108"/>
      <c r="AH9" s="108"/>
      <c r="AI9" s="108"/>
      <c r="AJ9" s="108"/>
    </row>
    <row r="10" spans="1:50">
      <c r="A10" s="410">
        <v>1974</v>
      </c>
      <c r="B10" s="98">
        <f>'T1'!C18/'T1'!$B18*1000000</f>
        <v>6918.0002865794686</v>
      </c>
      <c r="C10" s="98">
        <f>'T1'!D18/'T1'!$B18*1000000</f>
        <v>5445.2733994925266</v>
      </c>
      <c r="D10" s="98">
        <f>'T1'!E18/'T1'!$B18*1000000</f>
        <v>3716.4978619958465</v>
      </c>
      <c r="E10" s="99">
        <v>0.96217034841150484</v>
      </c>
      <c r="F10" s="109">
        <v>1.0045405231647044</v>
      </c>
      <c r="G10" s="100">
        <f t="shared" si="0"/>
        <v>6656.2947460490577</v>
      </c>
      <c r="H10" s="101">
        <f t="shared" si="1"/>
        <v>5469.9977895010716</v>
      </c>
      <c r="I10" s="489">
        <f t="shared" si="1"/>
        <v>3733.3727066298134</v>
      </c>
      <c r="J10" s="107">
        <f t="shared" si="2"/>
        <v>68.251813808691523</v>
      </c>
      <c r="K10" s="100">
        <f>'T2'!C18/'T2'!$B18*1000000</f>
        <v>7240.83441640408</v>
      </c>
      <c r="L10" s="101">
        <f>'T2'!D18/'T2'!$B18*1000000</f>
        <v>5840.6343210315199</v>
      </c>
      <c r="M10" s="489">
        <f>'T2'!E18/'T2'!$B18*1000000</f>
        <v>5134.690366436339</v>
      </c>
      <c r="N10" s="107">
        <f t="shared" si="3"/>
        <v>87.913231409589372</v>
      </c>
      <c r="O10" s="214">
        <f t="shared" si="4"/>
        <v>91.92717804690092</v>
      </c>
      <c r="P10" s="102">
        <f t="shared" si="4"/>
        <v>93.654173311350362</v>
      </c>
      <c r="Q10" s="348">
        <f t="shared" si="4"/>
        <v>72.70881864724609</v>
      </c>
      <c r="R10" s="103"/>
      <c r="S10" s="103"/>
      <c r="T10" s="103"/>
      <c r="U10" s="104"/>
      <c r="V10" s="105"/>
      <c r="W10" s="105"/>
      <c r="X10" s="106"/>
      <c r="Y10" s="108"/>
      <c r="Z10" s="108"/>
      <c r="AA10" s="108"/>
      <c r="AB10" s="108"/>
      <c r="AC10" s="108"/>
      <c r="AD10" s="108"/>
      <c r="AE10" s="108"/>
      <c r="AF10" s="108"/>
      <c r="AG10" s="108"/>
      <c r="AH10" s="108"/>
      <c r="AI10" s="108"/>
      <c r="AJ10" s="108"/>
    </row>
    <row r="11" spans="1:50">
      <c r="A11" s="410">
        <v>1975</v>
      </c>
      <c r="B11" s="98">
        <f>'T1'!C19/'T1'!$B19*1000000</f>
        <v>7670.8186509030647</v>
      </c>
      <c r="C11" s="98">
        <f>'T1'!D19/'T1'!$B19*1000000</f>
        <v>6232.9540609643518</v>
      </c>
      <c r="D11" s="98">
        <f>'T1'!E19/'T1'!$B19*1000000</f>
        <v>4306.0856180321089</v>
      </c>
      <c r="E11" s="99">
        <v>0.94970820215488783</v>
      </c>
      <c r="F11" s="109">
        <v>0.97753430656648888</v>
      </c>
      <c r="G11" s="100">
        <f t="shared" si="0"/>
        <v>7285.0393900053314</v>
      </c>
      <c r="H11" s="101">
        <f t="shared" si="1"/>
        <v>6092.9264258455687</v>
      </c>
      <c r="I11" s="489">
        <f t="shared" si="1"/>
        <v>4209.3464186389483</v>
      </c>
      <c r="J11" s="107">
        <f t="shared" si="2"/>
        <v>69.08579103767498</v>
      </c>
      <c r="K11" s="100">
        <f>'T2'!C19/'T2'!$B19*1000000</f>
        <v>7819.6693227645019</v>
      </c>
      <c r="L11" s="101">
        <f>'T2'!D19/'T2'!$B19*1000000</f>
        <v>6328.797440515601</v>
      </c>
      <c r="M11" s="489">
        <f>'T2'!E19/'T2'!$B19*1000000</f>
        <v>5645.4039938698315</v>
      </c>
      <c r="N11" s="107">
        <f t="shared" si="3"/>
        <v>89.201843587680145</v>
      </c>
      <c r="O11" s="214">
        <f t="shared" si="4"/>
        <v>93.163010983050597</v>
      </c>
      <c r="P11" s="102">
        <f t="shared" si="4"/>
        <v>96.273051604400592</v>
      </c>
      <c r="Q11" s="348">
        <f t="shared" si="4"/>
        <v>74.562359455758113</v>
      </c>
      <c r="R11" s="103"/>
      <c r="S11" s="103"/>
      <c r="T11" s="103"/>
      <c r="U11" s="104"/>
      <c r="V11" s="105"/>
      <c r="W11" s="105"/>
      <c r="X11" s="106"/>
      <c r="Y11" s="108"/>
      <c r="Z11" s="108"/>
      <c r="AA11" s="108"/>
      <c r="AB11" s="108"/>
      <c r="AC11" s="108"/>
      <c r="AD11" s="108"/>
      <c r="AE11" s="108"/>
      <c r="AF11" s="108"/>
      <c r="AG11" s="108"/>
      <c r="AH11" s="108"/>
      <c r="AI11" s="108"/>
      <c r="AJ11" s="108"/>
    </row>
    <row r="12" spans="1:50">
      <c r="A12" s="410">
        <v>1976</v>
      </c>
      <c r="B12" s="98">
        <f>'T1'!C20/'T1'!$B20*1000000</f>
        <v>8760.5662748585764</v>
      </c>
      <c r="C12" s="98">
        <f>'T1'!D20/'T1'!$B20*1000000</f>
        <v>7004.2504696050983</v>
      </c>
      <c r="D12" s="98">
        <f>'T1'!E20/'T1'!$B20*1000000</f>
        <v>4808.1584493140272</v>
      </c>
      <c r="E12" s="99">
        <v>0.91494572999402535</v>
      </c>
      <c r="F12" s="109">
        <v>0.95299177472799246</v>
      </c>
      <c r="G12" s="100">
        <f t="shared" si="0"/>
        <v>8015.4427055115193</v>
      </c>
      <c r="H12" s="101">
        <f t="shared" si="1"/>
        <v>6674.9930856683368</v>
      </c>
      <c r="I12" s="489">
        <f t="shared" si="1"/>
        <v>4582.1354537851666</v>
      </c>
      <c r="J12" s="107">
        <f t="shared" si="2"/>
        <v>68.646295134347369</v>
      </c>
      <c r="K12" s="100">
        <f>'T2'!C20/'T2'!$B20*1000000</f>
        <v>8609.4476490925608</v>
      </c>
      <c r="L12" s="101">
        <f>'T2'!D20/'T2'!$B20*1000000</f>
        <v>6871.1425767816363</v>
      </c>
      <c r="M12" s="489">
        <f>'T2'!E20/'T2'!$B20*1000000</f>
        <v>6079.2531386700657</v>
      </c>
      <c r="N12" s="107">
        <f t="shared" si="3"/>
        <v>88.475141808475144</v>
      </c>
      <c r="O12" s="214">
        <f t="shared" si="4"/>
        <v>93.100545263857313</v>
      </c>
      <c r="P12" s="102">
        <f t="shared" si="4"/>
        <v>97.145314786857853</v>
      </c>
      <c r="Q12" s="348">
        <f t="shared" si="4"/>
        <v>75.37332875050474</v>
      </c>
      <c r="R12" s="103"/>
      <c r="S12" s="103"/>
      <c r="T12" s="103"/>
      <c r="U12" s="104"/>
      <c r="V12" s="105"/>
      <c r="W12" s="105"/>
      <c r="X12" s="106"/>
      <c r="Y12" s="108"/>
      <c r="Z12" s="108"/>
      <c r="AA12" s="108"/>
      <c r="AB12" s="108"/>
      <c r="AC12" s="108"/>
      <c r="AD12" s="108"/>
      <c r="AE12" s="108"/>
      <c r="AF12" s="108"/>
      <c r="AG12" s="108"/>
      <c r="AH12" s="108"/>
      <c r="AI12" s="108"/>
      <c r="AJ12" s="108"/>
    </row>
    <row r="13" spans="1:50">
      <c r="A13" s="410">
        <v>1977</v>
      </c>
      <c r="B13" s="98">
        <f>'T1'!C21/'T1'!$B21*1000000</f>
        <v>9565.1482119791417</v>
      </c>
      <c r="C13" s="98">
        <f>'T1'!D21/'T1'!$B21*1000000</f>
        <v>7723.4954852370447</v>
      </c>
      <c r="D13" s="98">
        <f>'T1'!E21/'T1'!$B21*1000000</f>
        <v>5238.0927211200678</v>
      </c>
      <c r="E13" s="99">
        <v>0.90986015449425428</v>
      </c>
      <c r="F13" s="109">
        <v>0.93595976121794577</v>
      </c>
      <c r="G13" s="100">
        <f t="shared" si="0"/>
        <v>8702.9472299117824</v>
      </c>
      <c r="H13" s="101">
        <f t="shared" si="1"/>
        <v>7228.8809901303466</v>
      </c>
      <c r="I13" s="489">
        <f t="shared" si="1"/>
        <v>4902.6440124969986</v>
      </c>
      <c r="J13" s="107">
        <f t="shared" si="2"/>
        <v>67.820234130159577</v>
      </c>
      <c r="K13" s="100">
        <f>'T2'!C21/'T2'!$B21*1000000</f>
        <v>9469.3788614047917</v>
      </c>
      <c r="L13" s="101">
        <f>'T2'!D21/'T2'!$B21*1000000</f>
        <v>7511.0423125984498</v>
      </c>
      <c r="M13" s="489">
        <f>'T2'!E21/'T2'!$B21*1000000</f>
        <v>6612.6769834172392</v>
      </c>
      <c r="N13" s="107">
        <f t="shared" si="3"/>
        <v>88.039405294330976</v>
      </c>
      <c r="O13" s="214">
        <f t="shared" si="4"/>
        <v>91.906210082935587</v>
      </c>
      <c r="P13" s="102">
        <f t="shared" si="4"/>
        <v>96.243379936832113</v>
      </c>
      <c r="Q13" s="348">
        <f t="shared" si="4"/>
        <v>74.140080103586953</v>
      </c>
      <c r="R13" s="103"/>
      <c r="S13" s="103"/>
      <c r="T13" s="103"/>
      <c r="U13" s="104"/>
      <c r="V13" s="105"/>
      <c r="W13" s="105"/>
      <c r="X13" s="106"/>
      <c r="Y13" s="108"/>
      <c r="Z13" s="108"/>
      <c r="AA13" s="108"/>
      <c r="AB13" s="108"/>
      <c r="AC13" s="108"/>
      <c r="AD13" s="108"/>
      <c r="AE13" s="108"/>
      <c r="AF13" s="108"/>
      <c r="AG13" s="108"/>
      <c r="AH13" s="108"/>
      <c r="AI13" s="108"/>
      <c r="AJ13" s="108"/>
    </row>
    <row r="14" spans="1:50">
      <c r="A14" s="410">
        <v>1978</v>
      </c>
      <c r="B14" s="98">
        <f>'T1'!C22/'T1'!$B22*1000000</f>
        <v>10486.575148336402</v>
      </c>
      <c r="C14" s="98">
        <f>'T1'!D22/'T1'!$B22*1000000</f>
        <v>8522.919551159659</v>
      </c>
      <c r="D14" s="98">
        <f>'T1'!E22/'T1'!$B22*1000000</f>
        <v>5848.8051161362609</v>
      </c>
      <c r="E14" s="99">
        <v>0.91343053452128031</v>
      </c>
      <c r="F14" s="109">
        <v>0.92181361297471087</v>
      </c>
      <c r="G14" s="100">
        <f t="shared" si="0"/>
        <v>9578.7579430424939</v>
      </c>
      <c r="H14" s="101">
        <f t="shared" si="1"/>
        <v>7856.5432645472865</v>
      </c>
      <c r="I14" s="489">
        <f t="shared" si="1"/>
        <v>5391.5081756905402</v>
      </c>
      <c r="J14" s="107">
        <f t="shared" si="2"/>
        <v>68.624431816213161</v>
      </c>
      <c r="K14" s="100">
        <f>'T2'!C22/'T2'!$B22*1000000</f>
        <v>10585.323565213876</v>
      </c>
      <c r="L14" s="101">
        <f>'T2'!D22/'T2'!$B22*1000000</f>
        <v>8353.3591760282798</v>
      </c>
      <c r="M14" s="489">
        <f>'T2'!E22/'T2'!$B22*1000000</f>
        <v>7322.0469929793508</v>
      </c>
      <c r="N14" s="107">
        <f t="shared" si="3"/>
        <v>87.653922675700386</v>
      </c>
      <c r="O14" s="214">
        <f t="shared" si="4"/>
        <v>90.490931940151384</v>
      </c>
      <c r="P14" s="102">
        <f t="shared" si="4"/>
        <v>94.052501502548694</v>
      </c>
      <c r="Q14" s="348">
        <f t="shared" si="4"/>
        <v>73.63389200943557</v>
      </c>
      <c r="R14" s="103"/>
      <c r="S14" s="103"/>
      <c r="T14" s="103"/>
      <c r="U14" s="104"/>
      <c r="V14" s="105"/>
      <c r="W14" s="105"/>
      <c r="X14" s="106"/>
      <c r="Y14" s="108"/>
      <c r="Z14" s="108"/>
      <c r="AA14" s="108"/>
      <c r="AB14" s="108"/>
      <c r="AC14" s="108"/>
      <c r="AD14" s="108"/>
      <c r="AE14" s="108"/>
      <c r="AF14" s="108"/>
      <c r="AG14" s="108"/>
      <c r="AH14" s="108"/>
      <c r="AI14" s="108"/>
      <c r="AJ14" s="108"/>
    </row>
    <row r="15" spans="1:50">
      <c r="A15" s="410">
        <v>1979</v>
      </c>
      <c r="B15" s="98">
        <f>'T1'!C23/'T1'!$B23*1000000</f>
        <v>11852.133067860028</v>
      </c>
      <c r="C15" s="98">
        <f>'T1'!D23/'T1'!$B23*1000000</f>
        <v>9557.2375925955639</v>
      </c>
      <c r="D15" s="98">
        <f>'T1'!E23/'T1'!$B23*1000000</f>
        <v>6532.456146368806</v>
      </c>
      <c r="E15" s="591">
        <v>0.89906631962706729</v>
      </c>
      <c r="F15" s="109">
        <v>0.91911849183684913</v>
      </c>
      <c r="G15" s="100">
        <f t="shared" si="0"/>
        <v>10655.853657051177</v>
      </c>
      <c r="H15" s="101">
        <f t="shared" si="1"/>
        <v>8784.2338022328731</v>
      </c>
      <c r="I15" s="489">
        <f t="shared" si="1"/>
        <v>6004.1012412408527</v>
      </c>
      <c r="J15" s="107">
        <f t="shared" si="2"/>
        <v>68.350881550018215</v>
      </c>
      <c r="K15" s="100">
        <f>'T2'!C23/'T2'!$B23*1000000</f>
        <v>11692.713654900359</v>
      </c>
      <c r="L15" s="101">
        <f>'T2'!D23/'T2'!$B23*1000000</f>
        <v>9232.0951018631222</v>
      </c>
      <c r="M15" s="489">
        <f>'T2'!E23/'T2'!$B23*1000000</f>
        <v>8037.5467557506236</v>
      </c>
      <c r="N15" s="107">
        <f t="shared" si="3"/>
        <v>87.060918102203829</v>
      </c>
      <c r="O15" s="214">
        <f t="shared" si="4"/>
        <v>91.132426325905627</v>
      </c>
      <c r="P15" s="102">
        <f t="shared" si="4"/>
        <v>95.148866051652064</v>
      </c>
      <c r="Q15" s="348">
        <f t="shared" si="4"/>
        <v>74.700669541301252</v>
      </c>
      <c r="R15" s="103"/>
      <c r="S15" s="103"/>
      <c r="T15" s="103"/>
      <c r="U15" s="104"/>
      <c r="V15" s="105"/>
      <c r="W15" s="105"/>
      <c r="X15" s="106"/>
      <c r="Y15" s="108"/>
      <c r="Z15" s="108"/>
      <c r="AA15" s="108"/>
      <c r="AB15" s="108"/>
      <c r="AC15" s="108"/>
      <c r="AD15" s="108"/>
      <c r="AE15" s="108"/>
      <c r="AF15" s="108"/>
      <c r="AG15" s="108"/>
      <c r="AH15" s="108"/>
      <c r="AI15" s="108"/>
      <c r="AJ15" s="108"/>
    </row>
    <row r="16" spans="1:50">
      <c r="A16" s="410">
        <v>1980</v>
      </c>
      <c r="B16" s="98">
        <f>'T1'!C24/'T1'!$B24*1000000</f>
        <v>13141.258847565345</v>
      </c>
      <c r="C16" s="98">
        <f>'T1'!D24/'T1'!$B24*1000000</f>
        <v>10788.405651408224</v>
      </c>
      <c r="D16" s="98">
        <f>'T1'!E24/'T1'!$B24*1000000</f>
        <v>7306.089389734082</v>
      </c>
      <c r="E16" s="99">
        <v>0.89046481372811803</v>
      </c>
      <c r="F16" s="109">
        <v>0.92155791208153215</v>
      </c>
      <c r="G16" s="100">
        <f t="shared" si="0"/>
        <v>11701.828611850258</v>
      </c>
      <c r="H16" s="101">
        <f t="shared" si="1"/>
        <v>9942.140586800364</v>
      </c>
      <c r="I16" s="489">
        <f t="shared" si="1"/>
        <v>6732.9844834843761</v>
      </c>
      <c r="J16" s="107">
        <f t="shared" si="2"/>
        <v>67.721678492691922</v>
      </c>
      <c r="K16" s="100">
        <f>'T2'!C24/'T2'!$B24*1000000</f>
        <v>12569.930530549871</v>
      </c>
      <c r="L16" s="101">
        <f>'T2'!D24/'T2'!$B24*1000000</f>
        <v>10176.70358237531</v>
      </c>
      <c r="M16" s="489">
        <f>'T2'!E24/'T2'!$B24*1000000</f>
        <v>8861.5265714059879</v>
      </c>
      <c r="N16" s="107">
        <f t="shared" si="3"/>
        <v>87.076591154261067</v>
      </c>
      <c r="O16" s="214">
        <f t="shared" si="4"/>
        <v>93.093820872042343</v>
      </c>
      <c r="P16" s="102">
        <f>H16/L16*100</f>
        <v>97.695098479814448</v>
      </c>
      <c r="Q16" s="348">
        <f t="shared" si="4"/>
        <v>75.979961570166651</v>
      </c>
      <c r="R16" s="103"/>
      <c r="S16" s="103"/>
      <c r="T16" s="103"/>
      <c r="U16" s="104"/>
      <c r="V16" s="105"/>
      <c r="W16" s="105"/>
      <c r="X16" s="106"/>
      <c r="Y16" s="108"/>
      <c r="Z16" s="108"/>
      <c r="AA16" s="108"/>
      <c r="AB16" s="108"/>
      <c r="AC16" s="108"/>
      <c r="AD16" s="108"/>
      <c r="AE16" s="108"/>
      <c r="AF16" s="108"/>
      <c r="AG16" s="108"/>
      <c r="AH16" s="108"/>
      <c r="AI16" s="108"/>
      <c r="AJ16" s="108"/>
    </row>
    <row r="17" spans="1:36">
      <c r="A17" s="410">
        <v>1981</v>
      </c>
      <c r="B17" s="98">
        <f>'T1'!C25/'T1'!$B25*1000000</f>
        <v>14812.491683328251</v>
      </c>
      <c r="C17" s="98">
        <f>'T1'!D25/'T1'!$B25*1000000</f>
        <v>12526.51147162059</v>
      </c>
      <c r="D17" s="98">
        <f>'T1'!E25/'T1'!$B25*1000000</f>
        <v>8418.9128438623502</v>
      </c>
      <c r="E17" s="99">
        <v>0.87888599442434723</v>
      </c>
      <c r="F17" s="109">
        <v>0.89488501622426542</v>
      </c>
      <c r="G17" s="100">
        <f t="shared" si="0"/>
        <v>13018.491483004324</v>
      </c>
      <c r="H17" s="101">
        <f t="shared" si="1"/>
        <v>11209.787421514638</v>
      </c>
      <c r="I17" s="489">
        <f t="shared" si="1"/>
        <v>7533.9589568704359</v>
      </c>
      <c r="J17" s="107">
        <f t="shared" si="2"/>
        <v>67.20875850340137</v>
      </c>
      <c r="K17" s="100">
        <f>'T2'!C25/'T2'!$B25*1000000</f>
        <v>13960.383986643943</v>
      </c>
      <c r="L17" s="101">
        <f>'T2'!D25/'T2'!$B25*1000000</f>
        <v>11288.737783033634</v>
      </c>
      <c r="M17" s="489">
        <f>'T2'!E25/'T2'!$B25*1000000</f>
        <v>9785.311815241208</v>
      </c>
      <c r="N17" s="107">
        <f t="shared" si="3"/>
        <v>86.682072020026951</v>
      </c>
      <c r="O17" s="214">
        <f t="shared" si="4"/>
        <v>93.253104609867904</v>
      </c>
      <c r="P17" s="102">
        <f t="shared" si="4"/>
        <v>99.300627199989947</v>
      </c>
      <c r="Q17" s="348">
        <f t="shared" si="4"/>
        <v>76.992528180204175</v>
      </c>
      <c r="R17" s="103"/>
      <c r="S17" s="103"/>
      <c r="T17" s="103"/>
      <c r="U17" s="104"/>
      <c r="V17" s="105"/>
      <c r="W17" s="105"/>
      <c r="X17" s="106"/>
      <c r="Y17" s="108"/>
      <c r="Z17" s="108"/>
      <c r="AA17" s="108"/>
      <c r="AB17" s="108"/>
      <c r="AC17" s="108"/>
      <c r="AD17" s="108"/>
      <c r="AE17" s="108"/>
      <c r="AF17" s="108"/>
      <c r="AG17" s="108"/>
      <c r="AH17" s="108"/>
      <c r="AI17" s="108"/>
      <c r="AJ17" s="108"/>
    </row>
    <row r="18" spans="1:36">
      <c r="A18" s="410">
        <v>1982</v>
      </c>
      <c r="B18" s="98">
        <f>'T1'!C26/'T1'!$B26*1000000</f>
        <v>15419.760933963735</v>
      </c>
      <c r="C18" s="98">
        <f>'T1'!D26/'T1'!$B26*1000000</f>
        <v>13626.709847137561</v>
      </c>
      <c r="D18" s="98">
        <f>'T1'!E26/'T1'!$B26*1000000</f>
        <v>9152.8330964658708</v>
      </c>
      <c r="E18" s="99">
        <v>0.85806270035764054</v>
      </c>
      <c r="F18" s="109">
        <v>0.85924235446153008</v>
      </c>
      <c r="G18" s="100">
        <f t="shared" si="0"/>
        <v>13231.121705866175</v>
      </c>
      <c r="H18" s="101">
        <f t="shared" si="1"/>
        <v>11708.646252618595</v>
      </c>
      <c r="I18" s="489">
        <f t="shared" si="1"/>
        <v>7864.5018598007518</v>
      </c>
      <c r="J18" s="107">
        <f t="shared" si="2"/>
        <v>67.168327491676379</v>
      </c>
      <c r="K18" s="100">
        <f>'T2'!C26/'T2'!$B26*1000000</f>
        <v>14404.568121334263</v>
      </c>
      <c r="L18" s="101">
        <f>'T2'!D26/'T2'!$B26*1000000</f>
        <v>11969.356380642326</v>
      </c>
      <c r="M18" s="489">
        <f>'T2'!E26/'T2'!$B26*1000000</f>
        <v>10441.481711150727</v>
      </c>
      <c r="N18" s="107">
        <f t="shared" si="3"/>
        <v>87.235114229177896</v>
      </c>
      <c r="O18" s="214">
        <f t="shared" si="4"/>
        <v>91.853650830876873</v>
      </c>
      <c r="P18" s="102">
        <f t="shared" si="4"/>
        <v>97.821853408547767</v>
      </c>
      <c r="Q18" s="348">
        <f t="shared" si="4"/>
        <v>75.319787721335061</v>
      </c>
      <c r="R18" s="103"/>
      <c r="S18" s="103"/>
      <c r="T18" s="103"/>
      <c r="U18" s="104"/>
      <c r="V18" s="105"/>
      <c r="W18" s="105"/>
      <c r="X18" s="106"/>
      <c r="Y18" s="108"/>
      <c r="Z18" s="108"/>
      <c r="AA18" s="108"/>
      <c r="AB18" s="108"/>
      <c r="AC18" s="108"/>
      <c r="AD18" s="108"/>
      <c r="AE18" s="108"/>
      <c r="AF18" s="108"/>
      <c r="AG18" s="108"/>
      <c r="AH18" s="108"/>
      <c r="AI18" s="108"/>
      <c r="AJ18" s="108"/>
    </row>
    <row r="19" spans="1:36">
      <c r="A19" s="410">
        <v>1983</v>
      </c>
      <c r="B19" s="98">
        <f>'T1'!C27/'T1'!$B27*1000000</f>
        <v>16565.038352023967</v>
      </c>
      <c r="C19" s="98">
        <f>'T1'!D27/'T1'!$B27*1000000</f>
        <v>14144.32795516537</v>
      </c>
      <c r="D19" s="98">
        <f>'T1'!E27/'T1'!$B27*1000000</f>
        <v>9564.9458747374429</v>
      </c>
      <c r="E19" s="99">
        <v>0.84349890092093216</v>
      </c>
      <c r="F19" s="109">
        <v>0.83774054672623566</v>
      </c>
      <c r="G19" s="100">
        <f t="shared" si="0"/>
        <v>13972.591643645304</v>
      </c>
      <c r="H19" s="101">
        <f t="shared" si="1"/>
        <v>11849.277034235416</v>
      </c>
      <c r="I19" s="489">
        <f t="shared" si="1"/>
        <v>8012.942986509398</v>
      </c>
      <c r="J19" s="107">
        <f t="shared" si="2"/>
        <v>67.623897756446027</v>
      </c>
      <c r="K19" s="100">
        <f>'T2'!C27/'T2'!$B27*1000000</f>
        <v>15525.342141311721</v>
      </c>
      <c r="L19" s="101">
        <f>'T2'!D27/'T2'!$B27*1000000</f>
        <v>12675.551458821423</v>
      </c>
      <c r="M19" s="489">
        <f>'T2'!E27/'T2'!$B27*1000000</f>
        <v>11169.574921159206</v>
      </c>
      <c r="N19" s="107">
        <f t="shared" si="3"/>
        <v>88.119045214288121</v>
      </c>
      <c r="O19" s="214">
        <f t="shared" si="4"/>
        <v>89.998606900039462</v>
      </c>
      <c r="P19" s="102">
        <f t="shared" si="4"/>
        <v>93.481353239184159</v>
      </c>
      <c r="Q19" s="348">
        <f t="shared" si="4"/>
        <v>71.739014627405311</v>
      </c>
      <c r="R19" s="103"/>
      <c r="S19" s="103"/>
      <c r="T19" s="103"/>
      <c r="U19" s="104"/>
      <c r="V19" s="105"/>
      <c r="W19" s="105"/>
      <c r="X19" s="106"/>
      <c r="Y19" s="108"/>
      <c r="Z19" s="108"/>
      <c r="AA19" s="108"/>
      <c r="AB19" s="108"/>
      <c r="AC19" s="108"/>
      <c r="AD19" s="108"/>
      <c r="AE19" s="108"/>
      <c r="AF19" s="108"/>
      <c r="AG19" s="108"/>
      <c r="AH19" s="108"/>
      <c r="AI19" s="108"/>
      <c r="AJ19" s="108"/>
    </row>
    <row r="20" spans="1:36">
      <c r="A20" s="410">
        <v>1984</v>
      </c>
      <c r="B20" s="98">
        <f>'T1'!C28/'T1'!$B28*1000000</f>
        <v>17994.595479055479</v>
      </c>
      <c r="C20" s="98">
        <f>'T1'!D28/'T1'!$B28*1000000</f>
        <v>15156.00016968546</v>
      </c>
      <c r="D20" s="98">
        <f>'T1'!E28/'T1'!$B28*1000000</f>
        <v>10269.567245389217</v>
      </c>
      <c r="E20" s="99">
        <v>0.84380922485996979</v>
      </c>
      <c r="F20" s="109">
        <v>0.83286345953158092</v>
      </c>
      <c r="G20" s="100">
        <f t="shared" si="0"/>
        <v>15184.005662850521</v>
      </c>
      <c r="H20" s="101">
        <f t="shared" si="1"/>
        <v>12622.878733985459</v>
      </c>
      <c r="I20" s="489">
        <f t="shared" si="1"/>
        <v>8553.1473038870699</v>
      </c>
      <c r="J20" s="107">
        <f t="shared" si="2"/>
        <v>67.759086371152662</v>
      </c>
      <c r="K20" s="100">
        <f>'T2'!C28/'T2'!$B28*1000000</f>
        <v>17093.073428259599</v>
      </c>
      <c r="L20" s="101">
        <f>'T2'!D28/'T2'!$B28*1000000</f>
        <v>13882.755061465183</v>
      </c>
      <c r="M20" s="489">
        <f>'T2'!E28/'T2'!$B28*1000000</f>
        <v>12284.152728072624</v>
      </c>
      <c r="N20" s="107">
        <f t="shared" si="3"/>
        <v>88.484977756109444</v>
      </c>
      <c r="O20" s="214">
        <f t="shared" si="4"/>
        <v>88.831337012495027</v>
      </c>
      <c r="P20" s="102">
        <f t="shared" si="4"/>
        <v>90.924882547436098</v>
      </c>
      <c r="Q20" s="348">
        <f t="shared" si="4"/>
        <v>69.62749074537966</v>
      </c>
      <c r="R20" s="103"/>
      <c r="S20" s="103"/>
      <c r="T20" s="103"/>
      <c r="U20" s="104"/>
      <c r="V20" s="105"/>
      <c r="W20" s="105"/>
      <c r="X20" s="106"/>
      <c r="Y20" s="108"/>
      <c r="Z20" s="108"/>
      <c r="AA20" s="108"/>
      <c r="AB20" s="108"/>
      <c r="AC20" s="108"/>
      <c r="AD20" s="108"/>
      <c r="AE20" s="108"/>
      <c r="AF20" s="108"/>
      <c r="AG20" s="108"/>
      <c r="AH20" s="108"/>
      <c r="AI20" s="108"/>
      <c r="AJ20" s="108"/>
    </row>
    <row r="21" spans="1:36">
      <c r="A21" s="410">
        <v>1985</v>
      </c>
      <c r="B21" s="98">
        <f>'T1'!C29/'T1'!$B29*1000000</f>
        <v>19295.360513225791</v>
      </c>
      <c r="C21" s="98">
        <f>'T1'!D29/'T1'!$B29*1000000</f>
        <v>16288.526800241734</v>
      </c>
      <c r="D21" s="98">
        <f>'T1'!E29/'T1'!$B29*1000000</f>
        <v>11125.393209675671</v>
      </c>
      <c r="E21" s="99">
        <v>0.84294927721314228</v>
      </c>
      <c r="F21" s="109">
        <v>0.82948865342470979</v>
      </c>
      <c r="G21" s="100">
        <f t="shared" si="0"/>
        <v>16265.010198190686</v>
      </c>
      <c r="H21" s="101">
        <f t="shared" si="1"/>
        <v>13511.148161804813</v>
      </c>
      <c r="I21" s="489">
        <f t="shared" si="1"/>
        <v>9228.3874323142827</v>
      </c>
      <c r="J21" s="107">
        <f t="shared" si="2"/>
        <v>68.302022313709571</v>
      </c>
      <c r="K21" s="100">
        <f>'T2'!C29/'T2'!$B29*1000000</f>
        <v>18224.698749716987</v>
      </c>
      <c r="L21" s="101">
        <f>'T2'!D29/'T2'!$B29*1000000</f>
        <v>14743.025332696034</v>
      </c>
      <c r="M21" s="489">
        <f>'T2'!E29/'T2'!$B29*1000000</f>
        <v>12991.287430924171</v>
      </c>
      <c r="N21" s="107">
        <f t="shared" si="3"/>
        <v>88.118192418166828</v>
      </c>
      <c r="O21" s="214">
        <f t="shared" si="4"/>
        <v>89.24707300549079</v>
      </c>
      <c r="P21" s="102">
        <f t="shared" si="4"/>
        <v>91.644339319154184</v>
      </c>
      <c r="Q21" s="348">
        <f t="shared" si="4"/>
        <v>71.035203257432627</v>
      </c>
      <c r="R21" s="103"/>
      <c r="S21" s="103"/>
      <c r="T21" s="103"/>
      <c r="U21" s="104"/>
      <c r="V21" s="105"/>
      <c r="W21" s="105"/>
      <c r="X21" s="106"/>
      <c r="Y21" s="108"/>
      <c r="Z21" s="108"/>
      <c r="AA21" s="108"/>
      <c r="AB21" s="108"/>
      <c r="AC21" s="108"/>
      <c r="AD21" s="108"/>
      <c r="AE21" s="108"/>
      <c r="AF21" s="108"/>
      <c r="AG21" s="108"/>
      <c r="AH21" s="108"/>
      <c r="AI21" s="108"/>
      <c r="AJ21" s="108"/>
    </row>
    <row r="22" spans="1:36">
      <c r="A22" s="410">
        <v>1986</v>
      </c>
      <c r="B22" s="98">
        <f>'T1'!C30/'T1'!$B30*1000000</f>
        <v>20118.932834566403</v>
      </c>
      <c r="C22" s="98">
        <f>'T1'!D30/'T1'!$B30*1000000</f>
        <v>17267.756468728898</v>
      </c>
      <c r="D22" s="98">
        <f>'T1'!E30/'T1'!$B30*1000000</f>
        <v>11655.055650552569</v>
      </c>
      <c r="E22" s="99">
        <v>0.83449536813345915</v>
      </c>
      <c r="F22" s="109">
        <v>0.81282441854605225</v>
      </c>
      <c r="G22" s="100">
        <f t="shared" si="0"/>
        <v>16789.156262233828</v>
      </c>
      <c r="H22" s="101">
        <f t="shared" si="1"/>
        <v>14035.654111289399</v>
      </c>
      <c r="I22" s="489">
        <f t="shared" si="1"/>
        <v>9473.5138322822731</v>
      </c>
      <c r="J22" s="107">
        <f t="shared" si="2"/>
        <v>67.496062222439448</v>
      </c>
      <c r="K22" s="100">
        <f>'T2'!C30/'T2'!$B30*1000000</f>
        <v>19071.55885542394</v>
      </c>
      <c r="L22" s="101">
        <f>'T2'!D30/'T2'!$B30*1000000</f>
        <v>15479.697361259416</v>
      </c>
      <c r="M22" s="489">
        <f>'T2'!E30/'T2'!$B30*1000000</f>
        <v>13660.707237320459</v>
      </c>
      <c r="N22" s="107">
        <f t="shared" si="3"/>
        <v>88.249188072040155</v>
      </c>
      <c r="O22" s="214">
        <f t="shared" si="4"/>
        <v>88.032427708231111</v>
      </c>
      <c r="P22" s="102">
        <f t="shared" si="4"/>
        <v>90.671372855234353</v>
      </c>
      <c r="Q22" s="348">
        <f t="shared" si="4"/>
        <v>69.348633769129052</v>
      </c>
      <c r="R22" s="103"/>
      <c r="S22" s="103"/>
      <c r="T22" s="103"/>
      <c r="U22" s="104"/>
      <c r="V22" s="105"/>
      <c r="W22" s="105"/>
      <c r="X22" s="106"/>
      <c r="Y22" s="108"/>
      <c r="Z22" s="108"/>
      <c r="AA22" s="108"/>
      <c r="AB22" s="108"/>
      <c r="AC22" s="108"/>
      <c r="AD22" s="108"/>
      <c r="AE22" s="108"/>
      <c r="AF22" s="108"/>
      <c r="AG22" s="108"/>
      <c r="AH22" s="108"/>
      <c r="AI22" s="108"/>
      <c r="AJ22" s="108"/>
    </row>
    <row r="23" spans="1:36">
      <c r="A23" s="410">
        <v>1987</v>
      </c>
      <c r="B23" s="98">
        <f>'T1'!C31/'T1'!$B31*1000000</f>
        <v>21665.611657304169</v>
      </c>
      <c r="C23" s="98">
        <f>'T1'!D31/'T1'!$B31*1000000</f>
        <v>18377.922158113513</v>
      </c>
      <c r="D23" s="98">
        <f>'T1'!E31/'T1'!$B31*1000000</f>
        <v>12273.906947795409</v>
      </c>
      <c r="E23" s="99">
        <v>0.81695675439420623</v>
      </c>
      <c r="F23" s="109">
        <v>0.8085355480739066</v>
      </c>
      <c r="G23" s="100">
        <f t="shared" si="0"/>
        <v>17699.867781516492</v>
      </c>
      <c r="H23" s="101">
        <f t="shared" si="1"/>
        <v>14859.203364569901</v>
      </c>
      <c r="I23" s="489">
        <f t="shared" si="1"/>
        <v>9923.8900810438918</v>
      </c>
      <c r="J23" s="107">
        <f t="shared" si="2"/>
        <v>66.786151569244225</v>
      </c>
      <c r="K23" s="100">
        <f>'T2'!C31/'T2'!$B31*1000000</f>
        <v>20054.932610781452</v>
      </c>
      <c r="L23" s="101">
        <f>'T2'!D31/'T2'!$B31*1000000</f>
        <v>16289.948649950793</v>
      </c>
      <c r="M23" s="489">
        <f>'T2'!E31/'T2'!$B31*1000000</f>
        <v>14273.831240760492</v>
      </c>
      <c r="N23" s="107">
        <f t="shared" si="3"/>
        <v>87.623549634722806</v>
      </c>
      <c r="O23" s="214">
        <f t="shared" si="4"/>
        <v>88.256929729103717</v>
      </c>
      <c r="P23" s="102">
        <f t="shared" si="4"/>
        <v>91.217005552775561</v>
      </c>
      <c r="Q23" s="348">
        <f t="shared" si="4"/>
        <v>69.525062428264775</v>
      </c>
      <c r="R23" s="103"/>
      <c r="S23" s="103"/>
      <c r="T23" s="103"/>
      <c r="U23" s="104"/>
      <c r="V23" s="105"/>
      <c r="W23" s="105"/>
      <c r="X23" s="106"/>
      <c r="Y23" s="108"/>
      <c r="Z23" s="108"/>
      <c r="AA23" s="108"/>
      <c r="AB23" s="108"/>
      <c r="AC23" s="108"/>
      <c r="AD23" s="108"/>
      <c r="AE23" s="108"/>
      <c r="AF23" s="108"/>
      <c r="AG23" s="108"/>
      <c r="AH23" s="108"/>
      <c r="AI23" s="108"/>
      <c r="AJ23" s="108"/>
    </row>
    <row r="24" spans="1:36">
      <c r="A24" s="410">
        <v>1988</v>
      </c>
      <c r="B24" s="98">
        <f>'T1'!C32/'T1'!$B32*1000000</f>
        <v>23340.807314019406</v>
      </c>
      <c r="C24" s="98">
        <f>'T1'!D32/'T1'!$B32*1000000</f>
        <v>19948.059684486918</v>
      </c>
      <c r="D24" s="98">
        <f>'T1'!E32/'T1'!$B32*1000000</f>
        <v>13180.806410891602</v>
      </c>
      <c r="E24" s="99">
        <v>0.80900323520393758</v>
      </c>
      <c r="F24" s="109">
        <v>0.80782426267859986</v>
      </c>
      <c r="G24" s="100">
        <f t="shared" si="0"/>
        <v>18882.788629313429</v>
      </c>
      <c r="H24" s="101">
        <f t="shared" si="1"/>
        <v>16114.526606489348</v>
      </c>
      <c r="I24" s="489">
        <f t="shared" si="1"/>
        <v>10647.77522038787</v>
      </c>
      <c r="J24" s="107">
        <f t="shared" si="2"/>
        <v>66.075631511880673</v>
      </c>
      <c r="K24" s="100">
        <f>'T2'!C32/'T2'!$B32*1000000</f>
        <v>21433.84708297118</v>
      </c>
      <c r="L24" s="101">
        <f>'T2'!D32/'T2'!$B32*1000000</f>
        <v>17449.941035089225</v>
      </c>
      <c r="M24" s="489">
        <f>'T2'!E32/'T2'!$B32*1000000</f>
        <v>15385.55706538372</v>
      </c>
      <c r="N24" s="107">
        <f t="shared" si="3"/>
        <v>88.169679395739294</v>
      </c>
      <c r="O24" s="214">
        <f t="shared" si="4"/>
        <v>88.097990791002118</v>
      </c>
      <c r="P24" s="102">
        <f t="shared" si="4"/>
        <v>92.347169392065226</v>
      </c>
      <c r="Q24" s="348">
        <f t="shared" si="4"/>
        <v>69.206302866631447</v>
      </c>
      <c r="R24" s="103"/>
      <c r="S24" s="103"/>
      <c r="T24" s="103"/>
      <c r="U24" s="104"/>
      <c r="V24" s="105"/>
      <c r="W24" s="105"/>
      <c r="X24" s="106"/>
      <c r="Y24" s="108"/>
      <c r="Z24" s="108"/>
      <c r="AA24" s="108"/>
      <c r="AB24" s="108"/>
      <c r="AC24" s="108"/>
      <c r="AD24" s="108"/>
      <c r="AE24" s="108"/>
      <c r="AF24" s="108"/>
      <c r="AG24" s="108"/>
      <c r="AH24" s="108"/>
      <c r="AI24" s="108"/>
      <c r="AJ24" s="108"/>
    </row>
    <row r="25" spans="1:36">
      <c r="A25" s="410">
        <v>1989</v>
      </c>
      <c r="B25" s="98">
        <f>'T1'!C33/'T1'!$B33*1000000</f>
        <v>24583.075845725991</v>
      </c>
      <c r="C25" s="98">
        <f>'T1'!D33/'T1'!$B33*1000000</f>
        <v>21446.7426706148</v>
      </c>
      <c r="D25" s="98">
        <f>'T1'!E33/'T1'!$B33*1000000</f>
        <v>14143.5747224076</v>
      </c>
      <c r="E25" s="99">
        <v>0.80292779591502461</v>
      </c>
      <c r="F25" s="109">
        <v>0.80777662714484899</v>
      </c>
      <c r="G25" s="100">
        <f t="shared" si="0"/>
        <v>19738.434905620648</v>
      </c>
      <c r="H25" s="101">
        <f t="shared" si="1"/>
        <v>17324.177457712733</v>
      </c>
      <c r="I25" s="489">
        <f t="shared" si="1"/>
        <v>11424.849085037555</v>
      </c>
      <c r="J25" s="107">
        <f t="shared" si="2"/>
        <v>65.947425861487048</v>
      </c>
      <c r="K25" s="100">
        <f>'T2'!C33/'T2'!$B33*1000000</f>
        <v>22869.835520864071</v>
      </c>
      <c r="L25" s="101">
        <f>'T2'!D33/'T2'!$B33*1000000</f>
        <v>18674.788893515015</v>
      </c>
      <c r="M25" s="489">
        <f>'T2'!E33/'T2'!$B33*1000000</f>
        <v>16379.599574755342</v>
      </c>
      <c r="N25" s="107">
        <f t="shared" si="3"/>
        <v>87.709690685945603</v>
      </c>
      <c r="O25" s="214">
        <f t="shared" si="4"/>
        <v>86.307725683524666</v>
      </c>
      <c r="P25" s="102">
        <f t="shared" si="4"/>
        <v>92.767728494798178</v>
      </c>
      <c r="Q25" s="348">
        <f t="shared" si="4"/>
        <v>69.750478532123722</v>
      </c>
      <c r="R25" s="103"/>
      <c r="S25" s="103"/>
      <c r="T25" s="103"/>
      <c r="U25" s="104"/>
      <c r="V25" s="105"/>
      <c r="W25" s="105"/>
      <c r="X25" s="106"/>
      <c r="Y25" s="108"/>
      <c r="Z25" s="108"/>
      <c r="AA25" s="108"/>
      <c r="AB25" s="108"/>
      <c r="AC25" s="108"/>
      <c r="AD25" s="108"/>
      <c r="AE25" s="108"/>
      <c r="AF25" s="108"/>
      <c r="AG25" s="108"/>
      <c r="AH25" s="108"/>
      <c r="AI25" s="108"/>
      <c r="AJ25" s="108"/>
    </row>
    <row r="26" spans="1:36">
      <c r="A26" s="410">
        <v>1990</v>
      </c>
      <c r="B26" s="98">
        <f>'T1'!C34/'T1'!$B34*1000000</f>
        <v>25079.182523678759</v>
      </c>
      <c r="C26" s="98">
        <f>'T1'!D34/'T1'!$B34*1000000</f>
        <v>22644.428488916619</v>
      </c>
      <c r="D26" s="98">
        <f>'T1'!E34/'T1'!$B34*1000000</f>
        <v>14504.624288334402</v>
      </c>
      <c r="E26" s="99">
        <v>0.80544415815379311</v>
      </c>
      <c r="F26" s="109">
        <v>0.80900781663352439</v>
      </c>
      <c r="G26" s="100">
        <f t="shared" si="0"/>
        <v>20199.881054969759</v>
      </c>
      <c r="H26" s="101">
        <f t="shared" si="1"/>
        <v>18319.519650732411</v>
      </c>
      <c r="I26" s="489">
        <f t="shared" si="1"/>
        <v>11734.354426595002</v>
      </c>
      <c r="J26" s="107">
        <f t="shared" si="2"/>
        <v>64.053832471125219</v>
      </c>
      <c r="K26" s="100">
        <f>'T2'!C34/'T2'!$B34*1000000</f>
        <v>23901.095606780691</v>
      </c>
      <c r="L26" s="101">
        <f>'T2'!D34/'T2'!$B34*1000000</f>
        <v>19611.401345425911</v>
      </c>
      <c r="M26" s="489">
        <f>'T2'!E34/'T2'!$B34*1000000</f>
        <v>17234.722061227672</v>
      </c>
      <c r="N26" s="107">
        <f t="shared" si="3"/>
        <v>87.881134844285029</v>
      </c>
      <c r="O26" s="214">
        <f t="shared" si="4"/>
        <v>84.514456522399314</v>
      </c>
      <c r="P26" s="102">
        <f t="shared" si="4"/>
        <v>93.412598763653293</v>
      </c>
      <c r="Q26" s="348">
        <f t="shared" si="4"/>
        <v>68.085544895402478</v>
      </c>
      <c r="R26" s="103"/>
      <c r="S26" s="103"/>
      <c r="T26" s="103"/>
      <c r="U26" s="104"/>
      <c r="V26" s="105"/>
      <c r="W26" s="105"/>
      <c r="X26" s="106"/>
      <c r="Y26" s="108"/>
      <c r="Z26" s="108"/>
      <c r="AA26" s="108"/>
      <c r="AB26" s="108"/>
      <c r="AC26" s="108"/>
      <c r="AD26" s="108"/>
      <c r="AE26" s="108"/>
      <c r="AF26" s="108"/>
      <c r="AG26" s="108"/>
      <c r="AH26" s="108"/>
      <c r="AI26" s="108"/>
      <c r="AJ26" s="108"/>
    </row>
    <row r="27" spans="1:36">
      <c r="A27" s="410">
        <v>1991</v>
      </c>
      <c r="B27" s="98">
        <f>'T1'!C35/'T1'!$B35*1000000</f>
        <v>24984.822477746988</v>
      </c>
      <c r="C27" s="98">
        <f>'T1'!D35/'T1'!$B35*1000000</f>
        <v>23100.848101113399</v>
      </c>
      <c r="D27" s="98">
        <f>'T1'!E35/'T1'!$B35*1000000</f>
        <v>14859.518726316552</v>
      </c>
      <c r="E27" s="99">
        <v>0.80745507118120186</v>
      </c>
      <c r="F27" s="109">
        <v>0.79637997518479997</v>
      </c>
      <c r="G27" s="100">
        <f t="shared" si="0"/>
        <v>20174.121612218885</v>
      </c>
      <c r="H27" s="101">
        <f t="shared" si="1"/>
        <v>18397.052837512521</v>
      </c>
      <c r="I27" s="489">
        <f t="shared" si="1"/>
        <v>11833.823154522046</v>
      </c>
      <c r="J27" s="107">
        <f t="shared" si="2"/>
        <v>64.324559259797752</v>
      </c>
      <c r="K27" s="100">
        <f>'T2'!C35/'T2'!$B35*1000000</f>
        <v>24352.14767483138</v>
      </c>
      <c r="L27" s="101">
        <f>'T2'!D35/'T2'!$B35*1000000</f>
        <v>20011.044057902418</v>
      </c>
      <c r="M27" s="489">
        <f>'T2'!E35/'T2'!$B35*1000000</f>
        <v>17688.242022640319</v>
      </c>
      <c r="N27" s="107">
        <f t="shared" si="3"/>
        <v>88.392399574250007</v>
      </c>
      <c r="O27" s="214">
        <f t="shared" si="4"/>
        <v>82.843295308484841</v>
      </c>
      <c r="P27" s="102">
        <f t="shared" si="4"/>
        <v>91.934497691775718</v>
      </c>
      <c r="Q27" s="348">
        <f t="shared" si="4"/>
        <v>66.902200565636619</v>
      </c>
      <c r="R27" s="103"/>
      <c r="S27" s="103"/>
      <c r="T27" s="103"/>
      <c r="U27" s="104"/>
      <c r="V27" s="105"/>
      <c r="W27" s="105"/>
      <c r="X27" s="106"/>
      <c r="Y27" s="108"/>
      <c r="Z27" s="108"/>
      <c r="AA27" s="108"/>
      <c r="AB27" s="108"/>
      <c r="AC27" s="108"/>
      <c r="AD27" s="108"/>
      <c r="AE27" s="108"/>
      <c r="AF27" s="108"/>
      <c r="AG27" s="108"/>
      <c r="AH27" s="108"/>
      <c r="AI27" s="108"/>
      <c r="AJ27" s="108"/>
    </row>
    <row r="28" spans="1:36">
      <c r="A28" s="410">
        <v>1992</v>
      </c>
      <c r="B28" s="98">
        <f>'T1'!C36/'T1'!$B36*1000000</f>
        <v>25279.448770120373</v>
      </c>
      <c r="C28" s="98">
        <f>'T1'!D36/'T1'!$B36*1000000</f>
        <v>23392.119672841774</v>
      </c>
      <c r="D28" s="98">
        <f>'T1'!E36/'T1'!$B36*1000000</f>
        <v>15154.556778642005</v>
      </c>
      <c r="E28" s="99">
        <v>0.81373255052261984</v>
      </c>
      <c r="F28" s="109">
        <v>0.80495530485669786</v>
      </c>
      <c r="G28" s="100">
        <f t="shared" si="0"/>
        <v>20570.710323515956</v>
      </c>
      <c r="H28" s="101">
        <f t="shared" si="1"/>
        <v>18829.61082249671</v>
      </c>
      <c r="I28" s="489">
        <f t="shared" si="1"/>
        <v>12198.740871719912</v>
      </c>
      <c r="J28" s="107">
        <f t="shared" si="2"/>
        <v>64.784880509295732</v>
      </c>
      <c r="K28" s="100">
        <f>'T2'!C36/'T2'!$B36*1000000</f>
        <v>25452.471956469279</v>
      </c>
      <c r="L28" s="101">
        <f>'T2'!D36/'T2'!$B36*1000000</f>
        <v>21068.651185963055</v>
      </c>
      <c r="M28" s="489">
        <f>'T2'!E36/'T2'!$B36*1000000</f>
        <v>18683.491487688869</v>
      </c>
      <c r="N28" s="107">
        <f t="shared" si="3"/>
        <v>88.679105856271917</v>
      </c>
      <c r="O28" s="214">
        <f t="shared" si="4"/>
        <v>80.820088354080198</v>
      </c>
      <c r="P28" s="102">
        <f t="shared" si="4"/>
        <v>89.372644960973574</v>
      </c>
      <c r="Q28" s="348">
        <f t="shared" si="4"/>
        <v>65.29154831557068</v>
      </c>
      <c r="R28" s="103"/>
      <c r="S28" s="103"/>
      <c r="T28" s="103"/>
      <c r="U28" s="104"/>
      <c r="V28" s="105"/>
      <c r="W28" s="105"/>
      <c r="X28" s="106"/>
      <c r="Y28" s="108"/>
      <c r="Z28" s="108"/>
      <c r="AA28" s="108"/>
      <c r="AB28" s="108"/>
      <c r="AC28" s="108"/>
      <c r="AD28" s="108"/>
      <c r="AE28" s="108"/>
      <c r="AF28" s="108"/>
      <c r="AG28" s="108"/>
      <c r="AH28" s="108"/>
      <c r="AI28" s="108"/>
      <c r="AJ28" s="108"/>
    </row>
    <row r="29" spans="1:36">
      <c r="A29" s="410">
        <v>1993</v>
      </c>
      <c r="B29" s="98">
        <f>'T1'!C37/'T1'!$B37*1000000</f>
        <v>25988.481844312166</v>
      </c>
      <c r="C29" s="98">
        <f>'T1'!D37/'T1'!$B37*1000000</f>
        <v>23651.986764235626</v>
      </c>
      <c r="D29" s="98">
        <f>'T1'!E37/'T1'!$B37*1000000</f>
        <v>15487.761148104764</v>
      </c>
      <c r="E29" s="99">
        <v>0.82221628399350455</v>
      </c>
      <c r="F29" s="109">
        <v>0.80648543326010447</v>
      </c>
      <c r="G29" s="100">
        <f t="shared" si="0"/>
        <v>21368.152968663009</v>
      </c>
      <c r="H29" s="101">
        <f t="shared" si="1"/>
        <v>19074.982793016825</v>
      </c>
      <c r="I29" s="489">
        <f t="shared" si="1"/>
        <v>12490.653759758285</v>
      </c>
      <c r="J29" s="107">
        <f t="shared" si="2"/>
        <v>65.481861217358457</v>
      </c>
      <c r="K29" s="100">
        <f>'T2'!C37/'T2'!$B37*1000000</f>
        <v>26427.874382400627</v>
      </c>
      <c r="L29" s="101">
        <f>'T2'!D37/'T2'!$B37*1000000</f>
        <v>21703.383253548076</v>
      </c>
      <c r="M29" s="489">
        <f>'T2'!E37/'T2'!$B37*1000000</f>
        <v>19210.702238341491</v>
      </c>
      <c r="N29" s="107">
        <f t="shared" si="3"/>
        <v>88.514781377234911</v>
      </c>
      <c r="O29" s="214">
        <f t="shared" si="4"/>
        <v>80.85460320975686</v>
      </c>
      <c r="P29" s="102">
        <f t="shared" si="4"/>
        <v>87.889443641919001</v>
      </c>
      <c r="Q29" s="348">
        <f t="shared" si="4"/>
        <v>65.019246068105403</v>
      </c>
      <c r="R29" s="103"/>
      <c r="S29" s="103"/>
      <c r="T29" s="103"/>
      <c r="U29" s="104"/>
      <c r="V29" s="105"/>
      <c r="W29" s="105"/>
      <c r="X29" s="106"/>
      <c r="Y29" s="108"/>
      <c r="Z29" s="108"/>
      <c r="AA29" s="108"/>
      <c r="AB29" s="108"/>
      <c r="AC29" s="108"/>
      <c r="AD29" s="108"/>
      <c r="AE29" s="108"/>
      <c r="AF29" s="108"/>
      <c r="AG29" s="108"/>
      <c r="AH29" s="108"/>
      <c r="AI29" s="108"/>
      <c r="AJ29" s="108"/>
    </row>
    <row r="30" spans="1:36">
      <c r="A30" s="410">
        <v>1994</v>
      </c>
      <c r="B30" s="98">
        <f>'T1'!C38/'T1'!$B38*1000000</f>
        <v>27261.921796857907</v>
      </c>
      <c r="C30" s="98">
        <f>'T1'!D38/'T1'!$B38*1000000</f>
        <v>23981.749487846439</v>
      </c>
      <c r="D30" s="98">
        <f>'T1'!E38/'T1'!$B38*1000000</f>
        <v>15611.982072967796</v>
      </c>
      <c r="E30" s="99">
        <v>0.82773782563206055</v>
      </c>
      <c r="F30" s="109">
        <v>0.81269692662403248</v>
      </c>
      <c r="G30" s="100">
        <f t="shared" si="0"/>
        <v>22565.723870682443</v>
      </c>
      <c r="H30" s="101">
        <f t="shared" si="1"/>
        <v>19489.894103840266</v>
      </c>
      <c r="I30" s="489">
        <f t="shared" si="1"/>
        <v>12687.80984921042</v>
      </c>
      <c r="J30" s="107">
        <f t="shared" si="2"/>
        <v>65.099429384331174</v>
      </c>
      <c r="K30" s="100">
        <f>'T2'!C38/'T2'!$B38*1000000</f>
        <v>27742.119147482495</v>
      </c>
      <c r="L30" s="101">
        <f>'T2'!D38/'T2'!$B38*1000000</f>
        <v>22536.296521227534</v>
      </c>
      <c r="M30" s="489">
        <f>'T2'!E38/'T2'!$B38*1000000</f>
        <v>19905.48670550948</v>
      </c>
      <c r="N30" s="107">
        <f t="shared" si="3"/>
        <v>88.326343624206288</v>
      </c>
      <c r="O30" s="214">
        <f t="shared" si="4"/>
        <v>81.341024276907874</v>
      </c>
      <c r="P30" s="102">
        <f t="shared" si="4"/>
        <v>86.482240262867592</v>
      </c>
      <c r="Q30" s="348">
        <f t="shared" si="4"/>
        <v>63.740264364893243</v>
      </c>
      <c r="R30" s="103"/>
      <c r="S30" s="103"/>
      <c r="T30" s="103"/>
      <c r="U30" s="104"/>
      <c r="V30" s="105"/>
      <c r="W30" s="105"/>
      <c r="X30" s="106"/>
      <c r="Y30" s="108"/>
      <c r="Z30" s="108"/>
      <c r="AA30" s="108"/>
      <c r="AB30" s="108"/>
      <c r="AC30" s="108"/>
      <c r="AD30" s="108"/>
      <c r="AE30" s="108"/>
      <c r="AF30" s="108"/>
      <c r="AG30" s="108"/>
      <c r="AH30" s="108"/>
      <c r="AI30" s="108"/>
      <c r="AJ30" s="108"/>
    </row>
    <row r="31" spans="1:36">
      <c r="A31" s="410">
        <v>1995</v>
      </c>
      <c r="B31" s="98">
        <f>'T1'!C39/'T1'!$B39*1000000</f>
        <v>28328.360103252544</v>
      </c>
      <c r="C31" s="98">
        <f>'T1'!D39/'T1'!$B39*1000000</f>
        <v>24652.490429298668</v>
      </c>
      <c r="D31" s="98">
        <f>'T1'!E39/'T1'!$B39*1000000</f>
        <v>15823.937710844275</v>
      </c>
      <c r="E31" s="99">
        <v>0.82650092568103672</v>
      </c>
      <c r="F31" s="109">
        <v>0.81921149255418679</v>
      </c>
      <c r="G31" s="100">
        <f t="shared" si="0"/>
        <v>23413.415848363977</v>
      </c>
      <c r="H31" s="101">
        <f t="shared" si="1"/>
        <v>20195.603479763566</v>
      </c>
      <c r="I31" s="489">
        <f t="shared" si="1"/>
        <v>12963.151630185221</v>
      </c>
      <c r="J31" s="107">
        <f t="shared" si="2"/>
        <v>64.18798845587645</v>
      </c>
      <c r="K31" s="100">
        <f>'T2'!C39/'T2'!$B39*1000000</f>
        <v>28748.855912494189</v>
      </c>
      <c r="L31" s="101">
        <f>'T2'!D39/'T2'!$B39*1000000</f>
        <v>23560.700406619955</v>
      </c>
      <c r="M31" s="489">
        <f>'T2'!E39/'T2'!$B39*1000000</f>
        <v>20753.372244812221</v>
      </c>
      <c r="N31" s="107">
        <f t="shared" si="3"/>
        <v>88.084699888552777</v>
      </c>
      <c r="O31" s="214">
        <f t="shared" si="4"/>
        <v>81.441209068040024</v>
      </c>
      <c r="P31" s="102">
        <f t="shared" si="4"/>
        <v>85.717330687202818</v>
      </c>
      <c r="Q31" s="348">
        <f t="shared" si="4"/>
        <v>62.462868575133172</v>
      </c>
      <c r="R31" s="103"/>
      <c r="S31" s="103"/>
      <c r="T31" s="103"/>
      <c r="U31" s="104"/>
      <c r="V31" s="105"/>
      <c r="W31" s="105"/>
      <c r="X31" s="106"/>
      <c r="Y31" s="108"/>
      <c r="Z31" s="108"/>
      <c r="AA31" s="108"/>
      <c r="AB31" s="108"/>
      <c r="AC31" s="108"/>
      <c r="AD31" s="108"/>
      <c r="AE31" s="108"/>
      <c r="AF31" s="108"/>
      <c r="AG31" s="108"/>
      <c r="AH31" s="108"/>
      <c r="AI31" s="108"/>
      <c r="AJ31" s="108"/>
    </row>
    <row r="32" spans="1:36">
      <c r="A32" s="410">
        <v>1996</v>
      </c>
      <c r="B32" s="98">
        <f>'T1'!C40/'T1'!$B40*1000000</f>
        <v>28982.977742820276</v>
      </c>
      <c r="C32" s="98">
        <f>'T1'!D40/'T1'!$B40*1000000</f>
        <v>24971.124327415127</v>
      </c>
      <c r="D32" s="98">
        <f>'T1'!E40/'T1'!$B40*1000000</f>
        <v>15987.386351392637</v>
      </c>
      <c r="E32" s="99">
        <v>0.82706213469699341</v>
      </c>
      <c r="F32" s="109">
        <v>0.82549866310491504</v>
      </c>
      <c r="G32" s="100">
        <f t="shared" si="0"/>
        <v>23970.723441852384</v>
      </c>
      <c r="H32" s="101">
        <f t="shared" si="1"/>
        <v>20613.62974850781</v>
      </c>
      <c r="I32" s="489">
        <f t="shared" si="1"/>
        <v>13197.566059616387</v>
      </c>
      <c r="J32" s="107">
        <f t="shared" si="2"/>
        <v>64.02349426389469</v>
      </c>
      <c r="K32" s="100">
        <f>'T2'!C40/'T2'!$B40*1000000</f>
        <v>30032.553000585805</v>
      </c>
      <c r="L32" s="101">
        <f>'T2'!D40/'T2'!$B40*1000000</f>
        <v>24718.776185144263</v>
      </c>
      <c r="M32" s="489">
        <f>'T2'!E40/'T2'!$B40*1000000</f>
        <v>21615.118236354065</v>
      </c>
      <c r="N32" s="107">
        <f t="shared" si="3"/>
        <v>87.444127793610321</v>
      </c>
      <c r="O32" s="214">
        <f t="shared" si="4"/>
        <v>79.81580334307516</v>
      </c>
      <c r="P32" s="102">
        <f t="shared" si="4"/>
        <v>83.392598379916535</v>
      </c>
      <c r="Q32" s="348">
        <f t="shared" si="4"/>
        <v>61.057107878409134</v>
      </c>
      <c r="R32" s="103"/>
      <c r="S32" s="103"/>
      <c r="T32" s="103"/>
      <c r="U32" s="104"/>
      <c r="V32" s="105"/>
      <c r="W32" s="105"/>
      <c r="X32" s="106"/>
      <c r="Y32" s="108"/>
      <c r="Z32" s="108"/>
      <c r="AA32" s="108"/>
      <c r="AB32" s="108"/>
      <c r="AC32" s="108"/>
      <c r="AD32" s="108"/>
      <c r="AE32" s="108"/>
      <c r="AF32" s="108"/>
      <c r="AG32" s="108"/>
      <c r="AH32" s="108"/>
      <c r="AI32" s="108"/>
      <c r="AJ32" s="108"/>
    </row>
    <row r="33" spans="1:36">
      <c r="A33" s="410">
        <v>1997</v>
      </c>
      <c r="B33" s="98">
        <f>'T1'!C41/'T1'!$B41*1000000</f>
        <v>30263.658525708084</v>
      </c>
      <c r="C33" s="98">
        <f>'T1'!D41/'T1'!$B41*1000000</f>
        <v>25675.538674519641</v>
      </c>
      <c r="D33" s="98">
        <f>'T1'!E41/'T1'!$B41*1000000</f>
        <v>16470.538683224739</v>
      </c>
      <c r="E33" s="99">
        <v>0.83172671456303571</v>
      </c>
      <c r="F33" s="109">
        <v>0.82873866803463803</v>
      </c>
      <c r="G33" s="100">
        <f t="shared" si="0"/>
        <v>25171.093276244788</v>
      </c>
      <c r="H33" s="101">
        <f t="shared" si="1"/>
        <v>21278.311722193244</v>
      </c>
      <c r="I33" s="489">
        <f t="shared" si="1"/>
        <v>13649.77229014865</v>
      </c>
      <c r="J33" s="107">
        <f t="shared" si="2"/>
        <v>64.148756106021139</v>
      </c>
      <c r="K33" s="100">
        <f>'T2'!C41/'T2'!$B41*1000000</f>
        <v>31537.81900512167</v>
      </c>
      <c r="L33" s="101">
        <f>'T2'!D41/'T2'!$B41*1000000</f>
        <v>25940.620901384093</v>
      </c>
      <c r="M33" s="489">
        <f>'T2'!E41/'T2'!$B41*1000000</f>
        <v>22526.542545006923</v>
      </c>
      <c r="N33" s="107">
        <f t="shared" si="3"/>
        <v>86.838871862951407</v>
      </c>
      <c r="O33" s="214">
        <f t="shared" si="4"/>
        <v>79.812409577710682</v>
      </c>
      <c r="P33" s="102">
        <f t="shared" si="4"/>
        <v>82.026994662482863</v>
      </c>
      <c r="Q33" s="348">
        <f t="shared" si="4"/>
        <v>60.594173574915352</v>
      </c>
      <c r="R33" s="103"/>
      <c r="S33" s="103"/>
      <c r="T33" s="103"/>
      <c r="U33" s="104"/>
      <c r="V33" s="105"/>
      <c r="W33" s="105"/>
      <c r="X33" s="106"/>
      <c r="Y33" s="108"/>
      <c r="Z33" s="108"/>
      <c r="AA33" s="108"/>
      <c r="AB33" s="108"/>
      <c r="AC33" s="108"/>
      <c r="AD33" s="108"/>
      <c r="AE33" s="108"/>
      <c r="AF33" s="108"/>
      <c r="AG33" s="108"/>
      <c r="AH33" s="108"/>
      <c r="AI33" s="108"/>
      <c r="AJ33" s="108"/>
    </row>
    <row r="34" spans="1:36">
      <c r="A34" s="410">
        <v>1998</v>
      </c>
      <c r="B34" s="98">
        <f>'T1'!C42/'T1'!$B42*1000000</f>
        <v>31114.689963183355</v>
      </c>
      <c r="C34" s="98">
        <f>'T1'!D42/'T1'!$B42*1000000</f>
        <v>26735.837495535929</v>
      </c>
      <c r="D34" s="98">
        <f>'T1'!E42/'T1'!$B42*1000000</f>
        <v>17107.527405007735</v>
      </c>
      <c r="E34" s="99">
        <v>0.8424997304000863</v>
      </c>
      <c r="F34" s="109">
        <v>0.82483274454022593</v>
      </c>
      <c r="G34" s="100">
        <f t="shared" si="0"/>
        <v>26214.117905464249</v>
      </c>
      <c r="H34" s="101">
        <f t="shared" si="1"/>
        <v>22052.59421902438</v>
      </c>
      <c r="I34" s="489">
        <f t="shared" si="1"/>
        <v>14110.848781769659</v>
      </c>
      <c r="J34" s="107">
        <f t="shared" si="2"/>
        <v>63.987250849591568</v>
      </c>
      <c r="K34" s="100">
        <f>'T2'!C42/'T2'!$B42*1000000</f>
        <v>32913.519268234399</v>
      </c>
      <c r="L34" s="101">
        <f>'T2'!D42/'T2'!$B42*1000000</f>
        <v>27498.062675173998</v>
      </c>
      <c r="M34" s="489">
        <f>'T2'!E42/'T2'!$B42*1000000</f>
        <v>23759.568936173298</v>
      </c>
      <c r="N34" s="107">
        <f t="shared" si="3"/>
        <v>86.404519535931115</v>
      </c>
      <c r="O34" s="214">
        <f t="shared" si="4"/>
        <v>79.645442019821019</v>
      </c>
      <c r="P34" s="102">
        <f t="shared" si="4"/>
        <v>80.196901430929032</v>
      </c>
      <c r="Q34" s="348">
        <f t="shared" si="4"/>
        <v>59.39017168062454</v>
      </c>
      <c r="R34" s="103"/>
      <c r="S34" s="103"/>
      <c r="T34" s="103"/>
      <c r="U34" s="104"/>
      <c r="V34" s="105"/>
      <c r="W34" s="105"/>
      <c r="X34" s="106"/>
      <c r="Y34" s="108"/>
      <c r="Z34" s="108"/>
      <c r="AA34" s="108"/>
      <c r="AB34" s="108"/>
      <c r="AC34" s="108"/>
      <c r="AD34" s="108"/>
      <c r="AE34" s="108"/>
      <c r="AF34" s="108"/>
      <c r="AG34" s="108"/>
      <c r="AH34" s="108"/>
      <c r="AI34" s="108"/>
      <c r="AJ34" s="108"/>
    </row>
    <row r="35" spans="1:36">
      <c r="A35" s="410">
        <v>1999</v>
      </c>
      <c r="B35" s="98">
        <f>'T1'!C43/'T1'!$B43*1000000</f>
        <v>33077.166432789272</v>
      </c>
      <c r="C35" s="98">
        <f>'T1'!D43/'T1'!$B43*1000000</f>
        <v>27740.724642639816</v>
      </c>
      <c r="D35" s="98">
        <f>'T1'!E43/'T1'!$B43*1000000</f>
        <v>17874.669489638625</v>
      </c>
      <c r="E35" s="99">
        <v>0.83976453002578078</v>
      </c>
      <c r="F35" s="109">
        <v>0.82502464761134731</v>
      </c>
      <c r="G35" s="100">
        <f t="shared" si="0"/>
        <v>27777.031124015815</v>
      </c>
      <c r="H35" s="101">
        <f t="shared" si="1"/>
        <v>22886.781572777334</v>
      </c>
      <c r="I35" s="489">
        <f t="shared" si="1"/>
        <v>14747.042896858407</v>
      </c>
      <c r="J35" s="107">
        <f t="shared" si="2"/>
        <v>64.434760518705986</v>
      </c>
      <c r="K35" s="100">
        <f>'T2'!C43/'T2'!$B43*1000000</f>
        <v>34585.147210447933</v>
      </c>
      <c r="L35" s="101">
        <f>'T2'!D43/'T2'!$B43*1000000</f>
        <v>28598.636728147554</v>
      </c>
      <c r="M35" s="489">
        <f>'T2'!E43/'T2'!$B43*1000000</f>
        <v>24617.295795623784</v>
      </c>
      <c r="N35" s="107">
        <f t="shared" si="3"/>
        <v>86.07856391768064</v>
      </c>
      <c r="O35" s="214">
        <f t="shared" si="4"/>
        <v>80.314913667982211</v>
      </c>
      <c r="P35" s="102">
        <f t="shared" si="4"/>
        <v>80.027526452865999</v>
      </c>
      <c r="Q35" s="348">
        <f t="shared" si="4"/>
        <v>59.905210626262161</v>
      </c>
      <c r="R35" s="103"/>
      <c r="S35" s="103"/>
      <c r="T35" s="103"/>
      <c r="U35" s="104"/>
      <c r="V35" s="105"/>
      <c r="W35" s="105"/>
      <c r="X35" s="106"/>
      <c r="Y35" s="108"/>
      <c r="Z35" s="108"/>
      <c r="AA35" s="108"/>
      <c r="AB35" s="108"/>
      <c r="AC35" s="108"/>
      <c r="AD35" s="108"/>
      <c r="AE35" s="108"/>
      <c r="AF35" s="108"/>
      <c r="AG35" s="108"/>
      <c r="AH35" s="108"/>
      <c r="AI35" s="108"/>
      <c r="AJ35" s="108"/>
    </row>
    <row r="36" spans="1:36">
      <c r="A36" s="410">
        <v>2000</v>
      </c>
      <c r="B36" s="98">
        <f>'T1'!C44/'T1'!$B44*1000000</f>
        <v>35969.772313475209</v>
      </c>
      <c r="C36" s="98">
        <f>'T1'!D44/'T1'!$B44*1000000</f>
        <v>29345.882521845244</v>
      </c>
      <c r="D36" s="98">
        <f>'T1'!E44/'T1'!$B44*1000000</f>
        <v>18794.383862905172</v>
      </c>
      <c r="E36" s="99">
        <v>0.81468386192737907</v>
      </c>
      <c r="F36" s="109">
        <v>0.82445940197012813</v>
      </c>
      <c r="G36" s="100">
        <f t="shared" si="0"/>
        <v>29303.9930209905</v>
      </c>
      <c r="H36" s="101">
        <f t="shared" si="1"/>
        <v>24194.488754246166</v>
      </c>
      <c r="I36" s="489">
        <f t="shared" si="1"/>
        <v>15495.206480007824</v>
      </c>
      <c r="J36" s="107">
        <f t="shared" si="2"/>
        <v>64.044364141765115</v>
      </c>
      <c r="K36" s="100">
        <f>'T2'!C44/'T2'!$B44*1000000</f>
        <v>36419.521384712352</v>
      </c>
      <c r="L36" s="101">
        <f>'T2'!D44/'T2'!$B44*1000000</f>
        <v>30584.848334619935</v>
      </c>
      <c r="M36" s="489">
        <f>'T2'!E44/'T2'!$B44*1000000</f>
        <v>26205.922138258768</v>
      </c>
      <c r="N36" s="107">
        <f t="shared" si="3"/>
        <v>85.68269442289656</v>
      </c>
      <c r="O36" s="214">
        <f t="shared" si="4"/>
        <v>80.462323245388106</v>
      </c>
      <c r="P36" s="102">
        <f t="shared" si="4"/>
        <v>79.10612630653354</v>
      </c>
      <c r="Q36" s="348">
        <f t="shared" si="4"/>
        <v>59.128644274592936</v>
      </c>
      <c r="T36" s="103"/>
      <c r="U36" s="104"/>
      <c r="V36" s="105"/>
      <c r="W36" s="105"/>
      <c r="X36" s="106"/>
    </row>
    <row r="37" spans="1:36">
      <c r="A37" s="410">
        <v>2001</v>
      </c>
      <c r="B37" s="98">
        <f>'T1'!C45/'T1'!$B45*1000000</f>
        <v>36824.319481164566</v>
      </c>
      <c r="C37" s="98">
        <f>'T1'!D45/'T1'!$B45*1000000</f>
        <v>30366.643983458864</v>
      </c>
      <c r="D37" s="98">
        <f>'T1'!E45/'T1'!$B45*1000000</f>
        <v>19736.037461001262</v>
      </c>
      <c r="E37" s="99">
        <v>0.81994163655430996</v>
      </c>
      <c r="F37" s="109">
        <v>0.82478376231711448</v>
      </c>
      <c r="G37" s="100">
        <f t="shared" si="0"/>
        <v>30193.792780384832</v>
      </c>
      <c r="H37" s="101">
        <f t="shared" si="1"/>
        <v>25045.914873621568</v>
      </c>
      <c r="I37" s="489">
        <f t="shared" si="1"/>
        <v>16277.963230316132</v>
      </c>
      <c r="J37" s="107">
        <f t="shared" si="2"/>
        <v>64.992488046264711</v>
      </c>
      <c r="K37" s="100">
        <f>'T2'!C45/'T2'!$B45*1000000</f>
        <v>37240.073626084668</v>
      </c>
      <c r="L37" s="101">
        <f>'T2'!D45/'T2'!$B45*1000000</f>
        <v>31524.585853273729</v>
      </c>
      <c r="M37" s="489">
        <f>'T2'!E45/'T2'!$B45*1000000</f>
        <v>27179.595056534316</v>
      </c>
      <c r="N37" s="107">
        <f t="shared" si="3"/>
        <v>86.217135993594027</v>
      </c>
      <c r="O37" s="214">
        <f t="shared" si="4"/>
        <v>81.078767683304747</v>
      </c>
      <c r="P37" s="102">
        <f t="shared" si="4"/>
        <v>79.448830795728369</v>
      </c>
      <c r="Q37" s="348">
        <f t="shared" si="4"/>
        <v>59.890381723706753</v>
      </c>
      <c r="T37" s="103"/>
      <c r="U37" s="104"/>
      <c r="V37" s="105"/>
      <c r="W37" s="105"/>
      <c r="X37" s="106"/>
    </row>
    <row r="38" spans="1:36">
      <c r="A38" s="410">
        <v>2002</v>
      </c>
      <c r="B38" s="98">
        <f>'T1'!C46/'T1'!$B46*1000000</f>
        <v>37991.271396704287</v>
      </c>
      <c r="C38" s="98">
        <f>'T1'!D46/'T1'!$B46*1000000</f>
        <v>30701.252309272604</v>
      </c>
      <c r="D38" s="98">
        <f>'T1'!E46/'T1'!$B46*1000000</f>
        <v>20388.864898289798</v>
      </c>
      <c r="E38" s="99">
        <v>0.8134492444276693</v>
      </c>
      <c r="F38" s="109">
        <v>0.81812373139688899</v>
      </c>
      <c r="G38" s="100">
        <f t="shared" si="0"/>
        <v>30903.971012495625</v>
      </c>
      <c r="H38" s="101">
        <f t="shared" ref="H38:H48" si="5">C38*$F38</f>
        <v>25117.423097819457</v>
      </c>
      <c r="I38" s="489">
        <f>D38*$F38</f>
        <v>16680.614229535902</v>
      </c>
      <c r="J38" s="107">
        <f t="shared" si="2"/>
        <v>66.410531703724061</v>
      </c>
      <c r="K38" s="100">
        <f>'T2'!C46/'T2'!$B46*1000000</f>
        <v>38122.276050077271</v>
      </c>
      <c r="L38" s="101">
        <f>'T2'!D46/'T2'!$B46*1000000</f>
        <v>31789.342084700729</v>
      </c>
      <c r="M38" s="489">
        <f>'T2'!E46/'T2'!$B46*1000000</f>
        <v>28126.617006129429</v>
      </c>
      <c r="N38" s="107">
        <f t="shared" si="3"/>
        <v>88.478135002567228</v>
      </c>
      <c r="O38" s="214">
        <f t="shared" ref="O38:Q48" si="6">G38/K38*100</f>
        <v>81.065388047398571</v>
      </c>
      <c r="P38" s="102">
        <f t="shared" si="6"/>
        <v>79.012088488323045</v>
      </c>
      <c r="Q38" s="348">
        <f t="shared" si="6"/>
        <v>59.305440913497762</v>
      </c>
      <c r="T38" s="103"/>
      <c r="U38" s="104"/>
      <c r="V38" s="105"/>
      <c r="W38" s="105"/>
      <c r="X38" s="106"/>
    </row>
    <row r="39" spans="1:36">
      <c r="A39" s="410">
        <v>2003</v>
      </c>
      <c r="B39" s="98">
        <f>'T1'!C47/'T1'!$B47*1000000</f>
        <v>39564.934604248127</v>
      </c>
      <c r="C39" s="98">
        <f>'T1'!D47/'T1'!$B47*1000000</f>
        <v>31472.209914474566</v>
      </c>
      <c r="D39" s="98">
        <f>'T1'!E47/'T1'!$B47*1000000</f>
        <v>20847.492692931879</v>
      </c>
      <c r="E39" s="99">
        <v>0.81541925188545306</v>
      </c>
      <c r="F39" s="109">
        <v>0.81541326775236223</v>
      </c>
      <c r="G39" s="100">
        <f t="shared" si="0"/>
        <v>32262.009375892882</v>
      </c>
      <c r="H39" s="101">
        <f t="shared" si="5"/>
        <v>25662.857529749999</v>
      </c>
      <c r="I39" s="489">
        <f t="shared" ref="I39:I46" si="7">D39*$F39</f>
        <v>16999.322141187076</v>
      </c>
      <c r="J39" s="107">
        <f t="shared" si="2"/>
        <v>66.240955908672262</v>
      </c>
      <c r="K39" s="100">
        <f>'T2'!C47/'T2'!$B47*1000000</f>
        <v>39606.573396736705</v>
      </c>
      <c r="L39" s="101">
        <f>'T2'!D47/'T2'!$B47*1000000</f>
        <v>32657.436017424458</v>
      </c>
      <c r="M39" s="489">
        <f>'T2'!E47/'T2'!$B47*1000000</f>
        <v>29198.351145458422</v>
      </c>
      <c r="N39" s="107">
        <f t="shared" si="3"/>
        <v>89.40797167873059</v>
      </c>
      <c r="O39" s="214">
        <f t="shared" si="6"/>
        <v>81.456199335211963</v>
      </c>
      <c r="P39" s="102">
        <f t="shared" si="6"/>
        <v>78.581972926648376</v>
      </c>
      <c r="Q39" s="348">
        <f t="shared" si="6"/>
        <v>58.220144200954962</v>
      </c>
      <c r="T39" s="103"/>
      <c r="U39" s="104"/>
      <c r="V39" s="105"/>
      <c r="W39" s="105"/>
      <c r="X39" s="106"/>
    </row>
    <row r="40" spans="1:36">
      <c r="A40" s="410">
        <v>2004</v>
      </c>
      <c r="B40" s="98">
        <f>'T1'!C48/'T1'!$B48*1000000</f>
        <v>41731.10192808276</v>
      </c>
      <c r="C40" s="98">
        <f>'T1'!D48/'T1'!$B48*1000000</f>
        <v>32856.387525329214</v>
      </c>
      <c r="D40" s="98">
        <f>'T1'!E48/'T1'!$B48*1000000</f>
        <v>21652.504963957741</v>
      </c>
      <c r="E40" s="99">
        <v>0.81123791661123212</v>
      </c>
      <c r="F40" s="109">
        <v>0.82341055003001329</v>
      </c>
      <c r="G40" s="100">
        <f t="shared" si="0"/>
        <v>33853.852186028831</v>
      </c>
      <c r="H40" s="101">
        <f t="shared" si="5"/>
        <v>27054.296124230594</v>
      </c>
      <c r="I40" s="489">
        <f t="shared" si="7"/>
        <v>17828.901021900037</v>
      </c>
      <c r="J40" s="107">
        <f t="shared" si="2"/>
        <v>65.900443094255806</v>
      </c>
      <c r="K40" s="100">
        <f>'T2'!C48/'T2'!$B48*1000000</f>
        <v>41856.428722439319</v>
      </c>
      <c r="L40" s="101">
        <f>'T2'!D48/'T2'!$B48*1000000</f>
        <v>34279.586172091847</v>
      </c>
      <c r="M40" s="489">
        <f>'T2'!E48/'T2'!$B48*1000000</f>
        <v>30697.1240733542</v>
      </c>
      <c r="N40" s="107">
        <f t="shared" si="3"/>
        <v>89.549284286126394</v>
      </c>
      <c r="O40" s="214">
        <f t="shared" si="6"/>
        <v>80.880890270219624</v>
      </c>
      <c r="P40" s="102">
        <f t="shared" si="6"/>
        <v>78.922470033364633</v>
      </c>
      <c r="Q40" s="348">
        <f t="shared" si="6"/>
        <v>58.080037007036523</v>
      </c>
      <c r="T40" s="103"/>
      <c r="U40" s="104"/>
      <c r="V40" s="105"/>
      <c r="W40" s="105"/>
      <c r="X40" s="106"/>
    </row>
    <row r="41" spans="1:36">
      <c r="A41" s="410">
        <v>2005</v>
      </c>
      <c r="B41" s="98">
        <f>'T1'!C49/'T1'!$B49*1000000</f>
        <v>44003.30083446869</v>
      </c>
      <c r="C41" s="98">
        <f>'T1'!D49/'T1'!$B49*1000000</f>
        <v>34231.438380168955</v>
      </c>
      <c r="D41" s="98">
        <f>'T1'!E49/'T1'!$B49*1000000</f>
        <v>22264.112343641536</v>
      </c>
      <c r="E41" s="99">
        <v>0.82396485295523236</v>
      </c>
      <c r="F41" s="109">
        <v>0.82637457080170729</v>
      </c>
      <c r="G41" s="100">
        <f t="shared" si="0"/>
        <v>36257.173301617848</v>
      </c>
      <c r="H41" s="101">
        <f t="shared" si="5"/>
        <v>28287.990199337211</v>
      </c>
      <c r="I41" s="489">
        <f t="shared" si="7"/>
        <v>18398.496282257769</v>
      </c>
      <c r="J41" s="107">
        <f t="shared" si="2"/>
        <v>65.039955658245546</v>
      </c>
      <c r="K41" s="100">
        <f>'T2'!C49/'T2'!$B49*1000000</f>
        <v>44236.519106870772</v>
      </c>
      <c r="L41" s="101">
        <f>'T2'!D49/'T2'!$B49*1000000</f>
        <v>35858.956123962394</v>
      </c>
      <c r="M41" s="489">
        <f>'T2'!E49/'T2'!$B49*1000000</f>
        <v>31760.210545519654</v>
      </c>
      <c r="N41" s="107">
        <f t="shared" si="3"/>
        <v>88.569813453928759</v>
      </c>
      <c r="O41" s="214">
        <f t="shared" si="6"/>
        <v>81.962084797007506</v>
      </c>
      <c r="P41" s="102">
        <f t="shared" si="6"/>
        <v>78.886820077938751</v>
      </c>
      <c r="Q41" s="348">
        <f t="shared" si="6"/>
        <v>57.92939015907502</v>
      </c>
      <c r="T41" s="103"/>
      <c r="U41" s="104"/>
      <c r="V41" s="105"/>
      <c r="W41" s="105"/>
      <c r="X41" s="106"/>
    </row>
    <row r="42" spans="1:36">
      <c r="A42" s="410">
        <v>2006</v>
      </c>
      <c r="B42" s="98">
        <f>'T1'!C50/'T1'!$B50*1000000</f>
        <v>45873.656022237155</v>
      </c>
      <c r="C42" s="98">
        <f>'T1'!D50/'T1'!$B50*1000000</f>
        <v>36393.79050317096</v>
      </c>
      <c r="D42" s="98">
        <f>'T1'!E50/'T1'!$B50*1000000</f>
        <v>23671.703809438495</v>
      </c>
      <c r="E42" s="99">
        <v>0.82848599982933191</v>
      </c>
      <c r="F42" s="109">
        <v>0.8111247380067097</v>
      </c>
      <c r="G42" s="100">
        <f t="shared" si="0"/>
        <v>38005.681775410005</v>
      </c>
      <c r="H42" s="101">
        <f t="shared" si="5"/>
        <v>29519.903786955623</v>
      </c>
      <c r="I42" s="489">
        <f t="shared" si="7"/>
        <v>19200.70455060323</v>
      </c>
      <c r="J42" s="107">
        <f t="shared" si="2"/>
        <v>65.043249087714557</v>
      </c>
      <c r="K42" s="100">
        <f>'T2'!C50/'T2'!$B50*1000000</f>
        <v>46369.027300898873</v>
      </c>
      <c r="L42" s="101">
        <f>'T2'!D50/'T2'!$B50*1000000</f>
        <v>38129.898466625171</v>
      </c>
      <c r="M42" s="489">
        <f>'T2'!E50/'T2'!$B50*1000000</f>
        <v>33588.672703786251</v>
      </c>
      <c r="N42" s="107">
        <f t="shared" si="3"/>
        <v>88.090118396685952</v>
      </c>
      <c r="O42" s="214">
        <f t="shared" ref="O42:O49" si="8">G42/K42*100</f>
        <v>81.963508806822134</v>
      </c>
      <c r="P42" s="102">
        <f t="shared" si="6"/>
        <v>77.419308663499805</v>
      </c>
      <c r="Q42" s="348">
        <f t="shared" si="6"/>
        <v>57.164225332544468</v>
      </c>
      <c r="T42" s="103"/>
      <c r="U42" s="104"/>
      <c r="V42" s="105"/>
      <c r="W42" s="105"/>
      <c r="X42" s="106"/>
    </row>
    <row r="43" spans="1:36">
      <c r="A43" s="410">
        <v>2007</v>
      </c>
      <c r="B43" s="98">
        <f>'T1'!C51/'T1'!$B51*1000000</f>
        <v>47903.907963044563</v>
      </c>
      <c r="C43" s="98">
        <f>'T1'!D51/'T1'!$B51*1000000</f>
        <v>38525.983954724339</v>
      </c>
      <c r="D43" s="98">
        <f>'T1'!E51/'T1'!$B51*1000000</f>
        <v>24726.042254132139</v>
      </c>
      <c r="E43" s="99">
        <v>0.82385420416919652</v>
      </c>
      <c r="F43" s="109">
        <v>0.81644449851121348</v>
      </c>
      <c r="G43" s="100">
        <f t="shared" si="0"/>
        <v>39465.835971488515</v>
      </c>
      <c r="H43" s="101">
        <f t="shared" si="5"/>
        <v>31454.32764956597</v>
      </c>
      <c r="I43" s="489">
        <f t="shared" si="7"/>
        <v>20187.441168341989</v>
      </c>
      <c r="J43" s="107">
        <f t="shared" si="2"/>
        <v>64.180170669203761</v>
      </c>
      <c r="K43" s="100">
        <f>'T2'!C51/'T2'!$B51*1000000</f>
        <v>47987.378022910481</v>
      </c>
      <c r="L43" s="101">
        <f>'T2'!D51/'T2'!$B51*1000000</f>
        <v>39775.800806109466</v>
      </c>
      <c r="M43" s="489">
        <f>'T2'!E51/'T2'!$B51*1000000</f>
        <v>34826.447815019092</v>
      </c>
      <c r="N43" s="107">
        <f t="shared" si="3"/>
        <v>87.556874052099118</v>
      </c>
      <c r="O43" s="214">
        <f t="shared" si="8"/>
        <v>82.242117818244736</v>
      </c>
      <c r="P43" s="102">
        <f t="shared" si="6"/>
        <v>79.07905563710149</v>
      </c>
      <c r="Q43" s="348">
        <f t="shared" si="6"/>
        <v>57.96583468853246</v>
      </c>
      <c r="T43" s="103"/>
      <c r="U43" s="104"/>
      <c r="V43" s="105"/>
      <c r="W43" s="105"/>
      <c r="X43" s="106"/>
    </row>
    <row r="44" spans="1:36">
      <c r="A44" s="410">
        <v>2008</v>
      </c>
      <c r="B44" s="98">
        <f>'T1'!C52/'T1'!$B52*1000000</f>
        <v>49789.011869494294</v>
      </c>
      <c r="C44" s="98">
        <f>'T1'!D52/'T1'!$B52*1000000</f>
        <v>39824.269433454167</v>
      </c>
      <c r="D44" s="98">
        <f>'T1'!E52/'T1'!$B52*1000000</f>
        <v>25853.086957111074</v>
      </c>
      <c r="E44" s="99">
        <v>0.81011673799999995</v>
      </c>
      <c r="F44" s="109">
        <v>0.80392896199999997</v>
      </c>
      <c r="G44" s="100">
        <f t="shared" ref="G44:G49" si="9">B44*E44</f>
        <v>40334.911883957997</v>
      </c>
      <c r="H44" s="101">
        <f t="shared" si="5"/>
        <v>32015.883588045133</v>
      </c>
      <c r="I44" s="489">
        <f t="shared" si="7"/>
        <v>20784.045361926044</v>
      </c>
      <c r="J44" s="107">
        <f t="shared" si="2"/>
        <v>64.917918959721902</v>
      </c>
      <c r="K44" s="100">
        <f>'T2'!C52/'T2'!$B52*1000000</f>
        <v>48330.12086963089</v>
      </c>
      <c r="L44" s="101">
        <f>'T2'!D52/'T2'!$B52*1000000</f>
        <v>41052.330869532379</v>
      </c>
      <c r="M44" s="489">
        <f>'T2'!E52/'T2'!$B52*1000000</f>
        <v>36101.305891122109</v>
      </c>
      <c r="N44" s="107">
        <f t="shared" ref="N44:N49" si="10">M44/L44*100</f>
        <v>87.939722608820858</v>
      </c>
      <c r="O44" s="214">
        <f t="shared" si="8"/>
        <v>83.457088784777227</v>
      </c>
      <c r="P44" s="102">
        <f t="shared" si="6"/>
        <v>77.987979999952245</v>
      </c>
      <c r="Q44" s="348">
        <f t="shared" ref="Q44:Q51" si="11">I44/M44*100</f>
        <v>57.571450253374834</v>
      </c>
      <c r="T44" s="103"/>
      <c r="U44" s="104"/>
      <c r="V44" s="105"/>
      <c r="W44" s="105"/>
      <c r="X44" s="106"/>
    </row>
    <row r="45" spans="1:36" s="110" customFormat="1">
      <c r="A45" s="411">
        <v>2009</v>
      </c>
      <c r="B45" s="98">
        <f>'T1'!C53/'T1'!$B53*1000000</f>
        <v>46674.049792323538</v>
      </c>
      <c r="C45" s="98">
        <f>'T1'!D53/'T1'!$B53*1000000</f>
        <v>39356.655592970805</v>
      </c>
      <c r="D45" s="98">
        <f>'T1'!E53/'T1'!$B53*1000000</f>
        <v>26229.472071773747</v>
      </c>
      <c r="E45" s="99">
        <v>0.83228119099999998</v>
      </c>
      <c r="F45" s="109">
        <v>0.789601891</v>
      </c>
      <c r="G45" s="100">
        <f t="shared" si="9"/>
        <v>38845.933749948337</v>
      </c>
      <c r="H45" s="101">
        <f t="shared" si="5"/>
        <v>31076.089679645473</v>
      </c>
      <c r="I45" s="489">
        <f t="shared" si="7"/>
        <v>20710.840747804239</v>
      </c>
      <c r="J45" s="107">
        <f t="shared" si="2"/>
        <v>66.64558173601111</v>
      </c>
      <c r="K45" s="100">
        <f>'T2'!C53/'T2'!$B53*1000000</f>
        <v>46929.761749772166</v>
      </c>
      <c r="L45" s="101">
        <f>'T2'!D53/'T2'!$B53*1000000</f>
        <v>39365.967972920189</v>
      </c>
      <c r="M45" s="489">
        <f>'T2'!E53/'T2'!$B53*1000000</f>
        <v>35615.479755240201</v>
      </c>
      <c r="N45" s="107">
        <f t="shared" si="10"/>
        <v>90.472765155273351</v>
      </c>
      <c r="O45" s="214">
        <f t="shared" si="8"/>
        <v>82.774623824159789</v>
      </c>
      <c r="P45" s="102">
        <f t="shared" si="6"/>
        <v>78.94151034472894</v>
      </c>
      <c r="Q45" s="348">
        <f t="shared" si="11"/>
        <v>58.151233368566366</v>
      </c>
      <c r="T45" s="111"/>
      <c r="U45" s="112"/>
      <c r="V45" s="113"/>
      <c r="W45" s="113"/>
      <c r="X45" s="114"/>
    </row>
    <row r="46" spans="1:36" s="110" customFormat="1">
      <c r="A46" s="411">
        <v>2010</v>
      </c>
      <c r="B46" s="98">
        <f>'T1'!C54/'T1'!$B54*1000000</f>
        <v>48945.7924457872</v>
      </c>
      <c r="C46" s="98">
        <f>'T1'!D54/'T1'!$B54*1000000</f>
        <v>40286.480698196276</v>
      </c>
      <c r="D46" s="98">
        <f>'T1'!E54/'T1'!$B54*1000000</f>
        <v>27214.735783478391</v>
      </c>
      <c r="E46" s="99">
        <v>0.818910947</v>
      </c>
      <c r="F46" s="109">
        <v>0.79295161199999997</v>
      </c>
      <c r="G46" s="100">
        <f t="shared" si="9"/>
        <v>40082.245243445039</v>
      </c>
      <c r="H46" s="101">
        <f t="shared" si="5"/>
        <v>31945.229811441623</v>
      </c>
      <c r="I46" s="489">
        <f t="shared" si="7"/>
        <v>21579.968609663272</v>
      </c>
      <c r="J46" s="107">
        <f t="shared" si="2"/>
        <v>67.55302352507762</v>
      </c>
      <c r="K46" s="100">
        <f>'T2'!C54/'T2'!$B54*1000000</f>
        <v>48304.357088904238</v>
      </c>
      <c r="L46" s="101">
        <f>'T2'!D54/'T2'!$B54*1000000</f>
        <v>40275.473379084164</v>
      </c>
      <c r="M46" s="489">
        <f>'T2'!E54/'T2'!$B54*1000000</f>
        <v>36275.395908248705</v>
      </c>
      <c r="N46" s="107">
        <f t="shared" si="10"/>
        <v>90.068204951471103</v>
      </c>
      <c r="O46" s="214">
        <f t="shared" si="8"/>
        <v>82.978529596561259</v>
      </c>
      <c r="P46" s="102">
        <f t="shared" si="6"/>
        <v>79.316832631026017</v>
      </c>
      <c r="Q46" s="348">
        <f t="shared" si="11"/>
        <v>59.489271086786886</v>
      </c>
      <c r="T46" s="111"/>
      <c r="U46" s="112"/>
      <c r="V46" s="113"/>
      <c r="W46" s="113"/>
      <c r="X46" s="114"/>
    </row>
    <row r="47" spans="1:36" s="110" customFormat="1">
      <c r="A47" s="411">
        <v>2011</v>
      </c>
      <c r="B47" s="98">
        <f>'T1'!C55/'T1'!$B55*1000000</f>
        <v>51597.93398481403</v>
      </c>
      <c r="C47" s="98">
        <f>'T1'!D55/'T1'!$B55*1000000</f>
        <v>41796.833366334162</v>
      </c>
      <c r="D47" s="98">
        <f>'T1'!E55/'T1'!$B55*1000000</f>
        <v>27927.010327743716</v>
      </c>
      <c r="E47" s="99">
        <v>0.80651405300000001</v>
      </c>
      <c r="F47" s="109">
        <v>0.78649617500000002</v>
      </c>
      <c r="G47" s="100">
        <f t="shared" si="9"/>
        <v>41614.458864518805</v>
      </c>
      <c r="H47" s="101">
        <f t="shared" si="5"/>
        <v>32873.04956973419</v>
      </c>
      <c r="I47" s="489">
        <f>D47*$F47</f>
        <v>21964.486801955929</v>
      </c>
      <c r="J47" s="107">
        <f>I47/H47*100</f>
        <v>66.816091264554771</v>
      </c>
      <c r="K47" s="100">
        <f>'T2'!C55/'T2'!$B55*1000000</f>
        <v>49721.241404943321</v>
      </c>
      <c r="L47" s="101">
        <f>'T2'!D55/'T2'!$B55*1000000</f>
        <v>42469.03216297445</v>
      </c>
      <c r="M47" s="489">
        <f>'T2'!E55/'T2'!$B55*1000000</f>
        <v>37813.122801171427</v>
      </c>
      <c r="N47" s="107">
        <f t="shared" si="10"/>
        <v>89.036930853672331</v>
      </c>
      <c r="O47" s="214">
        <f t="shared" si="8"/>
        <v>83.695534722472686</v>
      </c>
      <c r="P47" s="102">
        <f t="shared" si="6"/>
        <v>77.404753288429589</v>
      </c>
      <c r="Q47" s="348">
        <f t="shared" si="11"/>
        <v>58.086942243435878</v>
      </c>
      <c r="T47" s="111"/>
      <c r="U47" s="112"/>
      <c r="V47" s="113"/>
      <c r="W47" s="113"/>
      <c r="X47" s="114"/>
    </row>
    <row r="48" spans="1:36" s="110" customFormat="1">
      <c r="A48" s="411">
        <v>2012</v>
      </c>
      <c r="B48" s="98">
        <f>'T1'!C56/'T1'!$B56*1000000</f>
        <v>52534.518569277032</v>
      </c>
      <c r="C48" s="98">
        <f>'T1'!D56/'T1'!$B56*1000000</f>
        <v>43127.918253327727</v>
      </c>
      <c r="D48" s="98">
        <f>'T1'!E56/'T1'!$B56*1000000</f>
        <v>28730.070625877099</v>
      </c>
      <c r="E48" s="99">
        <v>0.80346647599999999</v>
      </c>
      <c r="F48" s="109">
        <v>0.78349520299999997</v>
      </c>
      <c r="G48" s="100">
        <f t="shared" si="9"/>
        <v>42209.724503213576</v>
      </c>
      <c r="H48" s="101">
        <f t="shared" si="5"/>
        <v>33790.517066858411</v>
      </c>
      <c r="I48" s="489">
        <f>D48*$F48</f>
        <v>22509.872517225915</v>
      </c>
      <c r="J48" s="107">
        <f>I48/H48*100</f>
        <v>66.615945747996548</v>
      </c>
      <c r="K48" s="100">
        <f>'T2'!C56/'T2'!$B56*1000000</f>
        <v>51388.791693969601</v>
      </c>
      <c r="L48" s="101">
        <f>'T2'!D56/'T2'!$B56*1000000</f>
        <v>44262.884335218565</v>
      </c>
      <c r="M48" s="489">
        <f>'T2'!E56/'T2'!$B56*1000000</f>
        <v>39455.234847665517</v>
      </c>
      <c r="N48" s="107">
        <f t="shared" si="10"/>
        <v>89.138417977592681</v>
      </c>
      <c r="O48" s="214">
        <f t="shared" si="8"/>
        <v>82.137997629095509</v>
      </c>
      <c r="P48" s="102">
        <f t="shared" si="6"/>
        <v>76.340522255510521</v>
      </c>
      <c r="Q48" s="348">
        <f t="shared" si="11"/>
        <v>57.051675409195482</v>
      </c>
      <c r="T48" s="111"/>
      <c r="U48" s="112"/>
      <c r="V48" s="113"/>
      <c r="W48" s="113"/>
      <c r="X48" s="114"/>
    </row>
    <row r="49" spans="1:24" s="110" customFormat="1">
      <c r="A49" s="411">
        <v>2013</v>
      </c>
      <c r="B49" s="98">
        <f>'T1'!C57/'T1'!$B57*1000000</f>
        <v>54061.685669098079</v>
      </c>
      <c r="C49" s="98">
        <f>'T1'!D57/'T1'!$B57*1000000</f>
        <v>44332.650092161202</v>
      </c>
      <c r="D49" s="98">
        <f>'T1'!E57/'T1'!$B57*1000000</f>
        <v>29689.366486598843</v>
      </c>
      <c r="E49" s="99">
        <v>0.81699346399999995</v>
      </c>
      <c r="F49" s="109">
        <v>0.78426636199999999</v>
      </c>
      <c r="G49" s="100">
        <f t="shared" si="9"/>
        <v>44168.043844475593</v>
      </c>
      <c r="H49" s="101">
        <f>C49*$F49</f>
        <v>34768.606205598233</v>
      </c>
      <c r="I49" s="489">
        <f>D49*$F49</f>
        <v>23284.371444529595</v>
      </c>
      <c r="J49" s="107">
        <f>I49/H49*100</f>
        <v>66.969527932300281</v>
      </c>
      <c r="K49" s="100">
        <f>'T2'!C57/'T2'!$B57*1000000</f>
        <v>52721.432226356454</v>
      </c>
      <c r="L49" s="101">
        <f>'T2'!D57/'T2'!$B57*1000000</f>
        <v>44452.902418840298</v>
      </c>
      <c r="M49" s="489">
        <f>'T2'!E57/'T2'!$B57*1000000</f>
        <v>39153.121624267995</v>
      </c>
      <c r="N49" s="107">
        <f t="shared" si="10"/>
        <v>88.07776206683387</v>
      </c>
      <c r="O49" s="214">
        <f t="shared" si="8"/>
        <v>83.776259443868341</v>
      </c>
      <c r="P49" s="102">
        <f>H49/L49*100</f>
        <v>78.214479401152431</v>
      </c>
      <c r="Q49" s="348">
        <f t="shared" si="11"/>
        <v>59.470025577979492</v>
      </c>
      <c r="T49" s="111"/>
      <c r="U49" s="112"/>
      <c r="V49" s="113"/>
      <c r="W49" s="113"/>
      <c r="X49" s="114"/>
    </row>
    <row r="50" spans="1:24" s="110" customFormat="1">
      <c r="A50" s="411">
        <v>2014</v>
      </c>
      <c r="B50" s="98">
        <f>'T1'!C58/'T1'!$B58*1000000</f>
        <v>56081.849879367481</v>
      </c>
      <c r="C50" s="98">
        <f>'T1'!D58/'T1'!$B58*1000000</f>
        <v>45414.992044717976</v>
      </c>
      <c r="D50" s="98">
        <f>'T1'!E58/'T1'!$B58*1000000</f>
        <v>30347.55094483028</v>
      </c>
      <c r="E50" s="99">
        <v>0.81277156699999997</v>
      </c>
      <c r="F50" s="109">
        <v>0.78564593500000002</v>
      </c>
      <c r="G50" s="100">
        <f>B50*E50</f>
        <v>45581.733006712268</v>
      </c>
      <c r="H50" s="101">
        <f>C50*$F50</f>
        <v>35680.103887990015</v>
      </c>
      <c r="I50" s="489">
        <f>D50*$F50</f>
        <v>23842.43003701132</v>
      </c>
      <c r="J50" s="107">
        <f>I50/H50*100</f>
        <v>66.822759574522209</v>
      </c>
      <c r="K50" s="100">
        <f>'T2'!C58/'T2'!$B58*1000000</f>
        <v>54640.025332886034</v>
      </c>
      <c r="L50" s="101">
        <f>'T2'!D58/'T2'!$B58*1000000</f>
        <v>46458.882656692367</v>
      </c>
      <c r="M50" s="489">
        <f>'T2'!E58/'T2'!$B58*1000000</f>
        <v>40860.565663279544</v>
      </c>
      <c r="N50" s="107">
        <f>M50/L50*100</f>
        <v>87.949953435639955</v>
      </c>
      <c r="O50" s="214">
        <f>G50/K50*100</f>
        <v>83.421873853484698</v>
      </c>
      <c r="P50" s="102">
        <f>H50/L50*100</f>
        <v>76.79931554025508</v>
      </c>
      <c r="Q50" s="348">
        <f t="shared" si="11"/>
        <v>58.350709663419977</v>
      </c>
      <c r="T50" s="111"/>
      <c r="U50" s="112"/>
      <c r="V50" s="113"/>
      <c r="W50" s="113"/>
      <c r="X50" s="114"/>
    </row>
    <row r="51" spans="1:24" s="110" customFormat="1">
      <c r="A51" s="675">
        <v>2015</v>
      </c>
      <c r="B51" s="488">
        <f>'T1'!C59/'T1'!$B59*1000000</f>
        <v>55717.15959514078</v>
      </c>
      <c r="C51" s="98">
        <f>'T1'!D59/'T1'!$B59*1000000</f>
        <v>47113.62741091504</v>
      </c>
      <c r="D51" s="98">
        <f>'T1'!E59/'T1'!$B59*1000000</f>
        <v>31483.833985285772</v>
      </c>
      <c r="E51" s="591">
        <v>0.801954202</v>
      </c>
      <c r="F51" s="668">
        <v>0.77018995199999996</v>
      </c>
      <c r="G51" s="677">
        <f>B51*E51</f>
        <v>44682.610260827765</v>
      </c>
      <c r="H51" s="669">
        <f>C51*$F51</f>
        <v>36286.44243415854</v>
      </c>
      <c r="I51" s="669">
        <f>D51*$F51</f>
        <v>24248.532585903216</v>
      </c>
      <c r="J51" s="679">
        <f>I51/H51*100</f>
        <v>66.825323617497048</v>
      </c>
      <c r="K51" s="677">
        <f>'T2'!C59/'T2'!$B59*1000000</f>
        <v>56394.033418087092</v>
      </c>
      <c r="L51" s="669">
        <f>'T2'!D59/'T2'!$B59*1000000</f>
        <v>48403.008810449297</v>
      </c>
      <c r="M51" s="669">
        <f>'T2'!E59/'T2'!$B59*1000000</f>
        <v>42371.694525446357</v>
      </c>
      <c r="N51" s="671">
        <f>M51/L51*100</f>
        <v>87.539381469812909</v>
      </c>
      <c r="O51" s="671">
        <f>G51/K51*100</f>
        <v>79.23286835961062</v>
      </c>
      <c r="P51" s="670">
        <f>H51/L51*100</f>
        <v>74.967328118505279</v>
      </c>
      <c r="Q51" s="345">
        <f t="shared" si="11"/>
        <v>57.228139817114801</v>
      </c>
      <c r="T51" s="111"/>
      <c r="U51" s="112"/>
      <c r="V51" s="113"/>
      <c r="W51" s="113"/>
      <c r="X51" s="114"/>
    </row>
    <row r="52" spans="1:24" s="110" customFormat="1">
      <c r="A52" s="110">
        <v>2016</v>
      </c>
      <c r="B52" s="488">
        <f>'T1'!C60/'T1'!$B60*1000000</f>
        <v>56221.460028482703</v>
      </c>
      <c r="C52" s="98">
        <f>'T1'!D60/'T1'!$B60*1000000</f>
        <v>47604.093153284884</v>
      </c>
      <c r="D52" s="678">
        <f>'T1'!E60/'T1'!$B60*1000000</f>
        <v>31833.654130298561</v>
      </c>
      <c r="E52" s="668">
        <v>0.798504561</v>
      </c>
      <c r="F52" s="668">
        <v>0.76535278600000001</v>
      </c>
      <c r="G52" s="677">
        <f t="shared" ref="G52:G53" si="12">B52*E52</f>
        <v>44893.092258822631</v>
      </c>
      <c r="H52" s="669">
        <f t="shared" ref="H52:H53" si="13">C52*$F52</f>
        <v>36433.925319870112</v>
      </c>
      <c r="I52" s="669">
        <f t="shared" ref="I52:I53" si="14">D52*$F52</f>
        <v>24363.97587718441</v>
      </c>
      <c r="J52" s="679">
        <f t="shared" ref="J52:J53" si="15">I52/H52*100</f>
        <v>66.871674307069327</v>
      </c>
      <c r="K52" s="677">
        <f>'T2'!C60/'T2'!$B60*1000000</f>
        <v>57541.987468640706</v>
      </c>
      <c r="L52" s="669">
        <f>'T2'!D60/'T2'!$B60*1000000</f>
        <v>49213.082541369549</v>
      </c>
      <c r="M52" s="669">
        <f>'T2'!E60/'T2'!$B60*1000000</f>
        <v>43157.185758246109</v>
      </c>
      <c r="N52" s="671">
        <f t="shared" ref="N52:N53" si="16">M52/L52*100</f>
        <v>87.694538788476166</v>
      </c>
      <c r="O52" s="671">
        <f t="shared" ref="O52:O53" si="17">G52/K52*100</f>
        <v>78.017973020637356</v>
      </c>
      <c r="P52" s="670">
        <f t="shared" ref="P52:P53" si="18">H52/L52*100</f>
        <v>74.033007969462162</v>
      </c>
      <c r="Q52" s="345">
        <f t="shared" ref="Q52:Q53" si="19">I52/M52*100</f>
        <v>56.454042239140087</v>
      </c>
      <c r="T52" s="111"/>
      <c r="U52" s="112"/>
      <c r="V52" s="113"/>
      <c r="W52" s="113"/>
      <c r="X52" s="114"/>
    </row>
    <row r="53" spans="1:24" s="110" customFormat="1">
      <c r="A53" s="681">
        <v>2017</v>
      </c>
      <c r="B53" s="447">
        <f>'T1'!C61/'T1'!$B61*1000000</f>
        <v>58498.572955029682</v>
      </c>
      <c r="C53" s="349">
        <f>'T1'!D61/'T1'!$B61*1000000</f>
        <v>49016.238793237433</v>
      </c>
      <c r="D53" s="676">
        <f>'T1'!E61/'T1'!$B61*1000000</f>
        <v>32947.916752768397</v>
      </c>
      <c r="E53" s="627">
        <v>0.79359662799999997</v>
      </c>
      <c r="F53" s="672">
        <f>(F52/F47)^(1/5)*F52</f>
        <v>0.76119281094088853</v>
      </c>
      <c r="G53" s="600">
        <f t="shared" si="12"/>
        <v>46424.27023992355</v>
      </c>
      <c r="H53" s="628">
        <f t="shared" si="13"/>
        <v>37310.808588774227</v>
      </c>
      <c r="I53" s="628">
        <f t="shared" si="14"/>
        <v>25079.717367686168</v>
      </c>
      <c r="J53" s="599">
        <f t="shared" si="15"/>
        <v>67.218370001318988</v>
      </c>
      <c r="K53" s="600">
        <f>'T2'!C61/'T2'!$B61*1000000</f>
        <v>59469.972360521875</v>
      </c>
      <c r="L53" s="628">
        <f>'T2'!D61/'T2'!$B61*1000000</f>
        <v>50395.266010804247</v>
      </c>
      <c r="M53" s="628">
        <f>'T2'!E61/'T2'!$B61*1000000</f>
        <v>44110.275689223061</v>
      </c>
      <c r="N53" s="598">
        <f t="shared" si="16"/>
        <v>87.528609690771859</v>
      </c>
      <c r="O53" s="598">
        <f t="shared" si="17"/>
        <v>78.063379546383487</v>
      </c>
      <c r="P53" s="597">
        <f t="shared" si="18"/>
        <v>74.036336232008694</v>
      </c>
      <c r="Q53" s="465">
        <f t="shared" si="19"/>
        <v>56.856859259697615</v>
      </c>
      <c r="T53" s="111"/>
      <c r="U53" s="112"/>
      <c r="V53" s="113"/>
      <c r="W53" s="113"/>
      <c r="X53" s="114"/>
    </row>
    <row r="54" spans="1:24">
      <c r="B54" s="30"/>
      <c r="C54" s="30"/>
      <c r="D54" s="30"/>
      <c r="E54" s="30"/>
      <c r="F54" s="30"/>
      <c r="T54" s="115"/>
      <c r="U54" s="115"/>
    </row>
    <row r="55" spans="1:24">
      <c r="A55" s="30" t="s">
        <v>92</v>
      </c>
    </row>
    <row r="56" spans="1:24">
      <c r="A56" s="2" t="s">
        <v>461</v>
      </c>
    </row>
    <row r="57" spans="1:24">
      <c r="A57" s="2" t="s">
        <v>462</v>
      </c>
    </row>
    <row r="58" spans="1:24">
      <c r="A58" s="2" t="s">
        <v>514</v>
      </c>
    </row>
    <row r="59" spans="1:24">
      <c r="A59" s="2"/>
    </row>
    <row r="60" spans="1:24">
      <c r="A60" s="84" t="s">
        <v>463</v>
      </c>
    </row>
    <row r="62" spans="1:24">
      <c r="A62" s="110"/>
      <c r="B62" s="630"/>
      <c r="C62" s="630"/>
      <c r="D62" s="630"/>
      <c r="E62" s="110"/>
      <c r="F62" s="110"/>
      <c r="G62" s="110"/>
      <c r="H62" s="116"/>
      <c r="I62" s="116"/>
      <c r="J62" s="110"/>
      <c r="K62" s="110"/>
      <c r="L62" s="110"/>
      <c r="M62" s="110"/>
      <c r="N62" s="110"/>
      <c r="O62" s="110"/>
      <c r="P62" s="216"/>
    </row>
    <row r="63" spans="1:24" s="554" customFormat="1" ht="13.5" customHeight="1">
      <c r="A63" s="110"/>
      <c r="B63" s="116"/>
      <c r="C63" s="116"/>
      <c r="D63" s="116"/>
      <c r="E63" s="116"/>
      <c r="F63" s="632"/>
      <c r="G63" s="110"/>
      <c r="H63" s="116"/>
      <c r="I63" s="116"/>
      <c r="J63" s="629"/>
      <c r="K63" s="629"/>
      <c r="L63" s="629"/>
      <c r="M63" s="629"/>
      <c r="N63" s="629"/>
      <c r="O63" s="629"/>
      <c r="P63" s="602"/>
    </row>
    <row r="64" spans="1:24" s="554" customFormat="1" ht="15">
      <c r="A64" s="110"/>
      <c r="B64" s="116"/>
      <c r="C64" s="116"/>
      <c r="D64" s="116"/>
      <c r="E64" s="116"/>
      <c r="F64" s="590"/>
      <c r="G64" s="110"/>
      <c r="H64" s="116"/>
      <c r="I64" s="116"/>
      <c r="J64" s="629"/>
      <c r="K64" s="629"/>
      <c r="L64" s="629"/>
      <c r="M64" s="629"/>
      <c r="N64" s="629"/>
      <c r="O64" s="629"/>
      <c r="P64" s="602"/>
    </row>
    <row r="65" spans="1:16" s="554" customFormat="1" ht="15">
      <c r="A65" s="110"/>
      <c r="B65" s="116"/>
      <c r="C65" s="116"/>
      <c r="D65" s="116"/>
      <c r="E65" s="116"/>
      <c r="F65" s="590"/>
      <c r="G65" s="110"/>
      <c r="H65" s="116"/>
      <c r="I65" s="116"/>
      <c r="J65" s="629"/>
      <c r="K65" s="629"/>
      <c r="L65" s="629"/>
      <c r="M65" s="629"/>
      <c r="N65" s="629"/>
      <c r="O65" s="629"/>
      <c r="P65" s="602"/>
    </row>
    <row r="66" spans="1:16" s="554" customFormat="1" ht="15">
      <c r="A66" s="110"/>
      <c r="B66" s="116"/>
      <c r="C66" s="116"/>
      <c r="D66" s="116"/>
      <c r="E66" s="116"/>
      <c r="F66" s="590"/>
      <c r="G66" s="110"/>
      <c r="H66" s="116"/>
      <c r="I66" s="116"/>
      <c r="J66" s="629"/>
      <c r="K66" s="629"/>
      <c r="L66" s="629"/>
      <c r="M66" s="629"/>
      <c r="N66" s="629"/>
      <c r="O66" s="629"/>
      <c r="P66" s="602"/>
    </row>
    <row r="67" spans="1:16" s="554" customFormat="1" ht="15">
      <c r="A67" s="110"/>
      <c r="B67" s="116"/>
      <c r="C67" s="116"/>
      <c r="D67" s="116"/>
      <c r="E67" s="116"/>
      <c r="F67" s="590"/>
      <c r="G67" s="110"/>
      <c r="H67" s="116"/>
      <c r="I67" s="116"/>
      <c r="J67" s="629"/>
      <c r="K67" s="629"/>
      <c r="L67" s="629"/>
      <c r="M67" s="629"/>
      <c r="N67" s="629"/>
      <c r="O67" s="629"/>
      <c r="P67" s="602"/>
    </row>
    <row r="68" spans="1:16" s="554" customFormat="1" ht="15">
      <c r="A68" s="110"/>
      <c r="B68" s="116"/>
      <c r="C68" s="116"/>
      <c r="D68" s="116"/>
      <c r="E68" s="116"/>
      <c r="F68" s="590"/>
      <c r="G68" s="110"/>
      <c r="H68" s="116"/>
      <c r="I68" s="116"/>
      <c r="J68" s="629"/>
      <c r="K68" s="629"/>
      <c r="L68" s="629"/>
      <c r="M68" s="629"/>
      <c r="N68" s="629"/>
      <c r="O68" s="629"/>
      <c r="P68" s="602"/>
    </row>
    <row r="69" spans="1:16" s="554" customFormat="1" ht="15">
      <c r="A69" s="110"/>
      <c r="B69" s="116"/>
      <c r="C69" s="116"/>
      <c r="D69" s="116"/>
      <c r="E69" s="116"/>
      <c r="F69" s="590"/>
      <c r="G69" s="110"/>
      <c r="H69" s="116"/>
      <c r="I69" s="116"/>
      <c r="J69" s="629"/>
      <c r="K69" s="629"/>
      <c r="L69" s="629"/>
      <c r="M69" s="629"/>
      <c r="N69" s="629"/>
      <c r="O69" s="629"/>
      <c r="P69" s="602"/>
    </row>
    <row r="70" spans="1:16" s="554" customFormat="1" ht="15">
      <c r="A70" s="110"/>
      <c r="B70" s="116"/>
      <c r="C70" s="116"/>
      <c r="D70" s="116"/>
      <c r="E70" s="116"/>
      <c r="F70" s="590"/>
      <c r="G70" s="110"/>
      <c r="H70" s="116"/>
      <c r="I70" s="116"/>
      <c r="J70" s="629"/>
      <c r="K70" s="629"/>
      <c r="L70" s="629"/>
      <c r="M70" s="629"/>
      <c r="N70" s="629"/>
      <c r="O70" s="629"/>
      <c r="P70" s="602"/>
    </row>
    <row r="71" spans="1:16" s="554" customFormat="1" ht="15">
      <c r="A71" s="110"/>
      <c r="B71" s="116"/>
      <c r="C71" s="116"/>
      <c r="D71" s="116"/>
      <c r="E71" s="116"/>
      <c r="F71" s="590"/>
      <c r="G71" s="110"/>
      <c r="H71" s="116"/>
      <c r="I71" s="116"/>
      <c r="J71" s="629"/>
      <c r="K71" s="629"/>
      <c r="L71" s="629"/>
      <c r="M71" s="629"/>
      <c r="N71" s="629"/>
      <c r="O71" s="629"/>
      <c r="P71" s="602"/>
    </row>
    <row r="72" spans="1:16" s="554" customFormat="1" ht="15">
      <c r="A72" s="110"/>
      <c r="B72" s="116"/>
      <c r="C72" s="116"/>
      <c r="D72" s="116"/>
      <c r="E72" s="116"/>
      <c r="F72" s="590"/>
      <c r="G72" s="110"/>
      <c r="H72" s="116"/>
      <c r="I72" s="116"/>
      <c r="J72" s="629"/>
      <c r="K72" s="629"/>
      <c r="L72" s="629"/>
      <c r="M72" s="629"/>
      <c r="N72" s="629"/>
      <c r="O72" s="629"/>
      <c r="P72" s="602"/>
    </row>
    <row r="73" spans="1:16" s="554" customFormat="1" ht="15">
      <c r="A73" s="110"/>
      <c r="B73" s="116"/>
      <c r="C73" s="116"/>
      <c r="D73" s="116"/>
      <c r="E73" s="116"/>
      <c r="F73" s="590"/>
      <c r="G73" s="110"/>
      <c r="H73" s="116"/>
      <c r="I73" s="116"/>
      <c r="J73" s="629"/>
      <c r="K73" s="629"/>
      <c r="L73" s="629"/>
      <c r="M73" s="629"/>
      <c r="N73" s="629"/>
      <c r="O73" s="629"/>
      <c r="P73" s="602"/>
    </row>
    <row r="74" spans="1:16" s="554" customFormat="1" ht="15">
      <c r="A74" s="110"/>
      <c r="B74" s="116"/>
      <c r="C74" s="116"/>
      <c r="D74" s="116"/>
      <c r="E74" s="116"/>
      <c r="F74" s="590"/>
      <c r="G74" s="110"/>
      <c r="H74" s="116"/>
      <c r="I74" s="116"/>
      <c r="J74" s="629"/>
      <c r="K74" s="629"/>
      <c r="L74" s="629"/>
      <c r="M74" s="629"/>
      <c r="N74" s="629"/>
      <c r="O74" s="629"/>
      <c r="P74" s="602"/>
    </row>
    <row r="75" spans="1:16" s="554" customFormat="1" ht="15">
      <c r="A75" s="110"/>
      <c r="B75" s="116"/>
      <c r="C75" s="116"/>
      <c r="D75" s="116"/>
      <c r="E75" s="116"/>
      <c r="F75" s="590"/>
      <c r="G75" s="110"/>
      <c r="H75" s="116"/>
      <c r="I75" s="116"/>
      <c r="J75" s="601"/>
      <c r="K75" s="629"/>
      <c r="L75" s="629"/>
      <c r="M75" s="629"/>
      <c r="N75" s="629"/>
      <c r="O75" s="629"/>
      <c r="P75" s="602"/>
    </row>
    <row r="76" spans="1:16" s="554" customFormat="1" ht="15">
      <c r="A76" s="110"/>
      <c r="B76" s="116"/>
      <c r="C76" s="116"/>
      <c r="D76" s="116"/>
      <c r="E76" s="116"/>
      <c r="F76" s="590"/>
      <c r="G76" s="110"/>
      <c r="H76" s="116"/>
      <c r="I76" s="116"/>
      <c r="J76" s="629"/>
      <c r="K76" s="629"/>
      <c r="L76" s="629"/>
      <c r="M76" s="629"/>
      <c r="N76" s="629"/>
      <c r="O76" s="629"/>
      <c r="P76" s="602"/>
    </row>
    <row r="77" spans="1:16" s="554" customFormat="1" ht="15">
      <c r="A77" s="110"/>
      <c r="B77" s="116"/>
      <c r="C77" s="116"/>
      <c r="D77" s="116"/>
      <c r="E77" s="116"/>
      <c r="F77" s="590"/>
      <c r="G77" s="110"/>
      <c r="H77" s="116"/>
      <c r="I77" s="116"/>
      <c r="J77" s="629"/>
      <c r="K77" s="629"/>
      <c r="L77" s="629"/>
      <c r="M77" s="629"/>
      <c r="N77" s="629"/>
      <c r="O77" s="629"/>
      <c r="P77" s="602"/>
    </row>
    <row r="78" spans="1:16" s="554" customFormat="1" ht="15">
      <c r="A78" s="110"/>
      <c r="B78" s="116"/>
      <c r="C78" s="116"/>
      <c r="D78" s="116"/>
      <c r="E78" s="116"/>
      <c r="F78" s="590"/>
      <c r="G78" s="110"/>
      <c r="H78" s="116"/>
      <c r="I78" s="116"/>
      <c r="J78" s="629"/>
      <c r="K78" s="629"/>
      <c r="L78" s="629"/>
      <c r="M78" s="629"/>
      <c r="N78" s="629"/>
      <c r="O78" s="629"/>
      <c r="P78" s="602"/>
    </row>
    <row r="79" spans="1:16" s="554" customFormat="1" ht="15">
      <c r="A79" s="110"/>
      <c r="B79" s="116"/>
      <c r="C79" s="116"/>
      <c r="D79" s="116"/>
      <c r="E79" s="116"/>
      <c r="F79" s="590"/>
      <c r="G79" s="110"/>
      <c r="H79" s="116"/>
      <c r="I79" s="116"/>
      <c r="J79" s="629"/>
      <c r="K79" s="629"/>
      <c r="L79" s="629"/>
      <c r="M79" s="629"/>
      <c r="N79" s="629"/>
      <c r="O79" s="629"/>
      <c r="P79" s="602"/>
    </row>
    <row r="80" spans="1:16" s="554" customFormat="1" ht="15">
      <c r="A80" s="110"/>
      <c r="B80" s="116"/>
      <c r="C80" s="116"/>
      <c r="D80" s="116"/>
      <c r="E80" s="116"/>
      <c r="F80" s="590"/>
      <c r="G80" s="110"/>
      <c r="H80" s="116"/>
      <c r="I80" s="116"/>
      <c r="J80" s="629"/>
      <c r="K80" s="629"/>
      <c r="L80" s="629"/>
      <c r="M80" s="629"/>
      <c r="N80" s="629"/>
      <c r="O80" s="629"/>
      <c r="P80" s="602"/>
    </row>
    <row r="81" spans="1:16" s="554" customFormat="1" ht="15">
      <c r="A81" s="110"/>
      <c r="B81" s="116"/>
      <c r="C81" s="116"/>
      <c r="D81" s="116"/>
      <c r="E81" s="116"/>
      <c r="F81" s="590"/>
      <c r="G81" s="110"/>
      <c r="H81" s="116"/>
      <c r="I81" s="116"/>
      <c r="J81" s="629"/>
      <c r="K81" s="629"/>
      <c r="L81" s="629"/>
      <c r="M81" s="629"/>
      <c r="N81" s="629"/>
      <c r="O81" s="629"/>
      <c r="P81" s="602"/>
    </row>
    <row r="82" spans="1:16" s="554" customFormat="1" ht="15">
      <c r="A82" s="110"/>
      <c r="B82" s="116"/>
      <c r="C82" s="116"/>
      <c r="D82" s="116"/>
      <c r="E82" s="116"/>
      <c r="F82" s="590"/>
      <c r="G82" s="110"/>
      <c r="H82" s="116"/>
      <c r="I82" s="116"/>
      <c r="J82" s="629"/>
      <c r="K82" s="629"/>
      <c r="L82" s="629"/>
      <c r="M82" s="629"/>
      <c r="N82" s="629"/>
      <c r="O82" s="629"/>
      <c r="P82" s="602"/>
    </row>
    <row r="83" spans="1:16" s="554" customFormat="1" ht="15">
      <c r="A83" s="110"/>
      <c r="B83" s="116"/>
      <c r="C83" s="116"/>
      <c r="D83" s="116"/>
      <c r="E83" s="116"/>
      <c r="F83" s="590"/>
      <c r="G83" s="110"/>
      <c r="H83" s="116"/>
      <c r="I83" s="116"/>
      <c r="J83" s="629"/>
      <c r="K83" s="629"/>
      <c r="L83" s="629"/>
      <c r="M83" s="629"/>
      <c r="N83" s="629"/>
      <c r="O83" s="629"/>
      <c r="P83" s="602"/>
    </row>
    <row r="84" spans="1:16" s="554" customFormat="1" ht="15">
      <c r="A84" s="110"/>
      <c r="B84" s="116"/>
      <c r="C84" s="116"/>
      <c r="D84" s="116"/>
      <c r="E84" s="116"/>
      <c r="F84" s="590"/>
      <c r="G84" s="110"/>
      <c r="H84" s="116"/>
      <c r="I84" s="116"/>
      <c r="J84" s="629"/>
      <c r="K84" s="629"/>
      <c r="L84" s="629"/>
      <c r="M84" s="629"/>
      <c r="N84" s="629"/>
      <c r="O84" s="629"/>
      <c r="P84" s="602"/>
    </row>
    <row r="85" spans="1:16" s="554" customFormat="1" ht="15">
      <c r="A85" s="110"/>
      <c r="B85" s="116"/>
      <c r="C85" s="116"/>
      <c r="D85" s="116"/>
      <c r="E85" s="116"/>
      <c r="F85" s="590"/>
      <c r="G85" s="555"/>
      <c r="H85" s="592"/>
      <c r="I85" s="590"/>
      <c r="J85" s="629"/>
      <c r="K85" s="629"/>
      <c r="L85" s="629"/>
      <c r="M85" s="629"/>
      <c r="N85" s="629"/>
      <c r="O85" s="629"/>
      <c r="P85" s="602"/>
    </row>
    <row r="86" spans="1:16" s="554" customFormat="1" ht="15">
      <c r="A86" s="110"/>
      <c r="B86" s="116"/>
      <c r="C86" s="116"/>
      <c r="D86" s="116"/>
      <c r="E86" s="116"/>
      <c r="F86" s="590"/>
      <c r="G86" s="555"/>
      <c r="H86" s="592"/>
      <c r="I86" s="590"/>
      <c r="J86" s="629"/>
      <c r="K86" s="629"/>
      <c r="L86" s="629"/>
      <c r="M86" s="629"/>
      <c r="N86" s="629"/>
      <c r="O86" s="629"/>
      <c r="P86" s="602"/>
    </row>
    <row r="87" spans="1:16" s="554" customFormat="1" ht="15">
      <c r="A87" s="110"/>
      <c r="B87" s="116"/>
      <c r="C87" s="116"/>
      <c r="D87" s="116"/>
      <c r="E87" s="116"/>
      <c r="F87" s="590"/>
      <c r="G87" s="555"/>
      <c r="H87" s="592"/>
      <c r="I87" s="590"/>
      <c r="J87" s="629"/>
      <c r="K87" s="629"/>
      <c r="L87" s="629"/>
      <c r="M87" s="629"/>
      <c r="N87" s="629"/>
      <c r="O87" s="629"/>
      <c r="P87" s="602"/>
    </row>
    <row r="88" spans="1:16" s="554" customFormat="1" ht="15">
      <c r="A88" s="110"/>
      <c r="B88" s="116"/>
      <c r="C88" s="116"/>
      <c r="D88" s="116"/>
      <c r="E88" s="116"/>
      <c r="F88" s="590"/>
      <c r="G88" s="555"/>
      <c r="H88" s="592"/>
      <c r="I88" s="590"/>
      <c r="J88" s="629"/>
      <c r="K88" s="629"/>
      <c r="L88" s="629"/>
      <c r="M88" s="629"/>
      <c r="N88" s="629"/>
      <c r="O88" s="629"/>
      <c r="P88" s="602"/>
    </row>
    <row r="89" spans="1:16" s="554" customFormat="1" ht="15">
      <c r="A89" s="110"/>
      <c r="B89" s="116"/>
      <c r="C89" s="116"/>
      <c r="D89" s="116"/>
      <c r="E89" s="116"/>
      <c r="F89" s="590"/>
      <c r="G89" s="555"/>
      <c r="H89" s="592"/>
      <c r="I89" s="590"/>
      <c r="J89" s="629"/>
      <c r="K89" s="629"/>
      <c r="L89" s="629"/>
      <c r="M89" s="629"/>
      <c r="N89" s="629"/>
      <c r="O89" s="629"/>
      <c r="P89" s="602"/>
    </row>
    <row r="90" spans="1:16" s="554" customFormat="1" ht="15">
      <c r="A90" s="110"/>
      <c r="B90" s="116"/>
      <c r="C90" s="116"/>
      <c r="D90" s="116"/>
      <c r="E90" s="116"/>
      <c r="F90" s="590"/>
      <c r="G90" s="555"/>
      <c r="H90" s="592"/>
      <c r="I90" s="590"/>
      <c r="J90" s="629"/>
      <c r="K90" s="629"/>
      <c r="L90" s="629"/>
      <c r="M90" s="629"/>
      <c r="N90" s="629"/>
      <c r="O90" s="629"/>
      <c r="P90" s="602"/>
    </row>
    <row r="91" spans="1:16" s="554" customFormat="1" ht="15">
      <c r="A91" s="110"/>
      <c r="B91" s="116"/>
      <c r="C91" s="116"/>
      <c r="D91" s="116"/>
      <c r="E91" s="116"/>
      <c r="F91" s="590"/>
      <c r="G91" s="555"/>
      <c r="H91" s="592"/>
      <c r="I91" s="590"/>
      <c r="J91" s="629"/>
      <c r="K91" s="629"/>
      <c r="L91" s="629"/>
      <c r="M91" s="629"/>
      <c r="N91" s="629"/>
      <c r="O91" s="629"/>
      <c r="P91" s="602"/>
    </row>
    <row r="92" spans="1:16" s="554" customFormat="1" ht="15">
      <c r="A92" s="110"/>
      <c r="B92" s="116"/>
      <c r="C92" s="116"/>
      <c r="D92" s="116"/>
      <c r="E92" s="116"/>
      <c r="F92" s="590"/>
      <c r="G92" s="555"/>
      <c r="H92" s="592"/>
      <c r="I92" s="590"/>
      <c r="J92" s="629"/>
      <c r="K92" s="629"/>
      <c r="L92" s="629"/>
      <c r="M92" s="629"/>
      <c r="N92" s="629"/>
      <c r="O92" s="629"/>
      <c r="P92" s="602"/>
    </row>
    <row r="93" spans="1:16" s="554" customFormat="1" ht="15">
      <c r="A93" s="110"/>
      <c r="B93" s="116"/>
      <c r="C93" s="116"/>
      <c r="D93" s="116"/>
      <c r="E93" s="116"/>
      <c r="F93" s="590"/>
      <c r="G93" s="555"/>
      <c r="H93" s="592"/>
      <c r="I93" s="590"/>
      <c r="J93" s="629"/>
      <c r="K93" s="629"/>
      <c r="L93" s="629"/>
      <c r="M93" s="629"/>
      <c r="N93" s="629"/>
      <c r="O93" s="629"/>
      <c r="P93" s="602"/>
    </row>
    <row r="94" spans="1:16" s="554" customFormat="1" ht="15">
      <c r="A94" s="590"/>
      <c r="B94" s="590"/>
      <c r="C94" s="592"/>
      <c r="D94" s="555"/>
      <c r="E94" s="592"/>
      <c r="F94" s="590"/>
      <c r="G94" s="555"/>
      <c r="H94" s="592"/>
      <c r="I94" s="590"/>
      <c r="J94" s="629"/>
      <c r="K94" s="629"/>
      <c r="L94" s="629"/>
      <c r="M94" s="629"/>
      <c r="N94" s="629"/>
      <c r="O94" s="629"/>
      <c r="P94" s="602"/>
    </row>
    <row r="95" spans="1:16" s="554" customFormat="1" ht="15">
      <c r="A95" s="590"/>
      <c r="B95" s="590"/>
      <c r="C95" s="592"/>
      <c r="D95" s="555"/>
      <c r="E95" s="592"/>
      <c r="F95" s="590"/>
      <c r="G95" s="555"/>
      <c r="H95" s="592"/>
      <c r="I95" s="590"/>
      <c r="J95" s="629"/>
      <c r="K95" s="629"/>
      <c r="L95" s="629"/>
      <c r="M95" s="629"/>
      <c r="N95" s="629"/>
      <c r="O95" s="629"/>
      <c r="P95" s="602"/>
    </row>
    <row r="96" spans="1:16" s="554" customFormat="1" ht="15">
      <c r="A96" s="590"/>
      <c r="B96" s="590"/>
      <c r="C96" s="592"/>
      <c r="D96" s="555"/>
      <c r="E96" s="592"/>
      <c r="F96" s="590"/>
      <c r="G96" s="555"/>
      <c r="H96" s="592"/>
      <c r="I96" s="590"/>
      <c r="J96" s="629"/>
      <c r="K96" s="629"/>
      <c r="L96" s="629"/>
      <c r="M96" s="629"/>
      <c r="N96" s="629"/>
      <c r="O96" s="629"/>
      <c r="P96" s="602"/>
    </row>
    <row r="97" spans="1:16" s="554" customFormat="1" ht="15">
      <c r="A97" s="590"/>
      <c r="B97" s="590"/>
      <c r="C97" s="590"/>
      <c r="D97" s="555"/>
      <c r="E97" s="592"/>
      <c r="F97" s="590"/>
      <c r="G97" s="555"/>
      <c r="H97" s="592"/>
      <c r="I97" s="590"/>
      <c r="J97" s="629"/>
      <c r="K97" s="629"/>
      <c r="L97" s="629"/>
      <c r="M97" s="629"/>
      <c r="N97" s="629"/>
      <c r="O97" s="629"/>
      <c r="P97" s="602"/>
    </row>
    <row r="98" spans="1:16" s="554" customFormat="1" ht="15">
      <c r="A98" s="590"/>
      <c r="B98" s="590"/>
      <c r="C98" s="590"/>
      <c r="D98" s="555"/>
      <c r="E98" s="592"/>
      <c r="F98" s="590"/>
      <c r="G98" s="555"/>
      <c r="H98" s="592"/>
      <c r="I98" s="590"/>
      <c r="J98" s="629"/>
      <c r="K98" s="629"/>
      <c r="L98" s="629"/>
      <c r="M98" s="629"/>
      <c r="N98" s="629"/>
      <c r="O98" s="629"/>
      <c r="P98" s="602"/>
    </row>
    <row r="99" spans="1:16" s="554" customFormat="1" ht="15">
      <c r="A99" s="590"/>
      <c r="B99" s="590"/>
      <c r="C99" s="590"/>
      <c r="D99" s="555"/>
      <c r="E99" s="592"/>
      <c r="F99" s="590"/>
      <c r="G99" s="555"/>
      <c r="H99" s="592"/>
      <c r="I99" s="590"/>
      <c r="J99" s="629"/>
      <c r="K99" s="629"/>
      <c r="L99" s="629"/>
      <c r="M99" s="629"/>
      <c r="N99" s="629"/>
      <c r="O99" s="629"/>
      <c r="P99" s="602"/>
    </row>
    <row r="100" spans="1:16" s="110" customFormat="1">
      <c r="P100" s="216"/>
    </row>
    <row r="101" spans="1:16" s="110" customFormat="1">
      <c r="P101" s="216"/>
    </row>
    <row r="102" spans="1:16" s="110" customFormat="1">
      <c r="P102" s="216"/>
    </row>
    <row r="103" spans="1:16" s="110" customFormat="1">
      <c r="P103" s="216"/>
    </row>
    <row r="104" spans="1:16" s="110" customFormat="1">
      <c r="P104" s="216"/>
    </row>
    <row r="105" spans="1:16" s="110" customFormat="1">
      <c r="P105" s="216"/>
    </row>
    <row r="106" spans="1:16" s="110" customFormat="1">
      <c r="P106" s="216"/>
    </row>
    <row r="107" spans="1:16" s="110" customFormat="1">
      <c r="P107" s="216"/>
    </row>
    <row r="108" spans="1:16" s="110" customFormat="1">
      <c r="P108" s="216"/>
    </row>
    <row r="109" spans="1:16" s="110" customFormat="1">
      <c r="P109" s="216"/>
    </row>
    <row r="110" spans="1:16" s="110" customFormat="1">
      <c r="P110" s="216"/>
    </row>
    <row r="111" spans="1:16" s="110" customFormat="1">
      <c r="P111" s="216"/>
    </row>
    <row r="112" spans="1:16" s="110" customFormat="1">
      <c r="P112" s="216"/>
    </row>
    <row r="113" spans="16:16" s="110" customFormat="1">
      <c r="P113" s="216"/>
    </row>
    <row r="114" spans="16:16" s="110" customFormat="1">
      <c r="P114" s="216"/>
    </row>
    <row r="115" spans="16:16" s="110" customFormat="1">
      <c r="P115" s="216"/>
    </row>
    <row r="116" spans="16:16" s="110" customFormat="1">
      <c r="P116" s="216"/>
    </row>
    <row r="117" spans="16:16" s="110" customFormat="1">
      <c r="P117" s="216"/>
    </row>
    <row r="118" spans="16:16" s="110" customFormat="1">
      <c r="P118" s="216"/>
    </row>
    <row r="119" spans="16:16" s="110" customFormat="1">
      <c r="P119" s="216"/>
    </row>
    <row r="120" spans="16:16" s="110" customFormat="1">
      <c r="P120" s="216"/>
    </row>
    <row r="121" spans="16:16" s="110" customFormat="1">
      <c r="P121" s="216"/>
    </row>
    <row r="122" spans="16:16" s="110" customFormat="1">
      <c r="P122" s="216"/>
    </row>
    <row r="123" spans="16:16" s="110" customFormat="1">
      <c r="P123" s="216"/>
    </row>
    <row r="124" spans="16:16" s="110" customFormat="1">
      <c r="P124" s="216"/>
    </row>
    <row r="125" spans="16:16" s="110" customFormat="1">
      <c r="P125" s="216"/>
    </row>
    <row r="126" spans="16:16" s="110" customFormat="1">
      <c r="P126" s="216"/>
    </row>
    <row r="127" spans="16:16" s="110" customFormat="1">
      <c r="P127" s="216"/>
    </row>
    <row r="128" spans="16:16" s="110" customFormat="1">
      <c r="P128" s="216"/>
    </row>
  </sheetData>
  <mergeCells count="4">
    <mergeCell ref="B3:J3"/>
    <mergeCell ref="K3:N3"/>
    <mergeCell ref="O3:Q3"/>
    <mergeCell ref="A1:H1"/>
  </mergeCells>
  <pageMargins left="0.75" right="0.6" top="0.37" bottom="0.57999999999999996" header="0.27" footer="0.5"/>
  <pageSetup scale="63" orientation="landscape" r:id="rId1"/>
  <headerFooter alignWithMargins="0"/>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73"/>
  <sheetViews>
    <sheetView zoomScaleSheetLayoutView="80" workbookViewId="0">
      <selection activeCell="F52" sqref="F52"/>
    </sheetView>
  </sheetViews>
  <sheetFormatPr defaultRowHeight="12.75"/>
  <cols>
    <col min="1" max="1" width="5.85546875" style="30" customWidth="1"/>
    <col min="2" max="2" width="12.28515625" style="30" bestFit="1" customWidth="1"/>
    <col min="3" max="3" width="10.85546875" style="30" customWidth="1"/>
    <col min="4" max="4" width="10.42578125" style="30" customWidth="1"/>
    <col min="5" max="5" width="10.140625" style="30" customWidth="1"/>
    <col min="6" max="6" width="13.5703125" style="30" bestFit="1" customWidth="1"/>
    <col min="7" max="7" width="9.85546875" style="30" customWidth="1"/>
    <col min="8" max="9" width="10.28515625" style="30" bestFit="1" customWidth="1"/>
    <col min="10" max="10" width="13.140625" style="30" bestFit="1" customWidth="1"/>
    <col min="11" max="11" width="10.5703125" style="30" customWidth="1"/>
    <col min="12" max="12" width="8.140625" style="30" customWidth="1"/>
    <col min="13" max="13" width="13.7109375" style="30" customWidth="1"/>
    <col min="14" max="15" width="8.140625" style="30" customWidth="1"/>
    <col min="16" max="16" width="12.42578125" style="30" customWidth="1"/>
    <col min="17" max="17" width="12" style="30" customWidth="1"/>
    <col min="18" max="18" width="10" style="30" customWidth="1"/>
    <col min="19" max="19" width="9.7109375" style="30" customWidth="1"/>
    <col min="20" max="20" width="10" style="30" customWidth="1"/>
    <col min="21" max="21" width="9.28515625" style="30" customWidth="1"/>
    <col min="22" max="22" width="8.5703125" style="30" customWidth="1"/>
    <col min="23" max="23" width="8.140625" style="30" customWidth="1"/>
    <col min="24" max="24" width="10.5703125" style="30" customWidth="1"/>
    <col min="25" max="25" width="9.140625" style="30"/>
    <col min="26" max="26" width="8.42578125" style="30" customWidth="1"/>
    <col min="27" max="27" width="8.85546875" style="30" customWidth="1"/>
    <col min="28" max="28" width="10.140625" style="30" customWidth="1"/>
    <col min="29" max="29" width="9.140625" style="30"/>
    <col min="30" max="30" width="8.5703125" style="30" customWidth="1"/>
    <col min="31" max="31" width="7.28515625" style="30" customWidth="1"/>
    <col min="32" max="240" width="9.140625" style="30"/>
    <col min="241" max="241" width="5.85546875" style="30" customWidth="1"/>
    <col min="242" max="242" width="11.85546875" style="30" customWidth="1"/>
    <col min="243" max="243" width="10.85546875" style="30" customWidth="1"/>
    <col min="244" max="244" width="10.42578125" style="30" customWidth="1"/>
    <col min="245" max="245" width="10.140625" style="30" customWidth="1"/>
    <col min="246" max="246" width="11.140625" style="30" customWidth="1"/>
    <col min="247" max="247" width="9.85546875" style="30" customWidth="1"/>
    <col min="248" max="248" width="8.5703125" style="30" customWidth="1"/>
    <col min="249" max="249" width="8" style="30" customWidth="1"/>
    <col min="250" max="250" width="13.7109375" style="30" customWidth="1"/>
    <col min="251" max="252" width="8.140625" style="30" customWidth="1"/>
    <col min="253" max="253" width="10.5703125" style="30" customWidth="1"/>
    <col min="254" max="257" width="8.140625" style="30" customWidth="1"/>
    <col min="258" max="258" width="12.42578125" style="30" customWidth="1"/>
    <col min="259" max="259" width="12" style="30" customWidth="1"/>
    <col min="260" max="260" width="10" style="30" customWidth="1"/>
    <col min="261" max="262" width="8.140625" style="30" customWidth="1"/>
    <col min="263" max="270" width="0" style="30" hidden="1" customWidth="1"/>
    <col min="271" max="271" width="5.85546875" style="30" customWidth="1"/>
    <col min="272" max="272" width="15.42578125" style="30" customWidth="1"/>
    <col min="273" max="274" width="8.7109375" style="30" customWidth="1"/>
    <col min="275" max="275" width="9.7109375" style="30" customWidth="1"/>
    <col min="276" max="276" width="10" style="30" customWidth="1"/>
    <col min="277" max="277" width="9.28515625" style="30" customWidth="1"/>
    <col min="278" max="278" width="8.5703125" style="30" customWidth="1"/>
    <col min="279" max="279" width="8.140625" style="30" customWidth="1"/>
    <col min="280" max="280" width="10.5703125" style="30" customWidth="1"/>
    <col min="281" max="281" width="9.140625" style="30"/>
    <col min="282" max="282" width="8.42578125" style="30" customWidth="1"/>
    <col min="283" max="283" width="8.85546875" style="30" customWidth="1"/>
    <col min="284" max="284" width="10.140625" style="30" customWidth="1"/>
    <col min="285" max="285" width="9.140625" style="30"/>
    <col min="286" max="286" width="8.5703125" style="30" customWidth="1"/>
    <col min="287" max="287" width="7.28515625" style="30" customWidth="1"/>
    <col min="288" max="496" width="9.140625" style="30"/>
    <col min="497" max="497" width="5.85546875" style="30" customWidth="1"/>
    <col min="498" max="498" width="11.85546875" style="30" customWidth="1"/>
    <col min="499" max="499" width="10.85546875" style="30" customWidth="1"/>
    <col min="500" max="500" width="10.42578125" style="30" customWidth="1"/>
    <col min="501" max="501" width="10.140625" style="30" customWidth="1"/>
    <col min="502" max="502" width="11.140625" style="30" customWidth="1"/>
    <col min="503" max="503" width="9.85546875" style="30" customWidth="1"/>
    <col min="504" max="504" width="8.5703125" style="30" customWidth="1"/>
    <col min="505" max="505" width="8" style="30" customWidth="1"/>
    <col min="506" max="506" width="13.7109375" style="30" customWidth="1"/>
    <col min="507" max="508" width="8.140625" style="30" customWidth="1"/>
    <col min="509" max="509" width="10.5703125" style="30" customWidth="1"/>
    <col min="510" max="513" width="8.140625" style="30" customWidth="1"/>
    <col min="514" max="514" width="12.42578125" style="30" customWidth="1"/>
    <col min="515" max="515" width="12" style="30" customWidth="1"/>
    <col min="516" max="516" width="10" style="30" customWidth="1"/>
    <col min="517" max="518" width="8.140625" style="30" customWidth="1"/>
    <col min="519" max="526" width="0" style="30" hidden="1" customWidth="1"/>
    <col min="527" max="527" width="5.85546875" style="30" customWidth="1"/>
    <col min="528" max="528" width="15.42578125" style="30" customWidth="1"/>
    <col min="529" max="530" width="8.7109375" style="30" customWidth="1"/>
    <col min="531" max="531" width="9.7109375" style="30" customWidth="1"/>
    <col min="532" max="532" width="10" style="30" customWidth="1"/>
    <col min="533" max="533" width="9.28515625" style="30" customWidth="1"/>
    <col min="534" max="534" width="8.5703125" style="30" customWidth="1"/>
    <col min="535" max="535" width="8.140625" style="30" customWidth="1"/>
    <col min="536" max="536" width="10.5703125" style="30" customWidth="1"/>
    <col min="537" max="537" width="9.140625" style="30"/>
    <col min="538" max="538" width="8.42578125" style="30" customWidth="1"/>
    <col min="539" max="539" width="8.85546875" style="30" customWidth="1"/>
    <col min="540" max="540" width="10.140625" style="30" customWidth="1"/>
    <col min="541" max="541" width="9.140625" style="30"/>
    <col min="542" max="542" width="8.5703125" style="30" customWidth="1"/>
    <col min="543" max="543" width="7.28515625" style="30" customWidth="1"/>
    <col min="544" max="752" width="9.140625" style="30"/>
    <col min="753" max="753" width="5.85546875" style="30" customWidth="1"/>
    <col min="754" max="754" width="11.85546875" style="30" customWidth="1"/>
    <col min="755" max="755" width="10.85546875" style="30" customWidth="1"/>
    <col min="756" max="756" width="10.42578125" style="30" customWidth="1"/>
    <col min="757" max="757" width="10.140625" style="30" customWidth="1"/>
    <col min="758" max="758" width="11.140625" style="30" customWidth="1"/>
    <col min="759" max="759" width="9.85546875" style="30" customWidth="1"/>
    <col min="760" max="760" width="8.5703125" style="30" customWidth="1"/>
    <col min="761" max="761" width="8" style="30" customWidth="1"/>
    <col min="762" max="762" width="13.7109375" style="30" customWidth="1"/>
    <col min="763" max="764" width="8.140625" style="30" customWidth="1"/>
    <col min="765" max="765" width="10.5703125" style="30" customWidth="1"/>
    <col min="766" max="769" width="8.140625" style="30" customWidth="1"/>
    <col min="770" max="770" width="12.42578125" style="30" customWidth="1"/>
    <col min="771" max="771" width="12" style="30" customWidth="1"/>
    <col min="772" max="772" width="10" style="30" customWidth="1"/>
    <col min="773" max="774" width="8.140625" style="30" customWidth="1"/>
    <col min="775" max="782" width="0" style="30" hidden="1" customWidth="1"/>
    <col min="783" max="783" width="5.85546875" style="30" customWidth="1"/>
    <col min="784" max="784" width="15.42578125" style="30" customWidth="1"/>
    <col min="785" max="786" width="8.7109375" style="30" customWidth="1"/>
    <col min="787" max="787" width="9.7109375" style="30" customWidth="1"/>
    <col min="788" max="788" width="10" style="30" customWidth="1"/>
    <col min="789" max="789" width="9.28515625" style="30" customWidth="1"/>
    <col min="790" max="790" width="8.5703125" style="30" customWidth="1"/>
    <col min="791" max="791" width="8.140625" style="30" customWidth="1"/>
    <col min="792" max="792" width="10.5703125" style="30" customWidth="1"/>
    <col min="793" max="793" width="9.140625" style="30"/>
    <col min="794" max="794" width="8.42578125" style="30" customWidth="1"/>
    <col min="795" max="795" width="8.85546875" style="30" customWidth="1"/>
    <col min="796" max="796" width="10.140625" style="30" customWidth="1"/>
    <col min="797" max="797" width="9.140625" style="30"/>
    <col min="798" max="798" width="8.5703125" style="30" customWidth="1"/>
    <col min="799" max="799" width="7.28515625" style="30" customWidth="1"/>
    <col min="800" max="1008" width="9.140625" style="30"/>
    <col min="1009" max="1009" width="5.85546875" style="30" customWidth="1"/>
    <col min="1010" max="1010" width="11.85546875" style="30" customWidth="1"/>
    <col min="1011" max="1011" width="10.85546875" style="30" customWidth="1"/>
    <col min="1012" max="1012" width="10.42578125" style="30" customWidth="1"/>
    <col min="1013" max="1013" width="10.140625" style="30" customWidth="1"/>
    <col min="1014" max="1014" width="11.140625" style="30" customWidth="1"/>
    <col min="1015" max="1015" width="9.85546875" style="30" customWidth="1"/>
    <col min="1016" max="1016" width="8.5703125" style="30" customWidth="1"/>
    <col min="1017" max="1017" width="8" style="30" customWidth="1"/>
    <col min="1018" max="1018" width="13.7109375" style="30" customWidth="1"/>
    <col min="1019" max="1020" width="8.140625" style="30" customWidth="1"/>
    <col min="1021" max="1021" width="10.5703125" style="30" customWidth="1"/>
    <col min="1022" max="1025" width="8.140625" style="30" customWidth="1"/>
    <col min="1026" max="1026" width="12.42578125" style="30" customWidth="1"/>
    <col min="1027" max="1027" width="12" style="30" customWidth="1"/>
    <col min="1028" max="1028" width="10" style="30" customWidth="1"/>
    <col min="1029" max="1030" width="8.140625" style="30" customWidth="1"/>
    <col min="1031" max="1038" width="0" style="30" hidden="1" customWidth="1"/>
    <col min="1039" max="1039" width="5.85546875" style="30" customWidth="1"/>
    <col min="1040" max="1040" width="15.42578125" style="30" customWidth="1"/>
    <col min="1041" max="1042" width="8.7109375" style="30" customWidth="1"/>
    <col min="1043" max="1043" width="9.7109375" style="30" customWidth="1"/>
    <col min="1044" max="1044" width="10" style="30" customWidth="1"/>
    <col min="1045" max="1045" width="9.28515625" style="30" customWidth="1"/>
    <col min="1046" max="1046" width="8.5703125" style="30" customWidth="1"/>
    <col min="1047" max="1047" width="8.140625" style="30" customWidth="1"/>
    <col min="1048" max="1048" width="10.5703125" style="30" customWidth="1"/>
    <col min="1049" max="1049" width="9.140625" style="30"/>
    <col min="1050" max="1050" width="8.42578125" style="30" customWidth="1"/>
    <col min="1051" max="1051" width="8.85546875" style="30" customWidth="1"/>
    <col min="1052" max="1052" width="10.140625" style="30" customWidth="1"/>
    <col min="1053" max="1053" width="9.140625" style="30"/>
    <col min="1054" max="1054" width="8.5703125" style="30" customWidth="1"/>
    <col min="1055" max="1055" width="7.28515625" style="30" customWidth="1"/>
    <col min="1056" max="1264" width="9.140625" style="30"/>
    <col min="1265" max="1265" width="5.85546875" style="30" customWidth="1"/>
    <col min="1266" max="1266" width="11.85546875" style="30" customWidth="1"/>
    <col min="1267" max="1267" width="10.85546875" style="30" customWidth="1"/>
    <col min="1268" max="1268" width="10.42578125" style="30" customWidth="1"/>
    <col min="1269" max="1269" width="10.140625" style="30" customWidth="1"/>
    <col min="1270" max="1270" width="11.140625" style="30" customWidth="1"/>
    <col min="1271" max="1271" width="9.85546875" style="30" customWidth="1"/>
    <col min="1272" max="1272" width="8.5703125" style="30" customWidth="1"/>
    <col min="1273" max="1273" width="8" style="30" customWidth="1"/>
    <col min="1274" max="1274" width="13.7109375" style="30" customWidth="1"/>
    <col min="1275" max="1276" width="8.140625" style="30" customWidth="1"/>
    <col min="1277" max="1277" width="10.5703125" style="30" customWidth="1"/>
    <col min="1278" max="1281" width="8.140625" style="30" customWidth="1"/>
    <col min="1282" max="1282" width="12.42578125" style="30" customWidth="1"/>
    <col min="1283" max="1283" width="12" style="30" customWidth="1"/>
    <col min="1284" max="1284" width="10" style="30" customWidth="1"/>
    <col min="1285" max="1286" width="8.140625" style="30" customWidth="1"/>
    <col min="1287" max="1294" width="0" style="30" hidden="1" customWidth="1"/>
    <col min="1295" max="1295" width="5.85546875" style="30" customWidth="1"/>
    <col min="1296" max="1296" width="15.42578125" style="30" customWidth="1"/>
    <col min="1297" max="1298" width="8.7109375" style="30" customWidth="1"/>
    <col min="1299" max="1299" width="9.7109375" style="30" customWidth="1"/>
    <col min="1300" max="1300" width="10" style="30" customWidth="1"/>
    <col min="1301" max="1301" width="9.28515625" style="30" customWidth="1"/>
    <col min="1302" max="1302" width="8.5703125" style="30" customWidth="1"/>
    <col min="1303" max="1303" width="8.140625" style="30" customWidth="1"/>
    <col min="1304" max="1304" width="10.5703125" style="30" customWidth="1"/>
    <col min="1305" max="1305" width="9.140625" style="30"/>
    <col min="1306" max="1306" width="8.42578125" style="30" customWidth="1"/>
    <col min="1307" max="1307" width="8.85546875" style="30" customWidth="1"/>
    <col min="1308" max="1308" width="10.140625" style="30" customWidth="1"/>
    <col min="1309" max="1309" width="9.140625" style="30"/>
    <col min="1310" max="1310" width="8.5703125" style="30" customWidth="1"/>
    <col min="1311" max="1311" width="7.28515625" style="30" customWidth="1"/>
    <col min="1312" max="1520" width="9.140625" style="30"/>
    <col min="1521" max="1521" width="5.85546875" style="30" customWidth="1"/>
    <col min="1522" max="1522" width="11.85546875" style="30" customWidth="1"/>
    <col min="1523" max="1523" width="10.85546875" style="30" customWidth="1"/>
    <col min="1524" max="1524" width="10.42578125" style="30" customWidth="1"/>
    <col min="1525" max="1525" width="10.140625" style="30" customWidth="1"/>
    <col min="1526" max="1526" width="11.140625" style="30" customWidth="1"/>
    <col min="1527" max="1527" width="9.85546875" style="30" customWidth="1"/>
    <col min="1528" max="1528" width="8.5703125" style="30" customWidth="1"/>
    <col min="1529" max="1529" width="8" style="30" customWidth="1"/>
    <col min="1530" max="1530" width="13.7109375" style="30" customWidth="1"/>
    <col min="1531" max="1532" width="8.140625" style="30" customWidth="1"/>
    <col min="1533" max="1533" width="10.5703125" style="30" customWidth="1"/>
    <col min="1534" max="1537" width="8.140625" style="30" customWidth="1"/>
    <col min="1538" max="1538" width="12.42578125" style="30" customWidth="1"/>
    <col min="1539" max="1539" width="12" style="30" customWidth="1"/>
    <col min="1540" max="1540" width="10" style="30" customWidth="1"/>
    <col min="1541" max="1542" width="8.140625" style="30" customWidth="1"/>
    <col min="1543" max="1550" width="0" style="30" hidden="1" customWidth="1"/>
    <col min="1551" max="1551" width="5.85546875" style="30" customWidth="1"/>
    <col min="1552" max="1552" width="15.42578125" style="30" customWidth="1"/>
    <col min="1553" max="1554" width="8.7109375" style="30" customWidth="1"/>
    <col min="1555" max="1555" width="9.7109375" style="30" customWidth="1"/>
    <col min="1556" max="1556" width="10" style="30" customWidth="1"/>
    <col min="1557" max="1557" width="9.28515625" style="30" customWidth="1"/>
    <col min="1558" max="1558" width="8.5703125" style="30" customWidth="1"/>
    <col min="1559" max="1559" width="8.140625" style="30" customWidth="1"/>
    <col min="1560" max="1560" width="10.5703125" style="30" customWidth="1"/>
    <col min="1561" max="1561" width="9.140625" style="30"/>
    <col min="1562" max="1562" width="8.42578125" style="30" customWidth="1"/>
    <col min="1563" max="1563" width="8.85546875" style="30" customWidth="1"/>
    <col min="1564" max="1564" width="10.140625" style="30" customWidth="1"/>
    <col min="1565" max="1565" width="9.140625" style="30"/>
    <col min="1566" max="1566" width="8.5703125" style="30" customWidth="1"/>
    <col min="1567" max="1567" width="7.28515625" style="30" customWidth="1"/>
    <col min="1568" max="1776" width="9.140625" style="30"/>
    <col min="1777" max="1777" width="5.85546875" style="30" customWidth="1"/>
    <col min="1778" max="1778" width="11.85546875" style="30" customWidth="1"/>
    <col min="1779" max="1779" width="10.85546875" style="30" customWidth="1"/>
    <col min="1780" max="1780" width="10.42578125" style="30" customWidth="1"/>
    <col min="1781" max="1781" width="10.140625" style="30" customWidth="1"/>
    <col min="1782" max="1782" width="11.140625" style="30" customWidth="1"/>
    <col min="1783" max="1783" width="9.85546875" style="30" customWidth="1"/>
    <col min="1784" max="1784" width="8.5703125" style="30" customWidth="1"/>
    <col min="1785" max="1785" width="8" style="30" customWidth="1"/>
    <col min="1786" max="1786" width="13.7109375" style="30" customWidth="1"/>
    <col min="1787" max="1788" width="8.140625" style="30" customWidth="1"/>
    <col min="1789" max="1789" width="10.5703125" style="30" customWidth="1"/>
    <col min="1790" max="1793" width="8.140625" style="30" customWidth="1"/>
    <col min="1794" max="1794" width="12.42578125" style="30" customWidth="1"/>
    <col min="1795" max="1795" width="12" style="30" customWidth="1"/>
    <col min="1796" max="1796" width="10" style="30" customWidth="1"/>
    <col min="1797" max="1798" width="8.140625" style="30" customWidth="1"/>
    <col min="1799" max="1806" width="0" style="30" hidden="1" customWidth="1"/>
    <col min="1807" max="1807" width="5.85546875" style="30" customWidth="1"/>
    <col min="1808" max="1808" width="15.42578125" style="30" customWidth="1"/>
    <col min="1809" max="1810" width="8.7109375" style="30" customWidth="1"/>
    <col min="1811" max="1811" width="9.7109375" style="30" customWidth="1"/>
    <col min="1812" max="1812" width="10" style="30" customWidth="1"/>
    <col min="1813" max="1813" width="9.28515625" style="30" customWidth="1"/>
    <col min="1814" max="1814" width="8.5703125" style="30" customWidth="1"/>
    <col min="1815" max="1815" width="8.140625" style="30" customWidth="1"/>
    <col min="1816" max="1816" width="10.5703125" style="30" customWidth="1"/>
    <col min="1817" max="1817" width="9.140625" style="30"/>
    <col min="1818" max="1818" width="8.42578125" style="30" customWidth="1"/>
    <col min="1819" max="1819" width="8.85546875" style="30" customWidth="1"/>
    <col min="1820" max="1820" width="10.140625" style="30" customWidth="1"/>
    <col min="1821" max="1821" width="9.140625" style="30"/>
    <col min="1822" max="1822" width="8.5703125" style="30" customWidth="1"/>
    <col min="1823" max="1823" width="7.28515625" style="30" customWidth="1"/>
    <col min="1824" max="2032" width="9.140625" style="30"/>
    <col min="2033" max="2033" width="5.85546875" style="30" customWidth="1"/>
    <col min="2034" max="2034" width="11.85546875" style="30" customWidth="1"/>
    <col min="2035" max="2035" width="10.85546875" style="30" customWidth="1"/>
    <col min="2036" max="2036" width="10.42578125" style="30" customWidth="1"/>
    <col min="2037" max="2037" width="10.140625" style="30" customWidth="1"/>
    <col min="2038" max="2038" width="11.140625" style="30" customWidth="1"/>
    <col min="2039" max="2039" width="9.85546875" style="30" customWidth="1"/>
    <col min="2040" max="2040" width="8.5703125" style="30" customWidth="1"/>
    <col min="2041" max="2041" width="8" style="30" customWidth="1"/>
    <col min="2042" max="2042" width="13.7109375" style="30" customWidth="1"/>
    <col min="2043" max="2044" width="8.140625" style="30" customWidth="1"/>
    <col min="2045" max="2045" width="10.5703125" style="30" customWidth="1"/>
    <col min="2046" max="2049" width="8.140625" style="30" customWidth="1"/>
    <col min="2050" max="2050" width="12.42578125" style="30" customWidth="1"/>
    <col min="2051" max="2051" width="12" style="30" customWidth="1"/>
    <col min="2052" max="2052" width="10" style="30" customWidth="1"/>
    <col min="2053" max="2054" width="8.140625" style="30" customWidth="1"/>
    <col min="2055" max="2062" width="0" style="30" hidden="1" customWidth="1"/>
    <col min="2063" max="2063" width="5.85546875" style="30" customWidth="1"/>
    <col min="2064" max="2064" width="15.42578125" style="30" customWidth="1"/>
    <col min="2065" max="2066" width="8.7109375" style="30" customWidth="1"/>
    <col min="2067" max="2067" width="9.7109375" style="30" customWidth="1"/>
    <col min="2068" max="2068" width="10" style="30" customWidth="1"/>
    <col min="2069" max="2069" width="9.28515625" style="30" customWidth="1"/>
    <col min="2070" max="2070" width="8.5703125" style="30" customWidth="1"/>
    <col min="2071" max="2071" width="8.140625" style="30" customWidth="1"/>
    <col min="2072" max="2072" width="10.5703125" style="30" customWidth="1"/>
    <col min="2073" max="2073" width="9.140625" style="30"/>
    <col min="2074" max="2074" width="8.42578125" style="30" customWidth="1"/>
    <col min="2075" max="2075" width="8.85546875" style="30" customWidth="1"/>
    <col min="2076" max="2076" width="10.140625" style="30" customWidth="1"/>
    <col min="2077" max="2077" width="9.140625" style="30"/>
    <col min="2078" max="2078" width="8.5703125" style="30" customWidth="1"/>
    <col min="2079" max="2079" width="7.28515625" style="30" customWidth="1"/>
    <col min="2080" max="2288" width="9.140625" style="30"/>
    <col min="2289" max="2289" width="5.85546875" style="30" customWidth="1"/>
    <col min="2290" max="2290" width="11.85546875" style="30" customWidth="1"/>
    <col min="2291" max="2291" width="10.85546875" style="30" customWidth="1"/>
    <col min="2292" max="2292" width="10.42578125" style="30" customWidth="1"/>
    <col min="2293" max="2293" width="10.140625" style="30" customWidth="1"/>
    <col min="2294" max="2294" width="11.140625" style="30" customWidth="1"/>
    <col min="2295" max="2295" width="9.85546875" style="30" customWidth="1"/>
    <col min="2296" max="2296" width="8.5703125" style="30" customWidth="1"/>
    <col min="2297" max="2297" width="8" style="30" customWidth="1"/>
    <col min="2298" max="2298" width="13.7109375" style="30" customWidth="1"/>
    <col min="2299" max="2300" width="8.140625" style="30" customWidth="1"/>
    <col min="2301" max="2301" width="10.5703125" style="30" customWidth="1"/>
    <col min="2302" max="2305" width="8.140625" style="30" customWidth="1"/>
    <col min="2306" max="2306" width="12.42578125" style="30" customWidth="1"/>
    <col min="2307" max="2307" width="12" style="30" customWidth="1"/>
    <col min="2308" max="2308" width="10" style="30" customWidth="1"/>
    <col min="2309" max="2310" width="8.140625" style="30" customWidth="1"/>
    <col min="2311" max="2318" width="0" style="30" hidden="1" customWidth="1"/>
    <col min="2319" max="2319" width="5.85546875" style="30" customWidth="1"/>
    <col min="2320" max="2320" width="15.42578125" style="30" customWidth="1"/>
    <col min="2321" max="2322" width="8.7109375" style="30" customWidth="1"/>
    <col min="2323" max="2323" width="9.7109375" style="30" customWidth="1"/>
    <col min="2324" max="2324" width="10" style="30" customWidth="1"/>
    <col min="2325" max="2325" width="9.28515625" style="30" customWidth="1"/>
    <col min="2326" max="2326" width="8.5703125" style="30" customWidth="1"/>
    <col min="2327" max="2327" width="8.140625" style="30" customWidth="1"/>
    <col min="2328" max="2328" width="10.5703125" style="30" customWidth="1"/>
    <col min="2329" max="2329" width="9.140625" style="30"/>
    <col min="2330" max="2330" width="8.42578125" style="30" customWidth="1"/>
    <col min="2331" max="2331" width="8.85546875" style="30" customWidth="1"/>
    <col min="2332" max="2332" width="10.140625" style="30" customWidth="1"/>
    <col min="2333" max="2333" width="9.140625" style="30"/>
    <col min="2334" max="2334" width="8.5703125" style="30" customWidth="1"/>
    <col min="2335" max="2335" width="7.28515625" style="30" customWidth="1"/>
    <col min="2336" max="2544" width="9.140625" style="30"/>
    <col min="2545" max="2545" width="5.85546875" style="30" customWidth="1"/>
    <col min="2546" max="2546" width="11.85546875" style="30" customWidth="1"/>
    <col min="2547" max="2547" width="10.85546875" style="30" customWidth="1"/>
    <col min="2548" max="2548" width="10.42578125" style="30" customWidth="1"/>
    <col min="2549" max="2549" width="10.140625" style="30" customWidth="1"/>
    <col min="2550" max="2550" width="11.140625" style="30" customWidth="1"/>
    <col min="2551" max="2551" width="9.85546875" style="30" customWidth="1"/>
    <col min="2552" max="2552" width="8.5703125" style="30" customWidth="1"/>
    <col min="2553" max="2553" width="8" style="30" customWidth="1"/>
    <col min="2554" max="2554" width="13.7109375" style="30" customWidth="1"/>
    <col min="2555" max="2556" width="8.140625" style="30" customWidth="1"/>
    <col min="2557" max="2557" width="10.5703125" style="30" customWidth="1"/>
    <col min="2558" max="2561" width="8.140625" style="30" customWidth="1"/>
    <col min="2562" max="2562" width="12.42578125" style="30" customWidth="1"/>
    <col min="2563" max="2563" width="12" style="30" customWidth="1"/>
    <col min="2564" max="2564" width="10" style="30" customWidth="1"/>
    <col min="2565" max="2566" width="8.140625" style="30" customWidth="1"/>
    <col min="2567" max="2574" width="0" style="30" hidden="1" customWidth="1"/>
    <col min="2575" max="2575" width="5.85546875" style="30" customWidth="1"/>
    <col min="2576" max="2576" width="15.42578125" style="30" customWidth="1"/>
    <col min="2577" max="2578" width="8.7109375" style="30" customWidth="1"/>
    <col min="2579" max="2579" width="9.7109375" style="30" customWidth="1"/>
    <col min="2580" max="2580" width="10" style="30" customWidth="1"/>
    <col min="2581" max="2581" width="9.28515625" style="30" customWidth="1"/>
    <col min="2582" max="2582" width="8.5703125" style="30" customWidth="1"/>
    <col min="2583" max="2583" width="8.140625" style="30" customWidth="1"/>
    <col min="2584" max="2584" width="10.5703125" style="30" customWidth="1"/>
    <col min="2585" max="2585" width="9.140625" style="30"/>
    <col min="2586" max="2586" width="8.42578125" style="30" customWidth="1"/>
    <col min="2587" max="2587" width="8.85546875" style="30" customWidth="1"/>
    <col min="2588" max="2588" width="10.140625" style="30" customWidth="1"/>
    <col min="2589" max="2589" width="9.140625" style="30"/>
    <col min="2590" max="2590" width="8.5703125" style="30" customWidth="1"/>
    <col min="2591" max="2591" width="7.28515625" style="30" customWidth="1"/>
    <col min="2592" max="2800" width="9.140625" style="30"/>
    <col min="2801" max="2801" width="5.85546875" style="30" customWidth="1"/>
    <col min="2802" max="2802" width="11.85546875" style="30" customWidth="1"/>
    <col min="2803" max="2803" width="10.85546875" style="30" customWidth="1"/>
    <col min="2804" max="2804" width="10.42578125" style="30" customWidth="1"/>
    <col min="2805" max="2805" width="10.140625" style="30" customWidth="1"/>
    <col min="2806" max="2806" width="11.140625" style="30" customWidth="1"/>
    <col min="2807" max="2807" width="9.85546875" style="30" customWidth="1"/>
    <col min="2808" max="2808" width="8.5703125" style="30" customWidth="1"/>
    <col min="2809" max="2809" width="8" style="30" customWidth="1"/>
    <col min="2810" max="2810" width="13.7109375" style="30" customWidth="1"/>
    <col min="2811" max="2812" width="8.140625" style="30" customWidth="1"/>
    <col min="2813" max="2813" width="10.5703125" style="30" customWidth="1"/>
    <col min="2814" max="2817" width="8.140625" style="30" customWidth="1"/>
    <col min="2818" max="2818" width="12.42578125" style="30" customWidth="1"/>
    <col min="2819" max="2819" width="12" style="30" customWidth="1"/>
    <col min="2820" max="2820" width="10" style="30" customWidth="1"/>
    <col min="2821" max="2822" width="8.140625" style="30" customWidth="1"/>
    <col min="2823" max="2830" width="0" style="30" hidden="1" customWidth="1"/>
    <col min="2831" max="2831" width="5.85546875" style="30" customWidth="1"/>
    <col min="2832" max="2832" width="15.42578125" style="30" customWidth="1"/>
    <col min="2833" max="2834" width="8.7109375" style="30" customWidth="1"/>
    <col min="2835" max="2835" width="9.7109375" style="30" customWidth="1"/>
    <col min="2836" max="2836" width="10" style="30" customWidth="1"/>
    <col min="2837" max="2837" width="9.28515625" style="30" customWidth="1"/>
    <col min="2838" max="2838" width="8.5703125" style="30" customWidth="1"/>
    <col min="2839" max="2839" width="8.140625" style="30" customWidth="1"/>
    <col min="2840" max="2840" width="10.5703125" style="30" customWidth="1"/>
    <col min="2841" max="2841" width="9.140625" style="30"/>
    <col min="2842" max="2842" width="8.42578125" style="30" customWidth="1"/>
    <col min="2843" max="2843" width="8.85546875" style="30" customWidth="1"/>
    <col min="2844" max="2844" width="10.140625" style="30" customWidth="1"/>
    <col min="2845" max="2845" width="9.140625" style="30"/>
    <col min="2846" max="2846" width="8.5703125" style="30" customWidth="1"/>
    <col min="2847" max="2847" width="7.28515625" style="30" customWidth="1"/>
    <col min="2848" max="3056" width="9.140625" style="30"/>
    <col min="3057" max="3057" width="5.85546875" style="30" customWidth="1"/>
    <col min="3058" max="3058" width="11.85546875" style="30" customWidth="1"/>
    <col min="3059" max="3059" width="10.85546875" style="30" customWidth="1"/>
    <col min="3060" max="3060" width="10.42578125" style="30" customWidth="1"/>
    <col min="3061" max="3061" width="10.140625" style="30" customWidth="1"/>
    <col min="3062" max="3062" width="11.140625" style="30" customWidth="1"/>
    <col min="3063" max="3063" width="9.85546875" style="30" customWidth="1"/>
    <col min="3064" max="3064" width="8.5703125" style="30" customWidth="1"/>
    <col min="3065" max="3065" width="8" style="30" customWidth="1"/>
    <col min="3066" max="3066" width="13.7109375" style="30" customWidth="1"/>
    <col min="3067" max="3068" width="8.140625" style="30" customWidth="1"/>
    <col min="3069" max="3069" width="10.5703125" style="30" customWidth="1"/>
    <col min="3070" max="3073" width="8.140625" style="30" customWidth="1"/>
    <col min="3074" max="3074" width="12.42578125" style="30" customWidth="1"/>
    <col min="3075" max="3075" width="12" style="30" customWidth="1"/>
    <col min="3076" max="3076" width="10" style="30" customWidth="1"/>
    <col min="3077" max="3078" width="8.140625" style="30" customWidth="1"/>
    <col min="3079" max="3086" width="0" style="30" hidden="1" customWidth="1"/>
    <col min="3087" max="3087" width="5.85546875" style="30" customWidth="1"/>
    <col min="3088" max="3088" width="15.42578125" style="30" customWidth="1"/>
    <col min="3089" max="3090" width="8.7109375" style="30" customWidth="1"/>
    <col min="3091" max="3091" width="9.7109375" style="30" customWidth="1"/>
    <col min="3092" max="3092" width="10" style="30" customWidth="1"/>
    <col min="3093" max="3093" width="9.28515625" style="30" customWidth="1"/>
    <col min="3094" max="3094" width="8.5703125" style="30" customWidth="1"/>
    <col min="3095" max="3095" width="8.140625" style="30" customWidth="1"/>
    <col min="3096" max="3096" width="10.5703125" style="30" customWidth="1"/>
    <col min="3097" max="3097" width="9.140625" style="30"/>
    <col min="3098" max="3098" width="8.42578125" style="30" customWidth="1"/>
    <col min="3099" max="3099" width="8.85546875" style="30" customWidth="1"/>
    <col min="3100" max="3100" width="10.140625" style="30" customWidth="1"/>
    <col min="3101" max="3101" width="9.140625" style="30"/>
    <col min="3102" max="3102" width="8.5703125" style="30" customWidth="1"/>
    <col min="3103" max="3103" width="7.28515625" style="30" customWidth="1"/>
    <col min="3104" max="3312" width="9.140625" style="30"/>
    <col min="3313" max="3313" width="5.85546875" style="30" customWidth="1"/>
    <col min="3314" max="3314" width="11.85546875" style="30" customWidth="1"/>
    <col min="3315" max="3315" width="10.85546875" style="30" customWidth="1"/>
    <col min="3316" max="3316" width="10.42578125" style="30" customWidth="1"/>
    <col min="3317" max="3317" width="10.140625" style="30" customWidth="1"/>
    <col min="3318" max="3318" width="11.140625" style="30" customWidth="1"/>
    <col min="3319" max="3319" width="9.85546875" style="30" customWidth="1"/>
    <col min="3320" max="3320" width="8.5703125" style="30" customWidth="1"/>
    <col min="3321" max="3321" width="8" style="30" customWidth="1"/>
    <col min="3322" max="3322" width="13.7109375" style="30" customWidth="1"/>
    <col min="3323" max="3324" width="8.140625" style="30" customWidth="1"/>
    <col min="3325" max="3325" width="10.5703125" style="30" customWidth="1"/>
    <col min="3326" max="3329" width="8.140625" style="30" customWidth="1"/>
    <col min="3330" max="3330" width="12.42578125" style="30" customWidth="1"/>
    <col min="3331" max="3331" width="12" style="30" customWidth="1"/>
    <col min="3332" max="3332" width="10" style="30" customWidth="1"/>
    <col min="3333" max="3334" width="8.140625" style="30" customWidth="1"/>
    <col min="3335" max="3342" width="0" style="30" hidden="1" customWidth="1"/>
    <col min="3343" max="3343" width="5.85546875" style="30" customWidth="1"/>
    <col min="3344" max="3344" width="15.42578125" style="30" customWidth="1"/>
    <col min="3345" max="3346" width="8.7109375" style="30" customWidth="1"/>
    <col min="3347" max="3347" width="9.7109375" style="30" customWidth="1"/>
    <col min="3348" max="3348" width="10" style="30" customWidth="1"/>
    <col min="3349" max="3349" width="9.28515625" style="30" customWidth="1"/>
    <col min="3350" max="3350" width="8.5703125" style="30" customWidth="1"/>
    <col min="3351" max="3351" width="8.140625" style="30" customWidth="1"/>
    <col min="3352" max="3352" width="10.5703125" style="30" customWidth="1"/>
    <col min="3353" max="3353" width="9.140625" style="30"/>
    <col min="3354" max="3354" width="8.42578125" style="30" customWidth="1"/>
    <col min="3355" max="3355" width="8.85546875" style="30" customWidth="1"/>
    <col min="3356" max="3356" width="10.140625" style="30" customWidth="1"/>
    <col min="3357" max="3357" width="9.140625" style="30"/>
    <col min="3358" max="3358" width="8.5703125" style="30" customWidth="1"/>
    <col min="3359" max="3359" width="7.28515625" style="30" customWidth="1"/>
    <col min="3360" max="3568" width="9.140625" style="30"/>
    <col min="3569" max="3569" width="5.85546875" style="30" customWidth="1"/>
    <col min="3570" max="3570" width="11.85546875" style="30" customWidth="1"/>
    <col min="3571" max="3571" width="10.85546875" style="30" customWidth="1"/>
    <col min="3572" max="3572" width="10.42578125" style="30" customWidth="1"/>
    <col min="3573" max="3573" width="10.140625" style="30" customWidth="1"/>
    <col min="3574" max="3574" width="11.140625" style="30" customWidth="1"/>
    <col min="3575" max="3575" width="9.85546875" style="30" customWidth="1"/>
    <col min="3576" max="3576" width="8.5703125" style="30" customWidth="1"/>
    <col min="3577" max="3577" width="8" style="30" customWidth="1"/>
    <col min="3578" max="3578" width="13.7109375" style="30" customWidth="1"/>
    <col min="3579" max="3580" width="8.140625" style="30" customWidth="1"/>
    <col min="3581" max="3581" width="10.5703125" style="30" customWidth="1"/>
    <col min="3582" max="3585" width="8.140625" style="30" customWidth="1"/>
    <col min="3586" max="3586" width="12.42578125" style="30" customWidth="1"/>
    <col min="3587" max="3587" width="12" style="30" customWidth="1"/>
    <col min="3588" max="3588" width="10" style="30" customWidth="1"/>
    <col min="3589" max="3590" width="8.140625" style="30" customWidth="1"/>
    <col min="3591" max="3598" width="0" style="30" hidden="1" customWidth="1"/>
    <col min="3599" max="3599" width="5.85546875" style="30" customWidth="1"/>
    <col min="3600" max="3600" width="15.42578125" style="30" customWidth="1"/>
    <col min="3601" max="3602" width="8.7109375" style="30" customWidth="1"/>
    <col min="3603" max="3603" width="9.7109375" style="30" customWidth="1"/>
    <col min="3604" max="3604" width="10" style="30" customWidth="1"/>
    <col min="3605" max="3605" width="9.28515625" style="30" customWidth="1"/>
    <col min="3606" max="3606" width="8.5703125" style="30" customWidth="1"/>
    <col min="3607" max="3607" width="8.140625" style="30" customWidth="1"/>
    <col min="3608" max="3608" width="10.5703125" style="30" customWidth="1"/>
    <col min="3609" max="3609" width="9.140625" style="30"/>
    <col min="3610" max="3610" width="8.42578125" style="30" customWidth="1"/>
    <col min="3611" max="3611" width="8.85546875" style="30" customWidth="1"/>
    <col min="3612" max="3612" width="10.140625" style="30" customWidth="1"/>
    <col min="3613" max="3613" width="9.140625" style="30"/>
    <col min="3614" max="3614" width="8.5703125" style="30" customWidth="1"/>
    <col min="3615" max="3615" width="7.28515625" style="30" customWidth="1"/>
    <col min="3616" max="3824" width="9.140625" style="30"/>
    <col min="3825" max="3825" width="5.85546875" style="30" customWidth="1"/>
    <col min="3826" max="3826" width="11.85546875" style="30" customWidth="1"/>
    <col min="3827" max="3827" width="10.85546875" style="30" customWidth="1"/>
    <col min="3828" max="3828" width="10.42578125" style="30" customWidth="1"/>
    <col min="3829" max="3829" width="10.140625" style="30" customWidth="1"/>
    <col min="3830" max="3830" width="11.140625" style="30" customWidth="1"/>
    <col min="3831" max="3831" width="9.85546875" style="30" customWidth="1"/>
    <col min="3832" max="3832" width="8.5703125" style="30" customWidth="1"/>
    <col min="3833" max="3833" width="8" style="30" customWidth="1"/>
    <col min="3834" max="3834" width="13.7109375" style="30" customWidth="1"/>
    <col min="3835" max="3836" width="8.140625" style="30" customWidth="1"/>
    <col min="3837" max="3837" width="10.5703125" style="30" customWidth="1"/>
    <col min="3838" max="3841" width="8.140625" style="30" customWidth="1"/>
    <col min="3842" max="3842" width="12.42578125" style="30" customWidth="1"/>
    <col min="3843" max="3843" width="12" style="30" customWidth="1"/>
    <col min="3844" max="3844" width="10" style="30" customWidth="1"/>
    <col min="3845" max="3846" width="8.140625" style="30" customWidth="1"/>
    <col min="3847" max="3854" width="0" style="30" hidden="1" customWidth="1"/>
    <col min="3855" max="3855" width="5.85546875" style="30" customWidth="1"/>
    <col min="3856" max="3856" width="15.42578125" style="30" customWidth="1"/>
    <col min="3857" max="3858" width="8.7109375" style="30" customWidth="1"/>
    <col min="3859" max="3859" width="9.7109375" style="30" customWidth="1"/>
    <col min="3860" max="3860" width="10" style="30" customWidth="1"/>
    <col min="3861" max="3861" width="9.28515625" style="30" customWidth="1"/>
    <col min="3862" max="3862" width="8.5703125" style="30" customWidth="1"/>
    <col min="3863" max="3863" width="8.140625" style="30" customWidth="1"/>
    <col min="3864" max="3864" width="10.5703125" style="30" customWidth="1"/>
    <col min="3865" max="3865" width="9.140625" style="30"/>
    <col min="3866" max="3866" width="8.42578125" style="30" customWidth="1"/>
    <col min="3867" max="3867" width="8.85546875" style="30" customWidth="1"/>
    <col min="3868" max="3868" width="10.140625" style="30" customWidth="1"/>
    <col min="3869" max="3869" width="9.140625" style="30"/>
    <col min="3870" max="3870" width="8.5703125" style="30" customWidth="1"/>
    <col min="3871" max="3871" width="7.28515625" style="30" customWidth="1"/>
    <col min="3872" max="4080" width="9.140625" style="30"/>
    <col min="4081" max="4081" width="5.85546875" style="30" customWidth="1"/>
    <col min="4082" max="4082" width="11.85546875" style="30" customWidth="1"/>
    <col min="4083" max="4083" width="10.85546875" style="30" customWidth="1"/>
    <col min="4084" max="4084" width="10.42578125" style="30" customWidth="1"/>
    <col min="4085" max="4085" width="10.140625" style="30" customWidth="1"/>
    <col min="4086" max="4086" width="11.140625" style="30" customWidth="1"/>
    <col min="4087" max="4087" width="9.85546875" style="30" customWidth="1"/>
    <col min="4088" max="4088" width="8.5703125" style="30" customWidth="1"/>
    <col min="4089" max="4089" width="8" style="30" customWidth="1"/>
    <col min="4090" max="4090" width="13.7109375" style="30" customWidth="1"/>
    <col min="4091" max="4092" width="8.140625" style="30" customWidth="1"/>
    <col min="4093" max="4093" width="10.5703125" style="30" customWidth="1"/>
    <col min="4094" max="4097" width="8.140625" style="30" customWidth="1"/>
    <col min="4098" max="4098" width="12.42578125" style="30" customWidth="1"/>
    <col min="4099" max="4099" width="12" style="30" customWidth="1"/>
    <col min="4100" max="4100" width="10" style="30" customWidth="1"/>
    <col min="4101" max="4102" width="8.140625" style="30" customWidth="1"/>
    <col min="4103" max="4110" width="0" style="30" hidden="1" customWidth="1"/>
    <col min="4111" max="4111" width="5.85546875" style="30" customWidth="1"/>
    <col min="4112" max="4112" width="15.42578125" style="30" customWidth="1"/>
    <col min="4113" max="4114" width="8.7109375" style="30" customWidth="1"/>
    <col min="4115" max="4115" width="9.7109375" style="30" customWidth="1"/>
    <col min="4116" max="4116" width="10" style="30" customWidth="1"/>
    <col min="4117" max="4117" width="9.28515625" style="30" customWidth="1"/>
    <col min="4118" max="4118" width="8.5703125" style="30" customWidth="1"/>
    <col min="4119" max="4119" width="8.140625" style="30" customWidth="1"/>
    <col min="4120" max="4120" width="10.5703125" style="30" customWidth="1"/>
    <col min="4121" max="4121" width="9.140625" style="30"/>
    <col min="4122" max="4122" width="8.42578125" style="30" customWidth="1"/>
    <col min="4123" max="4123" width="8.85546875" style="30" customWidth="1"/>
    <col min="4124" max="4124" width="10.140625" style="30" customWidth="1"/>
    <col min="4125" max="4125" width="9.140625" style="30"/>
    <col min="4126" max="4126" width="8.5703125" style="30" customWidth="1"/>
    <col min="4127" max="4127" width="7.28515625" style="30" customWidth="1"/>
    <col min="4128" max="4336" width="9.140625" style="30"/>
    <col min="4337" max="4337" width="5.85546875" style="30" customWidth="1"/>
    <col min="4338" max="4338" width="11.85546875" style="30" customWidth="1"/>
    <col min="4339" max="4339" width="10.85546875" style="30" customWidth="1"/>
    <col min="4340" max="4340" width="10.42578125" style="30" customWidth="1"/>
    <col min="4341" max="4341" width="10.140625" style="30" customWidth="1"/>
    <col min="4342" max="4342" width="11.140625" style="30" customWidth="1"/>
    <col min="4343" max="4343" width="9.85546875" style="30" customWidth="1"/>
    <col min="4344" max="4344" width="8.5703125" style="30" customWidth="1"/>
    <col min="4345" max="4345" width="8" style="30" customWidth="1"/>
    <col min="4346" max="4346" width="13.7109375" style="30" customWidth="1"/>
    <col min="4347" max="4348" width="8.140625" style="30" customWidth="1"/>
    <col min="4349" max="4349" width="10.5703125" style="30" customWidth="1"/>
    <col min="4350" max="4353" width="8.140625" style="30" customWidth="1"/>
    <col min="4354" max="4354" width="12.42578125" style="30" customWidth="1"/>
    <col min="4355" max="4355" width="12" style="30" customWidth="1"/>
    <col min="4356" max="4356" width="10" style="30" customWidth="1"/>
    <col min="4357" max="4358" width="8.140625" style="30" customWidth="1"/>
    <col min="4359" max="4366" width="0" style="30" hidden="1" customWidth="1"/>
    <col min="4367" max="4367" width="5.85546875" style="30" customWidth="1"/>
    <col min="4368" max="4368" width="15.42578125" style="30" customWidth="1"/>
    <col min="4369" max="4370" width="8.7109375" style="30" customWidth="1"/>
    <col min="4371" max="4371" width="9.7109375" style="30" customWidth="1"/>
    <col min="4372" max="4372" width="10" style="30" customWidth="1"/>
    <col min="4373" max="4373" width="9.28515625" style="30" customWidth="1"/>
    <col min="4374" max="4374" width="8.5703125" style="30" customWidth="1"/>
    <col min="4375" max="4375" width="8.140625" style="30" customWidth="1"/>
    <col min="4376" max="4376" width="10.5703125" style="30" customWidth="1"/>
    <col min="4377" max="4377" width="9.140625" style="30"/>
    <col min="4378" max="4378" width="8.42578125" style="30" customWidth="1"/>
    <col min="4379" max="4379" width="8.85546875" style="30" customWidth="1"/>
    <col min="4380" max="4380" width="10.140625" style="30" customWidth="1"/>
    <col min="4381" max="4381" width="9.140625" style="30"/>
    <col min="4382" max="4382" width="8.5703125" style="30" customWidth="1"/>
    <col min="4383" max="4383" width="7.28515625" style="30" customWidth="1"/>
    <col min="4384" max="4592" width="9.140625" style="30"/>
    <col min="4593" max="4593" width="5.85546875" style="30" customWidth="1"/>
    <col min="4594" max="4594" width="11.85546875" style="30" customWidth="1"/>
    <col min="4595" max="4595" width="10.85546875" style="30" customWidth="1"/>
    <col min="4596" max="4596" width="10.42578125" style="30" customWidth="1"/>
    <col min="4597" max="4597" width="10.140625" style="30" customWidth="1"/>
    <col min="4598" max="4598" width="11.140625" style="30" customWidth="1"/>
    <col min="4599" max="4599" width="9.85546875" style="30" customWidth="1"/>
    <col min="4600" max="4600" width="8.5703125" style="30" customWidth="1"/>
    <col min="4601" max="4601" width="8" style="30" customWidth="1"/>
    <col min="4602" max="4602" width="13.7109375" style="30" customWidth="1"/>
    <col min="4603" max="4604" width="8.140625" style="30" customWidth="1"/>
    <col min="4605" max="4605" width="10.5703125" style="30" customWidth="1"/>
    <col min="4606" max="4609" width="8.140625" style="30" customWidth="1"/>
    <col min="4610" max="4610" width="12.42578125" style="30" customWidth="1"/>
    <col min="4611" max="4611" width="12" style="30" customWidth="1"/>
    <col min="4612" max="4612" width="10" style="30" customWidth="1"/>
    <col min="4613" max="4614" width="8.140625" style="30" customWidth="1"/>
    <col min="4615" max="4622" width="0" style="30" hidden="1" customWidth="1"/>
    <col min="4623" max="4623" width="5.85546875" style="30" customWidth="1"/>
    <col min="4624" max="4624" width="15.42578125" style="30" customWidth="1"/>
    <col min="4625" max="4626" width="8.7109375" style="30" customWidth="1"/>
    <col min="4627" max="4627" width="9.7109375" style="30" customWidth="1"/>
    <col min="4628" max="4628" width="10" style="30" customWidth="1"/>
    <col min="4629" max="4629" width="9.28515625" style="30" customWidth="1"/>
    <col min="4630" max="4630" width="8.5703125" style="30" customWidth="1"/>
    <col min="4631" max="4631" width="8.140625" style="30" customWidth="1"/>
    <col min="4632" max="4632" width="10.5703125" style="30" customWidth="1"/>
    <col min="4633" max="4633" width="9.140625" style="30"/>
    <col min="4634" max="4634" width="8.42578125" style="30" customWidth="1"/>
    <col min="4635" max="4635" width="8.85546875" style="30" customWidth="1"/>
    <col min="4636" max="4636" width="10.140625" style="30" customWidth="1"/>
    <col min="4637" max="4637" width="9.140625" style="30"/>
    <col min="4638" max="4638" width="8.5703125" style="30" customWidth="1"/>
    <col min="4639" max="4639" width="7.28515625" style="30" customWidth="1"/>
    <col min="4640" max="4848" width="9.140625" style="30"/>
    <col min="4849" max="4849" width="5.85546875" style="30" customWidth="1"/>
    <col min="4850" max="4850" width="11.85546875" style="30" customWidth="1"/>
    <col min="4851" max="4851" width="10.85546875" style="30" customWidth="1"/>
    <col min="4852" max="4852" width="10.42578125" style="30" customWidth="1"/>
    <col min="4853" max="4853" width="10.140625" style="30" customWidth="1"/>
    <col min="4854" max="4854" width="11.140625" style="30" customWidth="1"/>
    <col min="4855" max="4855" width="9.85546875" style="30" customWidth="1"/>
    <col min="4856" max="4856" width="8.5703125" style="30" customWidth="1"/>
    <col min="4857" max="4857" width="8" style="30" customWidth="1"/>
    <col min="4858" max="4858" width="13.7109375" style="30" customWidth="1"/>
    <col min="4859" max="4860" width="8.140625" style="30" customWidth="1"/>
    <col min="4861" max="4861" width="10.5703125" style="30" customWidth="1"/>
    <col min="4862" max="4865" width="8.140625" style="30" customWidth="1"/>
    <col min="4866" max="4866" width="12.42578125" style="30" customWidth="1"/>
    <col min="4867" max="4867" width="12" style="30" customWidth="1"/>
    <col min="4868" max="4868" width="10" style="30" customWidth="1"/>
    <col min="4869" max="4870" width="8.140625" style="30" customWidth="1"/>
    <col min="4871" max="4878" width="0" style="30" hidden="1" customWidth="1"/>
    <col min="4879" max="4879" width="5.85546875" style="30" customWidth="1"/>
    <col min="4880" max="4880" width="15.42578125" style="30" customWidth="1"/>
    <col min="4881" max="4882" width="8.7109375" style="30" customWidth="1"/>
    <col min="4883" max="4883" width="9.7109375" style="30" customWidth="1"/>
    <col min="4884" max="4884" width="10" style="30" customWidth="1"/>
    <col min="4885" max="4885" width="9.28515625" style="30" customWidth="1"/>
    <col min="4886" max="4886" width="8.5703125" style="30" customWidth="1"/>
    <col min="4887" max="4887" width="8.140625" style="30" customWidth="1"/>
    <col min="4888" max="4888" width="10.5703125" style="30" customWidth="1"/>
    <col min="4889" max="4889" width="9.140625" style="30"/>
    <col min="4890" max="4890" width="8.42578125" style="30" customWidth="1"/>
    <col min="4891" max="4891" width="8.85546875" style="30" customWidth="1"/>
    <col min="4892" max="4892" width="10.140625" style="30" customWidth="1"/>
    <col min="4893" max="4893" width="9.140625" style="30"/>
    <col min="4894" max="4894" width="8.5703125" style="30" customWidth="1"/>
    <col min="4895" max="4895" width="7.28515625" style="30" customWidth="1"/>
    <col min="4896" max="5104" width="9.140625" style="30"/>
    <col min="5105" max="5105" width="5.85546875" style="30" customWidth="1"/>
    <col min="5106" max="5106" width="11.85546875" style="30" customWidth="1"/>
    <col min="5107" max="5107" width="10.85546875" style="30" customWidth="1"/>
    <col min="5108" max="5108" width="10.42578125" style="30" customWidth="1"/>
    <col min="5109" max="5109" width="10.140625" style="30" customWidth="1"/>
    <col min="5110" max="5110" width="11.140625" style="30" customWidth="1"/>
    <col min="5111" max="5111" width="9.85546875" style="30" customWidth="1"/>
    <col min="5112" max="5112" width="8.5703125" style="30" customWidth="1"/>
    <col min="5113" max="5113" width="8" style="30" customWidth="1"/>
    <col min="5114" max="5114" width="13.7109375" style="30" customWidth="1"/>
    <col min="5115" max="5116" width="8.140625" style="30" customWidth="1"/>
    <col min="5117" max="5117" width="10.5703125" style="30" customWidth="1"/>
    <col min="5118" max="5121" width="8.140625" style="30" customWidth="1"/>
    <col min="5122" max="5122" width="12.42578125" style="30" customWidth="1"/>
    <col min="5123" max="5123" width="12" style="30" customWidth="1"/>
    <col min="5124" max="5124" width="10" style="30" customWidth="1"/>
    <col min="5125" max="5126" width="8.140625" style="30" customWidth="1"/>
    <col min="5127" max="5134" width="0" style="30" hidden="1" customWidth="1"/>
    <col min="5135" max="5135" width="5.85546875" style="30" customWidth="1"/>
    <col min="5136" max="5136" width="15.42578125" style="30" customWidth="1"/>
    <col min="5137" max="5138" width="8.7109375" style="30" customWidth="1"/>
    <col min="5139" max="5139" width="9.7109375" style="30" customWidth="1"/>
    <col min="5140" max="5140" width="10" style="30" customWidth="1"/>
    <col min="5141" max="5141" width="9.28515625" style="30" customWidth="1"/>
    <col min="5142" max="5142" width="8.5703125" style="30" customWidth="1"/>
    <col min="5143" max="5143" width="8.140625" style="30" customWidth="1"/>
    <col min="5144" max="5144" width="10.5703125" style="30" customWidth="1"/>
    <col min="5145" max="5145" width="9.140625" style="30"/>
    <col min="5146" max="5146" width="8.42578125" style="30" customWidth="1"/>
    <col min="5147" max="5147" width="8.85546875" style="30" customWidth="1"/>
    <col min="5148" max="5148" width="10.140625" style="30" customWidth="1"/>
    <col min="5149" max="5149" width="9.140625" style="30"/>
    <col min="5150" max="5150" width="8.5703125" style="30" customWidth="1"/>
    <col min="5151" max="5151" width="7.28515625" style="30" customWidth="1"/>
    <col min="5152" max="5360" width="9.140625" style="30"/>
    <col min="5361" max="5361" width="5.85546875" style="30" customWidth="1"/>
    <col min="5362" max="5362" width="11.85546875" style="30" customWidth="1"/>
    <col min="5363" max="5363" width="10.85546875" style="30" customWidth="1"/>
    <col min="5364" max="5364" width="10.42578125" style="30" customWidth="1"/>
    <col min="5365" max="5365" width="10.140625" style="30" customWidth="1"/>
    <col min="5366" max="5366" width="11.140625" style="30" customWidth="1"/>
    <col min="5367" max="5367" width="9.85546875" style="30" customWidth="1"/>
    <col min="5368" max="5368" width="8.5703125" style="30" customWidth="1"/>
    <col min="5369" max="5369" width="8" style="30" customWidth="1"/>
    <col min="5370" max="5370" width="13.7109375" style="30" customWidth="1"/>
    <col min="5371" max="5372" width="8.140625" style="30" customWidth="1"/>
    <col min="5373" max="5373" width="10.5703125" style="30" customWidth="1"/>
    <col min="5374" max="5377" width="8.140625" style="30" customWidth="1"/>
    <col min="5378" max="5378" width="12.42578125" style="30" customWidth="1"/>
    <col min="5379" max="5379" width="12" style="30" customWidth="1"/>
    <col min="5380" max="5380" width="10" style="30" customWidth="1"/>
    <col min="5381" max="5382" width="8.140625" style="30" customWidth="1"/>
    <col min="5383" max="5390" width="0" style="30" hidden="1" customWidth="1"/>
    <col min="5391" max="5391" width="5.85546875" style="30" customWidth="1"/>
    <col min="5392" max="5392" width="15.42578125" style="30" customWidth="1"/>
    <col min="5393" max="5394" width="8.7109375" style="30" customWidth="1"/>
    <col min="5395" max="5395" width="9.7109375" style="30" customWidth="1"/>
    <col min="5396" max="5396" width="10" style="30" customWidth="1"/>
    <col min="5397" max="5397" width="9.28515625" style="30" customWidth="1"/>
    <col min="5398" max="5398" width="8.5703125" style="30" customWidth="1"/>
    <col min="5399" max="5399" width="8.140625" style="30" customWidth="1"/>
    <col min="5400" max="5400" width="10.5703125" style="30" customWidth="1"/>
    <col min="5401" max="5401" width="9.140625" style="30"/>
    <col min="5402" max="5402" width="8.42578125" style="30" customWidth="1"/>
    <col min="5403" max="5403" width="8.85546875" style="30" customWidth="1"/>
    <col min="5404" max="5404" width="10.140625" style="30" customWidth="1"/>
    <col min="5405" max="5405" width="9.140625" style="30"/>
    <col min="5406" max="5406" width="8.5703125" style="30" customWidth="1"/>
    <col min="5407" max="5407" width="7.28515625" style="30" customWidth="1"/>
    <col min="5408" max="5616" width="9.140625" style="30"/>
    <col min="5617" max="5617" width="5.85546875" style="30" customWidth="1"/>
    <col min="5618" max="5618" width="11.85546875" style="30" customWidth="1"/>
    <col min="5619" max="5619" width="10.85546875" style="30" customWidth="1"/>
    <col min="5620" max="5620" width="10.42578125" style="30" customWidth="1"/>
    <col min="5621" max="5621" width="10.140625" style="30" customWidth="1"/>
    <col min="5622" max="5622" width="11.140625" style="30" customWidth="1"/>
    <col min="5623" max="5623" width="9.85546875" style="30" customWidth="1"/>
    <col min="5624" max="5624" width="8.5703125" style="30" customWidth="1"/>
    <col min="5625" max="5625" width="8" style="30" customWidth="1"/>
    <col min="5626" max="5626" width="13.7109375" style="30" customWidth="1"/>
    <col min="5627" max="5628" width="8.140625" style="30" customWidth="1"/>
    <col min="5629" max="5629" width="10.5703125" style="30" customWidth="1"/>
    <col min="5630" max="5633" width="8.140625" style="30" customWidth="1"/>
    <col min="5634" max="5634" width="12.42578125" style="30" customWidth="1"/>
    <col min="5635" max="5635" width="12" style="30" customWidth="1"/>
    <col min="5636" max="5636" width="10" style="30" customWidth="1"/>
    <col min="5637" max="5638" width="8.140625" style="30" customWidth="1"/>
    <col min="5639" max="5646" width="0" style="30" hidden="1" customWidth="1"/>
    <col min="5647" max="5647" width="5.85546875" style="30" customWidth="1"/>
    <col min="5648" max="5648" width="15.42578125" style="30" customWidth="1"/>
    <col min="5649" max="5650" width="8.7109375" style="30" customWidth="1"/>
    <col min="5651" max="5651" width="9.7109375" style="30" customWidth="1"/>
    <col min="5652" max="5652" width="10" style="30" customWidth="1"/>
    <col min="5653" max="5653" width="9.28515625" style="30" customWidth="1"/>
    <col min="5654" max="5654" width="8.5703125" style="30" customWidth="1"/>
    <col min="5655" max="5655" width="8.140625" style="30" customWidth="1"/>
    <col min="5656" max="5656" width="10.5703125" style="30" customWidth="1"/>
    <col min="5657" max="5657" width="9.140625" style="30"/>
    <col min="5658" max="5658" width="8.42578125" style="30" customWidth="1"/>
    <col min="5659" max="5659" width="8.85546875" style="30" customWidth="1"/>
    <col min="5660" max="5660" width="10.140625" style="30" customWidth="1"/>
    <col min="5661" max="5661" width="9.140625" style="30"/>
    <col min="5662" max="5662" width="8.5703125" style="30" customWidth="1"/>
    <col min="5663" max="5663" width="7.28515625" style="30" customWidth="1"/>
    <col min="5664" max="5872" width="9.140625" style="30"/>
    <col min="5873" max="5873" width="5.85546875" style="30" customWidth="1"/>
    <col min="5874" max="5874" width="11.85546875" style="30" customWidth="1"/>
    <col min="5875" max="5875" width="10.85546875" style="30" customWidth="1"/>
    <col min="5876" max="5876" width="10.42578125" style="30" customWidth="1"/>
    <col min="5877" max="5877" width="10.140625" style="30" customWidth="1"/>
    <col min="5878" max="5878" width="11.140625" style="30" customWidth="1"/>
    <col min="5879" max="5879" width="9.85546875" style="30" customWidth="1"/>
    <col min="5880" max="5880" width="8.5703125" style="30" customWidth="1"/>
    <col min="5881" max="5881" width="8" style="30" customWidth="1"/>
    <col min="5882" max="5882" width="13.7109375" style="30" customWidth="1"/>
    <col min="5883" max="5884" width="8.140625" style="30" customWidth="1"/>
    <col min="5885" max="5885" width="10.5703125" style="30" customWidth="1"/>
    <col min="5886" max="5889" width="8.140625" style="30" customWidth="1"/>
    <col min="5890" max="5890" width="12.42578125" style="30" customWidth="1"/>
    <col min="5891" max="5891" width="12" style="30" customWidth="1"/>
    <col min="5892" max="5892" width="10" style="30" customWidth="1"/>
    <col min="5893" max="5894" width="8.140625" style="30" customWidth="1"/>
    <col min="5895" max="5902" width="0" style="30" hidden="1" customWidth="1"/>
    <col min="5903" max="5903" width="5.85546875" style="30" customWidth="1"/>
    <col min="5904" max="5904" width="15.42578125" style="30" customWidth="1"/>
    <col min="5905" max="5906" width="8.7109375" style="30" customWidth="1"/>
    <col min="5907" max="5907" width="9.7109375" style="30" customWidth="1"/>
    <col min="5908" max="5908" width="10" style="30" customWidth="1"/>
    <col min="5909" max="5909" width="9.28515625" style="30" customWidth="1"/>
    <col min="5910" max="5910" width="8.5703125" style="30" customWidth="1"/>
    <col min="5911" max="5911" width="8.140625" style="30" customWidth="1"/>
    <col min="5912" max="5912" width="10.5703125" style="30" customWidth="1"/>
    <col min="5913" max="5913" width="9.140625" style="30"/>
    <col min="5914" max="5914" width="8.42578125" style="30" customWidth="1"/>
    <col min="5915" max="5915" width="8.85546875" style="30" customWidth="1"/>
    <col min="5916" max="5916" width="10.140625" style="30" customWidth="1"/>
    <col min="5917" max="5917" width="9.140625" style="30"/>
    <col min="5918" max="5918" width="8.5703125" style="30" customWidth="1"/>
    <col min="5919" max="5919" width="7.28515625" style="30" customWidth="1"/>
    <col min="5920" max="6128" width="9.140625" style="30"/>
    <col min="6129" max="6129" width="5.85546875" style="30" customWidth="1"/>
    <col min="6130" max="6130" width="11.85546875" style="30" customWidth="1"/>
    <col min="6131" max="6131" width="10.85546875" style="30" customWidth="1"/>
    <col min="6132" max="6132" width="10.42578125" style="30" customWidth="1"/>
    <col min="6133" max="6133" width="10.140625" style="30" customWidth="1"/>
    <col min="6134" max="6134" width="11.140625" style="30" customWidth="1"/>
    <col min="6135" max="6135" width="9.85546875" style="30" customWidth="1"/>
    <col min="6136" max="6136" width="8.5703125" style="30" customWidth="1"/>
    <col min="6137" max="6137" width="8" style="30" customWidth="1"/>
    <col min="6138" max="6138" width="13.7109375" style="30" customWidth="1"/>
    <col min="6139" max="6140" width="8.140625" style="30" customWidth="1"/>
    <col min="6141" max="6141" width="10.5703125" style="30" customWidth="1"/>
    <col min="6142" max="6145" width="8.140625" style="30" customWidth="1"/>
    <col min="6146" max="6146" width="12.42578125" style="30" customWidth="1"/>
    <col min="6147" max="6147" width="12" style="30" customWidth="1"/>
    <col min="6148" max="6148" width="10" style="30" customWidth="1"/>
    <col min="6149" max="6150" width="8.140625" style="30" customWidth="1"/>
    <col min="6151" max="6158" width="0" style="30" hidden="1" customWidth="1"/>
    <col min="6159" max="6159" width="5.85546875" style="30" customWidth="1"/>
    <col min="6160" max="6160" width="15.42578125" style="30" customWidth="1"/>
    <col min="6161" max="6162" width="8.7109375" style="30" customWidth="1"/>
    <col min="6163" max="6163" width="9.7109375" style="30" customWidth="1"/>
    <col min="6164" max="6164" width="10" style="30" customWidth="1"/>
    <col min="6165" max="6165" width="9.28515625" style="30" customWidth="1"/>
    <col min="6166" max="6166" width="8.5703125" style="30" customWidth="1"/>
    <col min="6167" max="6167" width="8.140625" style="30" customWidth="1"/>
    <col min="6168" max="6168" width="10.5703125" style="30" customWidth="1"/>
    <col min="6169" max="6169" width="9.140625" style="30"/>
    <col min="6170" max="6170" width="8.42578125" style="30" customWidth="1"/>
    <col min="6171" max="6171" width="8.85546875" style="30" customWidth="1"/>
    <col min="6172" max="6172" width="10.140625" style="30" customWidth="1"/>
    <col min="6173" max="6173" width="9.140625" style="30"/>
    <col min="6174" max="6174" width="8.5703125" style="30" customWidth="1"/>
    <col min="6175" max="6175" width="7.28515625" style="30" customWidth="1"/>
    <col min="6176" max="6384" width="9.140625" style="30"/>
    <col min="6385" max="6385" width="5.85546875" style="30" customWidth="1"/>
    <col min="6386" max="6386" width="11.85546875" style="30" customWidth="1"/>
    <col min="6387" max="6387" width="10.85546875" style="30" customWidth="1"/>
    <col min="6388" max="6388" width="10.42578125" style="30" customWidth="1"/>
    <col min="6389" max="6389" width="10.140625" style="30" customWidth="1"/>
    <col min="6390" max="6390" width="11.140625" style="30" customWidth="1"/>
    <col min="6391" max="6391" width="9.85546875" style="30" customWidth="1"/>
    <col min="6392" max="6392" width="8.5703125" style="30" customWidth="1"/>
    <col min="6393" max="6393" width="8" style="30" customWidth="1"/>
    <col min="6394" max="6394" width="13.7109375" style="30" customWidth="1"/>
    <col min="6395" max="6396" width="8.140625" style="30" customWidth="1"/>
    <col min="6397" max="6397" width="10.5703125" style="30" customWidth="1"/>
    <col min="6398" max="6401" width="8.140625" style="30" customWidth="1"/>
    <col min="6402" max="6402" width="12.42578125" style="30" customWidth="1"/>
    <col min="6403" max="6403" width="12" style="30" customWidth="1"/>
    <col min="6404" max="6404" width="10" style="30" customWidth="1"/>
    <col min="6405" max="6406" width="8.140625" style="30" customWidth="1"/>
    <col min="6407" max="6414" width="0" style="30" hidden="1" customWidth="1"/>
    <col min="6415" max="6415" width="5.85546875" style="30" customWidth="1"/>
    <col min="6416" max="6416" width="15.42578125" style="30" customWidth="1"/>
    <col min="6417" max="6418" width="8.7109375" style="30" customWidth="1"/>
    <col min="6419" max="6419" width="9.7109375" style="30" customWidth="1"/>
    <col min="6420" max="6420" width="10" style="30" customWidth="1"/>
    <col min="6421" max="6421" width="9.28515625" style="30" customWidth="1"/>
    <col min="6422" max="6422" width="8.5703125" style="30" customWidth="1"/>
    <col min="6423" max="6423" width="8.140625" style="30" customWidth="1"/>
    <col min="6424" max="6424" width="10.5703125" style="30" customWidth="1"/>
    <col min="6425" max="6425" width="9.140625" style="30"/>
    <col min="6426" max="6426" width="8.42578125" style="30" customWidth="1"/>
    <col min="6427" max="6427" width="8.85546875" style="30" customWidth="1"/>
    <col min="6428" max="6428" width="10.140625" style="30" customWidth="1"/>
    <col min="6429" max="6429" width="9.140625" style="30"/>
    <col min="6430" max="6430" width="8.5703125" style="30" customWidth="1"/>
    <col min="6431" max="6431" width="7.28515625" style="30" customWidth="1"/>
    <col min="6432" max="6640" width="9.140625" style="30"/>
    <col min="6641" max="6641" width="5.85546875" style="30" customWidth="1"/>
    <col min="6642" max="6642" width="11.85546875" style="30" customWidth="1"/>
    <col min="6643" max="6643" width="10.85546875" style="30" customWidth="1"/>
    <col min="6644" max="6644" width="10.42578125" style="30" customWidth="1"/>
    <col min="6645" max="6645" width="10.140625" style="30" customWidth="1"/>
    <col min="6646" max="6646" width="11.140625" style="30" customWidth="1"/>
    <col min="6647" max="6647" width="9.85546875" style="30" customWidth="1"/>
    <col min="6648" max="6648" width="8.5703125" style="30" customWidth="1"/>
    <col min="6649" max="6649" width="8" style="30" customWidth="1"/>
    <col min="6650" max="6650" width="13.7109375" style="30" customWidth="1"/>
    <col min="6651" max="6652" width="8.140625" style="30" customWidth="1"/>
    <col min="6653" max="6653" width="10.5703125" style="30" customWidth="1"/>
    <col min="6654" max="6657" width="8.140625" style="30" customWidth="1"/>
    <col min="6658" max="6658" width="12.42578125" style="30" customWidth="1"/>
    <col min="6659" max="6659" width="12" style="30" customWidth="1"/>
    <col min="6660" max="6660" width="10" style="30" customWidth="1"/>
    <col min="6661" max="6662" width="8.140625" style="30" customWidth="1"/>
    <col min="6663" max="6670" width="0" style="30" hidden="1" customWidth="1"/>
    <col min="6671" max="6671" width="5.85546875" style="30" customWidth="1"/>
    <col min="6672" max="6672" width="15.42578125" style="30" customWidth="1"/>
    <col min="6673" max="6674" width="8.7109375" style="30" customWidth="1"/>
    <col min="6675" max="6675" width="9.7109375" style="30" customWidth="1"/>
    <col min="6676" max="6676" width="10" style="30" customWidth="1"/>
    <col min="6677" max="6677" width="9.28515625" style="30" customWidth="1"/>
    <col min="6678" max="6678" width="8.5703125" style="30" customWidth="1"/>
    <col min="6679" max="6679" width="8.140625" style="30" customWidth="1"/>
    <col min="6680" max="6680" width="10.5703125" style="30" customWidth="1"/>
    <col min="6681" max="6681" width="9.140625" style="30"/>
    <col min="6682" max="6682" width="8.42578125" style="30" customWidth="1"/>
    <col min="6683" max="6683" width="8.85546875" style="30" customWidth="1"/>
    <col min="6684" max="6684" width="10.140625" style="30" customWidth="1"/>
    <col min="6685" max="6685" width="9.140625" style="30"/>
    <col min="6686" max="6686" width="8.5703125" style="30" customWidth="1"/>
    <col min="6687" max="6687" width="7.28515625" style="30" customWidth="1"/>
    <col min="6688" max="6896" width="9.140625" style="30"/>
    <col min="6897" max="6897" width="5.85546875" style="30" customWidth="1"/>
    <col min="6898" max="6898" width="11.85546875" style="30" customWidth="1"/>
    <col min="6899" max="6899" width="10.85546875" style="30" customWidth="1"/>
    <col min="6900" max="6900" width="10.42578125" style="30" customWidth="1"/>
    <col min="6901" max="6901" width="10.140625" style="30" customWidth="1"/>
    <col min="6902" max="6902" width="11.140625" style="30" customWidth="1"/>
    <col min="6903" max="6903" width="9.85546875" style="30" customWidth="1"/>
    <col min="6904" max="6904" width="8.5703125" style="30" customWidth="1"/>
    <col min="6905" max="6905" width="8" style="30" customWidth="1"/>
    <col min="6906" max="6906" width="13.7109375" style="30" customWidth="1"/>
    <col min="6907" max="6908" width="8.140625" style="30" customWidth="1"/>
    <col min="6909" max="6909" width="10.5703125" style="30" customWidth="1"/>
    <col min="6910" max="6913" width="8.140625" style="30" customWidth="1"/>
    <col min="6914" max="6914" width="12.42578125" style="30" customWidth="1"/>
    <col min="6915" max="6915" width="12" style="30" customWidth="1"/>
    <col min="6916" max="6916" width="10" style="30" customWidth="1"/>
    <col min="6917" max="6918" width="8.140625" style="30" customWidth="1"/>
    <col min="6919" max="6926" width="0" style="30" hidden="1" customWidth="1"/>
    <col min="6927" max="6927" width="5.85546875" style="30" customWidth="1"/>
    <col min="6928" max="6928" width="15.42578125" style="30" customWidth="1"/>
    <col min="6929" max="6930" width="8.7109375" style="30" customWidth="1"/>
    <col min="6931" max="6931" width="9.7109375" style="30" customWidth="1"/>
    <col min="6932" max="6932" width="10" style="30" customWidth="1"/>
    <col min="6933" max="6933" width="9.28515625" style="30" customWidth="1"/>
    <col min="6934" max="6934" width="8.5703125" style="30" customWidth="1"/>
    <col min="6935" max="6935" width="8.140625" style="30" customWidth="1"/>
    <col min="6936" max="6936" width="10.5703125" style="30" customWidth="1"/>
    <col min="6937" max="6937" width="9.140625" style="30"/>
    <col min="6938" max="6938" width="8.42578125" style="30" customWidth="1"/>
    <col min="6939" max="6939" width="8.85546875" style="30" customWidth="1"/>
    <col min="6940" max="6940" width="10.140625" style="30" customWidth="1"/>
    <col min="6941" max="6941" width="9.140625" style="30"/>
    <col min="6942" max="6942" width="8.5703125" style="30" customWidth="1"/>
    <col min="6943" max="6943" width="7.28515625" style="30" customWidth="1"/>
    <col min="6944" max="7152" width="9.140625" style="30"/>
    <col min="7153" max="7153" width="5.85546875" style="30" customWidth="1"/>
    <col min="7154" max="7154" width="11.85546875" style="30" customWidth="1"/>
    <col min="7155" max="7155" width="10.85546875" style="30" customWidth="1"/>
    <col min="7156" max="7156" width="10.42578125" style="30" customWidth="1"/>
    <col min="7157" max="7157" width="10.140625" style="30" customWidth="1"/>
    <col min="7158" max="7158" width="11.140625" style="30" customWidth="1"/>
    <col min="7159" max="7159" width="9.85546875" style="30" customWidth="1"/>
    <col min="7160" max="7160" width="8.5703125" style="30" customWidth="1"/>
    <col min="7161" max="7161" width="8" style="30" customWidth="1"/>
    <col min="7162" max="7162" width="13.7109375" style="30" customWidth="1"/>
    <col min="7163" max="7164" width="8.140625" style="30" customWidth="1"/>
    <col min="7165" max="7165" width="10.5703125" style="30" customWidth="1"/>
    <col min="7166" max="7169" width="8.140625" style="30" customWidth="1"/>
    <col min="7170" max="7170" width="12.42578125" style="30" customWidth="1"/>
    <col min="7171" max="7171" width="12" style="30" customWidth="1"/>
    <col min="7172" max="7172" width="10" style="30" customWidth="1"/>
    <col min="7173" max="7174" width="8.140625" style="30" customWidth="1"/>
    <col min="7175" max="7182" width="0" style="30" hidden="1" customWidth="1"/>
    <col min="7183" max="7183" width="5.85546875" style="30" customWidth="1"/>
    <col min="7184" max="7184" width="15.42578125" style="30" customWidth="1"/>
    <col min="7185" max="7186" width="8.7109375" style="30" customWidth="1"/>
    <col min="7187" max="7187" width="9.7109375" style="30" customWidth="1"/>
    <col min="7188" max="7188" width="10" style="30" customWidth="1"/>
    <col min="7189" max="7189" width="9.28515625" style="30" customWidth="1"/>
    <col min="7190" max="7190" width="8.5703125" style="30" customWidth="1"/>
    <col min="7191" max="7191" width="8.140625" style="30" customWidth="1"/>
    <col min="7192" max="7192" width="10.5703125" style="30" customWidth="1"/>
    <col min="7193" max="7193" width="9.140625" style="30"/>
    <col min="7194" max="7194" width="8.42578125" style="30" customWidth="1"/>
    <col min="7195" max="7195" width="8.85546875" style="30" customWidth="1"/>
    <col min="7196" max="7196" width="10.140625" style="30" customWidth="1"/>
    <col min="7197" max="7197" width="9.140625" style="30"/>
    <col min="7198" max="7198" width="8.5703125" style="30" customWidth="1"/>
    <col min="7199" max="7199" width="7.28515625" style="30" customWidth="1"/>
    <col min="7200" max="7408" width="9.140625" style="30"/>
    <col min="7409" max="7409" width="5.85546875" style="30" customWidth="1"/>
    <col min="7410" max="7410" width="11.85546875" style="30" customWidth="1"/>
    <col min="7411" max="7411" width="10.85546875" style="30" customWidth="1"/>
    <col min="7412" max="7412" width="10.42578125" style="30" customWidth="1"/>
    <col min="7413" max="7413" width="10.140625" style="30" customWidth="1"/>
    <col min="7414" max="7414" width="11.140625" style="30" customWidth="1"/>
    <col min="7415" max="7415" width="9.85546875" style="30" customWidth="1"/>
    <col min="7416" max="7416" width="8.5703125" style="30" customWidth="1"/>
    <col min="7417" max="7417" width="8" style="30" customWidth="1"/>
    <col min="7418" max="7418" width="13.7109375" style="30" customWidth="1"/>
    <col min="7419" max="7420" width="8.140625" style="30" customWidth="1"/>
    <col min="7421" max="7421" width="10.5703125" style="30" customWidth="1"/>
    <col min="7422" max="7425" width="8.140625" style="30" customWidth="1"/>
    <col min="7426" max="7426" width="12.42578125" style="30" customWidth="1"/>
    <col min="7427" max="7427" width="12" style="30" customWidth="1"/>
    <col min="7428" max="7428" width="10" style="30" customWidth="1"/>
    <col min="7429" max="7430" width="8.140625" style="30" customWidth="1"/>
    <col min="7431" max="7438" width="0" style="30" hidden="1" customWidth="1"/>
    <col min="7439" max="7439" width="5.85546875" style="30" customWidth="1"/>
    <col min="7440" max="7440" width="15.42578125" style="30" customWidth="1"/>
    <col min="7441" max="7442" width="8.7109375" style="30" customWidth="1"/>
    <col min="7443" max="7443" width="9.7109375" style="30" customWidth="1"/>
    <col min="7444" max="7444" width="10" style="30" customWidth="1"/>
    <col min="7445" max="7445" width="9.28515625" style="30" customWidth="1"/>
    <col min="7446" max="7446" width="8.5703125" style="30" customWidth="1"/>
    <col min="7447" max="7447" width="8.140625" style="30" customWidth="1"/>
    <col min="7448" max="7448" width="10.5703125" style="30" customWidth="1"/>
    <col min="7449" max="7449" width="9.140625" style="30"/>
    <col min="7450" max="7450" width="8.42578125" style="30" customWidth="1"/>
    <col min="7451" max="7451" width="8.85546875" style="30" customWidth="1"/>
    <col min="7452" max="7452" width="10.140625" style="30" customWidth="1"/>
    <col min="7453" max="7453" width="9.140625" style="30"/>
    <col min="7454" max="7454" width="8.5703125" style="30" customWidth="1"/>
    <col min="7455" max="7455" width="7.28515625" style="30" customWidth="1"/>
    <col min="7456" max="7664" width="9.140625" style="30"/>
    <col min="7665" max="7665" width="5.85546875" style="30" customWidth="1"/>
    <col min="7666" max="7666" width="11.85546875" style="30" customWidth="1"/>
    <col min="7667" max="7667" width="10.85546875" style="30" customWidth="1"/>
    <col min="7668" max="7668" width="10.42578125" style="30" customWidth="1"/>
    <col min="7669" max="7669" width="10.140625" style="30" customWidth="1"/>
    <col min="7670" max="7670" width="11.140625" style="30" customWidth="1"/>
    <col min="7671" max="7671" width="9.85546875" style="30" customWidth="1"/>
    <col min="7672" max="7672" width="8.5703125" style="30" customWidth="1"/>
    <col min="7673" max="7673" width="8" style="30" customWidth="1"/>
    <col min="7674" max="7674" width="13.7109375" style="30" customWidth="1"/>
    <col min="7675" max="7676" width="8.140625" style="30" customWidth="1"/>
    <col min="7677" max="7677" width="10.5703125" style="30" customWidth="1"/>
    <col min="7678" max="7681" width="8.140625" style="30" customWidth="1"/>
    <col min="7682" max="7682" width="12.42578125" style="30" customWidth="1"/>
    <col min="7683" max="7683" width="12" style="30" customWidth="1"/>
    <col min="7684" max="7684" width="10" style="30" customWidth="1"/>
    <col min="7685" max="7686" width="8.140625" style="30" customWidth="1"/>
    <col min="7687" max="7694" width="0" style="30" hidden="1" customWidth="1"/>
    <col min="7695" max="7695" width="5.85546875" style="30" customWidth="1"/>
    <col min="7696" max="7696" width="15.42578125" style="30" customWidth="1"/>
    <col min="7697" max="7698" width="8.7109375" style="30" customWidth="1"/>
    <col min="7699" max="7699" width="9.7109375" style="30" customWidth="1"/>
    <col min="7700" max="7700" width="10" style="30" customWidth="1"/>
    <col min="7701" max="7701" width="9.28515625" style="30" customWidth="1"/>
    <col min="7702" max="7702" width="8.5703125" style="30" customWidth="1"/>
    <col min="7703" max="7703" width="8.140625" style="30" customWidth="1"/>
    <col min="7704" max="7704" width="10.5703125" style="30" customWidth="1"/>
    <col min="7705" max="7705" width="9.140625" style="30"/>
    <col min="7706" max="7706" width="8.42578125" style="30" customWidth="1"/>
    <col min="7707" max="7707" width="8.85546875" style="30" customWidth="1"/>
    <col min="7708" max="7708" width="10.140625" style="30" customWidth="1"/>
    <col min="7709" max="7709" width="9.140625" style="30"/>
    <col min="7710" max="7710" width="8.5703125" style="30" customWidth="1"/>
    <col min="7711" max="7711" width="7.28515625" style="30" customWidth="1"/>
    <col min="7712" max="7920" width="9.140625" style="30"/>
    <col min="7921" max="7921" width="5.85546875" style="30" customWidth="1"/>
    <col min="7922" max="7922" width="11.85546875" style="30" customWidth="1"/>
    <col min="7923" max="7923" width="10.85546875" style="30" customWidth="1"/>
    <col min="7924" max="7924" width="10.42578125" style="30" customWidth="1"/>
    <col min="7925" max="7925" width="10.140625" style="30" customWidth="1"/>
    <col min="7926" max="7926" width="11.140625" style="30" customWidth="1"/>
    <col min="7927" max="7927" width="9.85546875" style="30" customWidth="1"/>
    <col min="7928" max="7928" width="8.5703125" style="30" customWidth="1"/>
    <col min="7929" max="7929" width="8" style="30" customWidth="1"/>
    <col min="7930" max="7930" width="13.7109375" style="30" customWidth="1"/>
    <col min="7931" max="7932" width="8.140625" style="30" customWidth="1"/>
    <col min="7933" max="7933" width="10.5703125" style="30" customWidth="1"/>
    <col min="7934" max="7937" width="8.140625" style="30" customWidth="1"/>
    <col min="7938" max="7938" width="12.42578125" style="30" customWidth="1"/>
    <col min="7939" max="7939" width="12" style="30" customWidth="1"/>
    <col min="7940" max="7940" width="10" style="30" customWidth="1"/>
    <col min="7941" max="7942" width="8.140625" style="30" customWidth="1"/>
    <col min="7943" max="7950" width="0" style="30" hidden="1" customWidth="1"/>
    <col min="7951" max="7951" width="5.85546875" style="30" customWidth="1"/>
    <col min="7952" max="7952" width="15.42578125" style="30" customWidth="1"/>
    <col min="7953" max="7954" width="8.7109375" style="30" customWidth="1"/>
    <col min="7955" max="7955" width="9.7109375" style="30" customWidth="1"/>
    <col min="7956" max="7956" width="10" style="30" customWidth="1"/>
    <col min="7957" max="7957" width="9.28515625" style="30" customWidth="1"/>
    <col min="7958" max="7958" width="8.5703125" style="30" customWidth="1"/>
    <col min="7959" max="7959" width="8.140625" style="30" customWidth="1"/>
    <col min="7960" max="7960" width="10.5703125" style="30" customWidth="1"/>
    <col min="7961" max="7961" width="9.140625" style="30"/>
    <col min="7962" max="7962" width="8.42578125" style="30" customWidth="1"/>
    <col min="7963" max="7963" width="8.85546875" style="30" customWidth="1"/>
    <col min="7964" max="7964" width="10.140625" style="30" customWidth="1"/>
    <col min="7965" max="7965" width="9.140625" style="30"/>
    <col min="7966" max="7966" width="8.5703125" style="30" customWidth="1"/>
    <col min="7967" max="7967" width="7.28515625" style="30" customWidth="1"/>
    <col min="7968" max="8176" width="9.140625" style="30"/>
    <col min="8177" max="8177" width="5.85546875" style="30" customWidth="1"/>
    <col min="8178" max="8178" width="11.85546875" style="30" customWidth="1"/>
    <col min="8179" max="8179" width="10.85546875" style="30" customWidth="1"/>
    <col min="8180" max="8180" width="10.42578125" style="30" customWidth="1"/>
    <col min="8181" max="8181" width="10.140625" style="30" customWidth="1"/>
    <col min="8182" max="8182" width="11.140625" style="30" customWidth="1"/>
    <col min="8183" max="8183" width="9.85546875" style="30" customWidth="1"/>
    <col min="8184" max="8184" width="8.5703125" style="30" customWidth="1"/>
    <col min="8185" max="8185" width="8" style="30" customWidth="1"/>
    <col min="8186" max="8186" width="13.7109375" style="30" customWidth="1"/>
    <col min="8187" max="8188" width="8.140625" style="30" customWidth="1"/>
    <col min="8189" max="8189" width="10.5703125" style="30" customWidth="1"/>
    <col min="8190" max="8193" width="8.140625" style="30" customWidth="1"/>
    <col min="8194" max="8194" width="12.42578125" style="30" customWidth="1"/>
    <col min="8195" max="8195" width="12" style="30" customWidth="1"/>
    <col min="8196" max="8196" width="10" style="30" customWidth="1"/>
    <col min="8197" max="8198" width="8.140625" style="30" customWidth="1"/>
    <col min="8199" max="8206" width="0" style="30" hidden="1" customWidth="1"/>
    <col min="8207" max="8207" width="5.85546875" style="30" customWidth="1"/>
    <col min="8208" max="8208" width="15.42578125" style="30" customWidth="1"/>
    <col min="8209" max="8210" width="8.7109375" style="30" customWidth="1"/>
    <col min="8211" max="8211" width="9.7109375" style="30" customWidth="1"/>
    <col min="8212" max="8212" width="10" style="30" customWidth="1"/>
    <col min="8213" max="8213" width="9.28515625" style="30" customWidth="1"/>
    <col min="8214" max="8214" width="8.5703125" style="30" customWidth="1"/>
    <col min="8215" max="8215" width="8.140625" style="30" customWidth="1"/>
    <col min="8216" max="8216" width="10.5703125" style="30" customWidth="1"/>
    <col min="8217" max="8217" width="9.140625" style="30"/>
    <col min="8218" max="8218" width="8.42578125" style="30" customWidth="1"/>
    <col min="8219" max="8219" width="8.85546875" style="30" customWidth="1"/>
    <col min="8220" max="8220" width="10.140625" style="30" customWidth="1"/>
    <col min="8221" max="8221" width="9.140625" style="30"/>
    <col min="8222" max="8222" width="8.5703125" style="30" customWidth="1"/>
    <col min="8223" max="8223" width="7.28515625" style="30" customWidth="1"/>
    <col min="8224" max="8432" width="9.140625" style="30"/>
    <col min="8433" max="8433" width="5.85546875" style="30" customWidth="1"/>
    <col min="8434" max="8434" width="11.85546875" style="30" customWidth="1"/>
    <col min="8435" max="8435" width="10.85546875" style="30" customWidth="1"/>
    <col min="8436" max="8436" width="10.42578125" style="30" customWidth="1"/>
    <col min="8437" max="8437" width="10.140625" style="30" customWidth="1"/>
    <col min="8438" max="8438" width="11.140625" style="30" customWidth="1"/>
    <col min="8439" max="8439" width="9.85546875" style="30" customWidth="1"/>
    <col min="8440" max="8440" width="8.5703125" style="30" customWidth="1"/>
    <col min="8441" max="8441" width="8" style="30" customWidth="1"/>
    <col min="8442" max="8442" width="13.7109375" style="30" customWidth="1"/>
    <col min="8443" max="8444" width="8.140625" style="30" customWidth="1"/>
    <col min="8445" max="8445" width="10.5703125" style="30" customWidth="1"/>
    <col min="8446" max="8449" width="8.140625" style="30" customWidth="1"/>
    <col min="8450" max="8450" width="12.42578125" style="30" customWidth="1"/>
    <col min="8451" max="8451" width="12" style="30" customWidth="1"/>
    <col min="8452" max="8452" width="10" style="30" customWidth="1"/>
    <col min="8453" max="8454" width="8.140625" style="30" customWidth="1"/>
    <col min="8455" max="8462" width="0" style="30" hidden="1" customWidth="1"/>
    <col min="8463" max="8463" width="5.85546875" style="30" customWidth="1"/>
    <col min="8464" max="8464" width="15.42578125" style="30" customWidth="1"/>
    <col min="8465" max="8466" width="8.7109375" style="30" customWidth="1"/>
    <col min="8467" max="8467" width="9.7109375" style="30" customWidth="1"/>
    <col min="8468" max="8468" width="10" style="30" customWidth="1"/>
    <col min="8469" max="8469" width="9.28515625" style="30" customWidth="1"/>
    <col min="8470" max="8470" width="8.5703125" style="30" customWidth="1"/>
    <col min="8471" max="8471" width="8.140625" style="30" customWidth="1"/>
    <col min="8472" max="8472" width="10.5703125" style="30" customWidth="1"/>
    <col min="8473" max="8473" width="9.140625" style="30"/>
    <col min="8474" max="8474" width="8.42578125" style="30" customWidth="1"/>
    <col min="8475" max="8475" width="8.85546875" style="30" customWidth="1"/>
    <col min="8476" max="8476" width="10.140625" style="30" customWidth="1"/>
    <col min="8477" max="8477" width="9.140625" style="30"/>
    <col min="8478" max="8478" width="8.5703125" style="30" customWidth="1"/>
    <col min="8479" max="8479" width="7.28515625" style="30" customWidth="1"/>
    <col min="8480" max="8688" width="9.140625" style="30"/>
    <col min="8689" max="8689" width="5.85546875" style="30" customWidth="1"/>
    <col min="8690" max="8690" width="11.85546875" style="30" customWidth="1"/>
    <col min="8691" max="8691" width="10.85546875" style="30" customWidth="1"/>
    <col min="8692" max="8692" width="10.42578125" style="30" customWidth="1"/>
    <col min="8693" max="8693" width="10.140625" style="30" customWidth="1"/>
    <col min="8694" max="8694" width="11.140625" style="30" customWidth="1"/>
    <col min="8695" max="8695" width="9.85546875" style="30" customWidth="1"/>
    <col min="8696" max="8696" width="8.5703125" style="30" customWidth="1"/>
    <col min="8697" max="8697" width="8" style="30" customWidth="1"/>
    <col min="8698" max="8698" width="13.7109375" style="30" customWidth="1"/>
    <col min="8699" max="8700" width="8.140625" style="30" customWidth="1"/>
    <col min="8701" max="8701" width="10.5703125" style="30" customWidth="1"/>
    <col min="8702" max="8705" width="8.140625" style="30" customWidth="1"/>
    <col min="8706" max="8706" width="12.42578125" style="30" customWidth="1"/>
    <col min="8707" max="8707" width="12" style="30" customWidth="1"/>
    <col min="8708" max="8708" width="10" style="30" customWidth="1"/>
    <col min="8709" max="8710" width="8.140625" style="30" customWidth="1"/>
    <col min="8711" max="8718" width="0" style="30" hidden="1" customWidth="1"/>
    <col min="8719" max="8719" width="5.85546875" style="30" customWidth="1"/>
    <col min="8720" max="8720" width="15.42578125" style="30" customWidth="1"/>
    <col min="8721" max="8722" width="8.7109375" style="30" customWidth="1"/>
    <col min="8723" max="8723" width="9.7109375" style="30" customWidth="1"/>
    <col min="8724" max="8724" width="10" style="30" customWidth="1"/>
    <col min="8725" max="8725" width="9.28515625" style="30" customWidth="1"/>
    <col min="8726" max="8726" width="8.5703125" style="30" customWidth="1"/>
    <col min="8727" max="8727" width="8.140625" style="30" customWidth="1"/>
    <col min="8728" max="8728" width="10.5703125" style="30" customWidth="1"/>
    <col min="8729" max="8729" width="9.140625" style="30"/>
    <col min="8730" max="8730" width="8.42578125" style="30" customWidth="1"/>
    <col min="8731" max="8731" width="8.85546875" style="30" customWidth="1"/>
    <col min="8732" max="8732" width="10.140625" style="30" customWidth="1"/>
    <col min="8733" max="8733" width="9.140625" style="30"/>
    <col min="8734" max="8734" width="8.5703125" style="30" customWidth="1"/>
    <col min="8735" max="8735" width="7.28515625" style="30" customWidth="1"/>
    <col min="8736" max="8944" width="9.140625" style="30"/>
    <col min="8945" max="8945" width="5.85546875" style="30" customWidth="1"/>
    <col min="8946" max="8946" width="11.85546875" style="30" customWidth="1"/>
    <col min="8947" max="8947" width="10.85546875" style="30" customWidth="1"/>
    <col min="8948" max="8948" width="10.42578125" style="30" customWidth="1"/>
    <col min="8949" max="8949" width="10.140625" style="30" customWidth="1"/>
    <col min="8950" max="8950" width="11.140625" style="30" customWidth="1"/>
    <col min="8951" max="8951" width="9.85546875" style="30" customWidth="1"/>
    <col min="8952" max="8952" width="8.5703125" style="30" customWidth="1"/>
    <col min="8953" max="8953" width="8" style="30" customWidth="1"/>
    <col min="8954" max="8954" width="13.7109375" style="30" customWidth="1"/>
    <col min="8955" max="8956" width="8.140625" style="30" customWidth="1"/>
    <col min="8957" max="8957" width="10.5703125" style="30" customWidth="1"/>
    <col min="8958" max="8961" width="8.140625" style="30" customWidth="1"/>
    <col min="8962" max="8962" width="12.42578125" style="30" customWidth="1"/>
    <col min="8963" max="8963" width="12" style="30" customWidth="1"/>
    <col min="8964" max="8964" width="10" style="30" customWidth="1"/>
    <col min="8965" max="8966" width="8.140625" style="30" customWidth="1"/>
    <col min="8967" max="8974" width="0" style="30" hidden="1" customWidth="1"/>
    <col min="8975" max="8975" width="5.85546875" style="30" customWidth="1"/>
    <col min="8976" max="8976" width="15.42578125" style="30" customWidth="1"/>
    <col min="8977" max="8978" width="8.7109375" style="30" customWidth="1"/>
    <col min="8979" max="8979" width="9.7109375" style="30" customWidth="1"/>
    <col min="8980" max="8980" width="10" style="30" customWidth="1"/>
    <col min="8981" max="8981" width="9.28515625" style="30" customWidth="1"/>
    <col min="8982" max="8982" width="8.5703125" style="30" customWidth="1"/>
    <col min="8983" max="8983" width="8.140625" style="30" customWidth="1"/>
    <col min="8984" max="8984" width="10.5703125" style="30" customWidth="1"/>
    <col min="8985" max="8985" width="9.140625" style="30"/>
    <col min="8986" max="8986" width="8.42578125" style="30" customWidth="1"/>
    <col min="8987" max="8987" width="8.85546875" style="30" customWidth="1"/>
    <col min="8988" max="8988" width="10.140625" style="30" customWidth="1"/>
    <col min="8989" max="8989" width="9.140625" style="30"/>
    <col min="8990" max="8990" width="8.5703125" style="30" customWidth="1"/>
    <col min="8991" max="8991" width="7.28515625" style="30" customWidth="1"/>
    <col min="8992" max="9200" width="9.140625" style="30"/>
    <col min="9201" max="9201" width="5.85546875" style="30" customWidth="1"/>
    <col min="9202" max="9202" width="11.85546875" style="30" customWidth="1"/>
    <col min="9203" max="9203" width="10.85546875" style="30" customWidth="1"/>
    <col min="9204" max="9204" width="10.42578125" style="30" customWidth="1"/>
    <col min="9205" max="9205" width="10.140625" style="30" customWidth="1"/>
    <col min="9206" max="9206" width="11.140625" style="30" customWidth="1"/>
    <col min="9207" max="9207" width="9.85546875" style="30" customWidth="1"/>
    <col min="9208" max="9208" width="8.5703125" style="30" customWidth="1"/>
    <col min="9209" max="9209" width="8" style="30" customWidth="1"/>
    <col min="9210" max="9210" width="13.7109375" style="30" customWidth="1"/>
    <col min="9211" max="9212" width="8.140625" style="30" customWidth="1"/>
    <col min="9213" max="9213" width="10.5703125" style="30" customWidth="1"/>
    <col min="9214" max="9217" width="8.140625" style="30" customWidth="1"/>
    <col min="9218" max="9218" width="12.42578125" style="30" customWidth="1"/>
    <col min="9219" max="9219" width="12" style="30" customWidth="1"/>
    <col min="9220" max="9220" width="10" style="30" customWidth="1"/>
    <col min="9221" max="9222" width="8.140625" style="30" customWidth="1"/>
    <col min="9223" max="9230" width="0" style="30" hidden="1" customWidth="1"/>
    <col min="9231" max="9231" width="5.85546875" style="30" customWidth="1"/>
    <col min="9232" max="9232" width="15.42578125" style="30" customWidth="1"/>
    <col min="9233" max="9234" width="8.7109375" style="30" customWidth="1"/>
    <col min="9235" max="9235" width="9.7109375" style="30" customWidth="1"/>
    <col min="9236" max="9236" width="10" style="30" customWidth="1"/>
    <col min="9237" max="9237" width="9.28515625" style="30" customWidth="1"/>
    <col min="9238" max="9238" width="8.5703125" style="30" customWidth="1"/>
    <col min="9239" max="9239" width="8.140625" style="30" customWidth="1"/>
    <col min="9240" max="9240" width="10.5703125" style="30" customWidth="1"/>
    <col min="9241" max="9241" width="9.140625" style="30"/>
    <col min="9242" max="9242" width="8.42578125" style="30" customWidth="1"/>
    <col min="9243" max="9243" width="8.85546875" style="30" customWidth="1"/>
    <col min="9244" max="9244" width="10.140625" style="30" customWidth="1"/>
    <col min="9245" max="9245" width="9.140625" style="30"/>
    <col min="9246" max="9246" width="8.5703125" style="30" customWidth="1"/>
    <col min="9247" max="9247" width="7.28515625" style="30" customWidth="1"/>
    <col min="9248" max="9456" width="9.140625" style="30"/>
    <col min="9457" max="9457" width="5.85546875" style="30" customWidth="1"/>
    <col min="9458" max="9458" width="11.85546875" style="30" customWidth="1"/>
    <col min="9459" max="9459" width="10.85546875" style="30" customWidth="1"/>
    <col min="9460" max="9460" width="10.42578125" style="30" customWidth="1"/>
    <col min="9461" max="9461" width="10.140625" style="30" customWidth="1"/>
    <col min="9462" max="9462" width="11.140625" style="30" customWidth="1"/>
    <col min="9463" max="9463" width="9.85546875" style="30" customWidth="1"/>
    <col min="9464" max="9464" width="8.5703125" style="30" customWidth="1"/>
    <col min="9465" max="9465" width="8" style="30" customWidth="1"/>
    <col min="9466" max="9466" width="13.7109375" style="30" customWidth="1"/>
    <col min="9467" max="9468" width="8.140625" style="30" customWidth="1"/>
    <col min="9469" max="9469" width="10.5703125" style="30" customWidth="1"/>
    <col min="9470" max="9473" width="8.140625" style="30" customWidth="1"/>
    <col min="9474" max="9474" width="12.42578125" style="30" customWidth="1"/>
    <col min="9475" max="9475" width="12" style="30" customWidth="1"/>
    <col min="9476" max="9476" width="10" style="30" customWidth="1"/>
    <col min="9477" max="9478" width="8.140625" style="30" customWidth="1"/>
    <col min="9479" max="9486" width="0" style="30" hidden="1" customWidth="1"/>
    <col min="9487" max="9487" width="5.85546875" style="30" customWidth="1"/>
    <col min="9488" max="9488" width="15.42578125" style="30" customWidth="1"/>
    <col min="9489" max="9490" width="8.7109375" style="30" customWidth="1"/>
    <col min="9491" max="9491" width="9.7109375" style="30" customWidth="1"/>
    <col min="9492" max="9492" width="10" style="30" customWidth="1"/>
    <col min="9493" max="9493" width="9.28515625" style="30" customWidth="1"/>
    <col min="9494" max="9494" width="8.5703125" style="30" customWidth="1"/>
    <col min="9495" max="9495" width="8.140625" style="30" customWidth="1"/>
    <col min="9496" max="9496" width="10.5703125" style="30" customWidth="1"/>
    <col min="9497" max="9497" width="9.140625" style="30"/>
    <col min="9498" max="9498" width="8.42578125" style="30" customWidth="1"/>
    <col min="9499" max="9499" width="8.85546875" style="30" customWidth="1"/>
    <col min="9500" max="9500" width="10.140625" style="30" customWidth="1"/>
    <col min="9501" max="9501" width="9.140625" style="30"/>
    <col min="9502" max="9502" width="8.5703125" style="30" customWidth="1"/>
    <col min="9503" max="9503" width="7.28515625" style="30" customWidth="1"/>
    <col min="9504" max="9712" width="9.140625" style="30"/>
    <col min="9713" max="9713" width="5.85546875" style="30" customWidth="1"/>
    <col min="9714" max="9714" width="11.85546875" style="30" customWidth="1"/>
    <col min="9715" max="9715" width="10.85546875" style="30" customWidth="1"/>
    <col min="9716" max="9716" width="10.42578125" style="30" customWidth="1"/>
    <col min="9717" max="9717" width="10.140625" style="30" customWidth="1"/>
    <col min="9718" max="9718" width="11.140625" style="30" customWidth="1"/>
    <col min="9719" max="9719" width="9.85546875" style="30" customWidth="1"/>
    <col min="9720" max="9720" width="8.5703125" style="30" customWidth="1"/>
    <col min="9721" max="9721" width="8" style="30" customWidth="1"/>
    <col min="9722" max="9722" width="13.7109375" style="30" customWidth="1"/>
    <col min="9723" max="9724" width="8.140625" style="30" customWidth="1"/>
    <col min="9725" max="9725" width="10.5703125" style="30" customWidth="1"/>
    <col min="9726" max="9729" width="8.140625" style="30" customWidth="1"/>
    <col min="9730" max="9730" width="12.42578125" style="30" customWidth="1"/>
    <col min="9731" max="9731" width="12" style="30" customWidth="1"/>
    <col min="9732" max="9732" width="10" style="30" customWidth="1"/>
    <col min="9733" max="9734" width="8.140625" style="30" customWidth="1"/>
    <col min="9735" max="9742" width="0" style="30" hidden="1" customWidth="1"/>
    <col min="9743" max="9743" width="5.85546875" style="30" customWidth="1"/>
    <col min="9744" max="9744" width="15.42578125" style="30" customWidth="1"/>
    <col min="9745" max="9746" width="8.7109375" style="30" customWidth="1"/>
    <col min="9747" max="9747" width="9.7109375" style="30" customWidth="1"/>
    <col min="9748" max="9748" width="10" style="30" customWidth="1"/>
    <col min="9749" max="9749" width="9.28515625" style="30" customWidth="1"/>
    <col min="9750" max="9750" width="8.5703125" style="30" customWidth="1"/>
    <col min="9751" max="9751" width="8.140625" style="30" customWidth="1"/>
    <col min="9752" max="9752" width="10.5703125" style="30" customWidth="1"/>
    <col min="9753" max="9753" width="9.140625" style="30"/>
    <col min="9754" max="9754" width="8.42578125" style="30" customWidth="1"/>
    <col min="9755" max="9755" width="8.85546875" style="30" customWidth="1"/>
    <col min="9756" max="9756" width="10.140625" style="30" customWidth="1"/>
    <col min="9757" max="9757" width="9.140625" style="30"/>
    <col min="9758" max="9758" width="8.5703125" style="30" customWidth="1"/>
    <col min="9759" max="9759" width="7.28515625" style="30" customWidth="1"/>
    <col min="9760" max="9968" width="9.140625" style="30"/>
    <col min="9969" max="9969" width="5.85546875" style="30" customWidth="1"/>
    <col min="9970" max="9970" width="11.85546875" style="30" customWidth="1"/>
    <col min="9971" max="9971" width="10.85546875" style="30" customWidth="1"/>
    <col min="9972" max="9972" width="10.42578125" style="30" customWidth="1"/>
    <col min="9973" max="9973" width="10.140625" style="30" customWidth="1"/>
    <col min="9974" max="9974" width="11.140625" style="30" customWidth="1"/>
    <col min="9975" max="9975" width="9.85546875" style="30" customWidth="1"/>
    <col min="9976" max="9976" width="8.5703125" style="30" customWidth="1"/>
    <col min="9977" max="9977" width="8" style="30" customWidth="1"/>
    <col min="9978" max="9978" width="13.7109375" style="30" customWidth="1"/>
    <col min="9979" max="9980" width="8.140625" style="30" customWidth="1"/>
    <col min="9981" max="9981" width="10.5703125" style="30" customWidth="1"/>
    <col min="9982" max="9985" width="8.140625" style="30" customWidth="1"/>
    <col min="9986" max="9986" width="12.42578125" style="30" customWidth="1"/>
    <col min="9987" max="9987" width="12" style="30" customWidth="1"/>
    <col min="9988" max="9988" width="10" style="30" customWidth="1"/>
    <col min="9989" max="9990" width="8.140625" style="30" customWidth="1"/>
    <col min="9991" max="9998" width="0" style="30" hidden="1" customWidth="1"/>
    <col min="9999" max="9999" width="5.85546875" style="30" customWidth="1"/>
    <col min="10000" max="10000" width="15.42578125" style="30" customWidth="1"/>
    <col min="10001" max="10002" width="8.7109375" style="30" customWidth="1"/>
    <col min="10003" max="10003" width="9.7109375" style="30" customWidth="1"/>
    <col min="10004" max="10004" width="10" style="30" customWidth="1"/>
    <col min="10005" max="10005" width="9.28515625" style="30" customWidth="1"/>
    <col min="10006" max="10006" width="8.5703125" style="30" customWidth="1"/>
    <col min="10007" max="10007" width="8.140625" style="30" customWidth="1"/>
    <col min="10008" max="10008" width="10.5703125" style="30" customWidth="1"/>
    <col min="10009" max="10009" width="9.140625" style="30"/>
    <col min="10010" max="10010" width="8.42578125" style="30" customWidth="1"/>
    <col min="10011" max="10011" width="8.85546875" style="30" customWidth="1"/>
    <col min="10012" max="10012" width="10.140625" style="30" customWidth="1"/>
    <col min="10013" max="10013" width="9.140625" style="30"/>
    <col min="10014" max="10014" width="8.5703125" style="30" customWidth="1"/>
    <col min="10015" max="10015" width="7.28515625" style="30" customWidth="1"/>
    <col min="10016" max="10224" width="9.140625" style="30"/>
    <col min="10225" max="10225" width="5.85546875" style="30" customWidth="1"/>
    <col min="10226" max="10226" width="11.85546875" style="30" customWidth="1"/>
    <col min="10227" max="10227" width="10.85546875" style="30" customWidth="1"/>
    <col min="10228" max="10228" width="10.42578125" style="30" customWidth="1"/>
    <col min="10229" max="10229" width="10.140625" style="30" customWidth="1"/>
    <col min="10230" max="10230" width="11.140625" style="30" customWidth="1"/>
    <col min="10231" max="10231" width="9.85546875" style="30" customWidth="1"/>
    <col min="10232" max="10232" width="8.5703125" style="30" customWidth="1"/>
    <col min="10233" max="10233" width="8" style="30" customWidth="1"/>
    <col min="10234" max="10234" width="13.7109375" style="30" customWidth="1"/>
    <col min="10235" max="10236" width="8.140625" style="30" customWidth="1"/>
    <col min="10237" max="10237" width="10.5703125" style="30" customWidth="1"/>
    <col min="10238" max="10241" width="8.140625" style="30" customWidth="1"/>
    <col min="10242" max="10242" width="12.42578125" style="30" customWidth="1"/>
    <col min="10243" max="10243" width="12" style="30" customWidth="1"/>
    <col min="10244" max="10244" width="10" style="30" customWidth="1"/>
    <col min="10245" max="10246" width="8.140625" style="30" customWidth="1"/>
    <col min="10247" max="10254" width="0" style="30" hidden="1" customWidth="1"/>
    <col min="10255" max="10255" width="5.85546875" style="30" customWidth="1"/>
    <col min="10256" max="10256" width="15.42578125" style="30" customWidth="1"/>
    <col min="10257" max="10258" width="8.7109375" style="30" customWidth="1"/>
    <col min="10259" max="10259" width="9.7109375" style="30" customWidth="1"/>
    <col min="10260" max="10260" width="10" style="30" customWidth="1"/>
    <col min="10261" max="10261" width="9.28515625" style="30" customWidth="1"/>
    <col min="10262" max="10262" width="8.5703125" style="30" customWidth="1"/>
    <col min="10263" max="10263" width="8.140625" style="30" customWidth="1"/>
    <col min="10264" max="10264" width="10.5703125" style="30" customWidth="1"/>
    <col min="10265" max="10265" width="9.140625" style="30"/>
    <col min="10266" max="10266" width="8.42578125" style="30" customWidth="1"/>
    <col min="10267" max="10267" width="8.85546875" style="30" customWidth="1"/>
    <col min="10268" max="10268" width="10.140625" style="30" customWidth="1"/>
    <col min="10269" max="10269" width="9.140625" style="30"/>
    <col min="10270" max="10270" width="8.5703125" style="30" customWidth="1"/>
    <col min="10271" max="10271" width="7.28515625" style="30" customWidth="1"/>
    <col min="10272" max="10480" width="9.140625" style="30"/>
    <col min="10481" max="10481" width="5.85546875" style="30" customWidth="1"/>
    <col min="10482" max="10482" width="11.85546875" style="30" customWidth="1"/>
    <col min="10483" max="10483" width="10.85546875" style="30" customWidth="1"/>
    <col min="10484" max="10484" width="10.42578125" style="30" customWidth="1"/>
    <col min="10485" max="10485" width="10.140625" style="30" customWidth="1"/>
    <col min="10486" max="10486" width="11.140625" style="30" customWidth="1"/>
    <col min="10487" max="10487" width="9.85546875" style="30" customWidth="1"/>
    <col min="10488" max="10488" width="8.5703125" style="30" customWidth="1"/>
    <col min="10489" max="10489" width="8" style="30" customWidth="1"/>
    <col min="10490" max="10490" width="13.7109375" style="30" customWidth="1"/>
    <col min="10491" max="10492" width="8.140625" style="30" customWidth="1"/>
    <col min="10493" max="10493" width="10.5703125" style="30" customWidth="1"/>
    <col min="10494" max="10497" width="8.140625" style="30" customWidth="1"/>
    <col min="10498" max="10498" width="12.42578125" style="30" customWidth="1"/>
    <col min="10499" max="10499" width="12" style="30" customWidth="1"/>
    <col min="10500" max="10500" width="10" style="30" customWidth="1"/>
    <col min="10501" max="10502" width="8.140625" style="30" customWidth="1"/>
    <col min="10503" max="10510" width="0" style="30" hidden="1" customWidth="1"/>
    <col min="10511" max="10511" width="5.85546875" style="30" customWidth="1"/>
    <col min="10512" max="10512" width="15.42578125" style="30" customWidth="1"/>
    <col min="10513" max="10514" width="8.7109375" style="30" customWidth="1"/>
    <col min="10515" max="10515" width="9.7109375" style="30" customWidth="1"/>
    <col min="10516" max="10516" width="10" style="30" customWidth="1"/>
    <col min="10517" max="10517" width="9.28515625" style="30" customWidth="1"/>
    <col min="10518" max="10518" width="8.5703125" style="30" customWidth="1"/>
    <col min="10519" max="10519" width="8.140625" style="30" customWidth="1"/>
    <col min="10520" max="10520" width="10.5703125" style="30" customWidth="1"/>
    <col min="10521" max="10521" width="9.140625" style="30"/>
    <col min="10522" max="10522" width="8.42578125" style="30" customWidth="1"/>
    <col min="10523" max="10523" width="8.85546875" style="30" customWidth="1"/>
    <col min="10524" max="10524" width="10.140625" style="30" customWidth="1"/>
    <col min="10525" max="10525" width="9.140625" style="30"/>
    <col min="10526" max="10526" width="8.5703125" style="30" customWidth="1"/>
    <col min="10527" max="10527" width="7.28515625" style="30" customWidth="1"/>
    <col min="10528" max="10736" width="9.140625" style="30"/>
    <col min="10737" max="10737" width="5.85546875" style="30" customWidth="1"/>
    <col min="10738" max="10738" width="11.85546875" style="30" customWidth="1"/>
    <col min="10739" max="10739" width="10.85546875" style="30" customWidth="1"/>
    <col min="10740" max="10740" width="10.42578125" style="30" customWidth="1"/>
    <col min="10741" max="10741" width="10.140625" style="30" customWidth="1"/>
    <col min="10742" max="10742" width="11.140625" style="30" customWidth="1"/>
    <col min="10743" max="10743" width="9.85546875" style="30" customWidth="1"/>
    <col min="10744" max="10744" width="8.5703125" style="30" customWidth="1"/>
    <col min="10745" max="10745" width="8" style="30" customWidth="1"/>
    <col min="10746" max="10746" width="13.7109375" style="30" customWidth="1"/>
    <col min="10747" max="10748" width="8.140625" style="30" customWidth="1"/>
    <col min="10749" max="10749" width="10.5703125" style="30" customWidth="1"/>
    <col min="10750" max="10753" width="8.140625" style="30" customWidth="1"/>
    <col min="10754" max="10754" width="12.42578125" style="30" customWidth="1"/>
    <col min="10755" max="10755" width="12" style="30" customWidth="1"/>
    <col min="10756" max="10756" width="10" style="30" customWidth="1"/>
    <col min="10757" max="10758" width="8.140625" style="30" customWidth="1"/>
    <col min="10759" max="10766" width="0" style="30" hidden="1" customWidth="1"/>
    <col min="10767" max="10767" width="5.85546875" style="30" customWidth="1"/>
    <col min="10768" max="10768" width="15.42578125" style="30" customWidth="1"/>
    <col min="10769" max="10770" width="8.7109375" style="30" customWidth="1"/>
    <col min="10771" max="10771" width="9.7109375" style="30" customWidth="1"/>
    <col min="10772" max="10772" width="10" style="30" customWidth="1"/>
    <col min="10773" max="10773" width="9.28515625" style="30" customWidth="1"/>
    <col min="10774" max="10774" width="8.5703125" style="30" customWidth="1"/>
    <col min="10775" max="10775" width="8.140625" style="30" customWidth="1"/>
    <col min="10776" max="10776" width="10.5703125" style="30" customWidth="1"/>
    <col min="10777" max="10777" width="9.140625" style="30"/>
    <col min="10778" max="10778" width="8.42578125" style="30" customWidth="1"/>
    <col min="10779" max="10779" width="8.85546875" style="30" customWidth="1"/>
    <col min="10780" max="10780" width="10.140625" style="30" customWidth="1"/>
    <col min="10781" max="10781" width="9.140625" style="30"/>
    <col min="10782" max="10782" width="8.5703125" style="30" customWidth="1"/>
    <col min="10783" max="10783" width="7.28515625" style="30" customWidth="1"/>
    <col min="10784" max="10992" width="9.140625" style="30"/>
    <col min="10993" max="10993" width="5.85546875" style="30" customWidth="1"/>
    <col min="10994" max="10994" width="11.85546875" style="30" customWidth="1"/>
    <col min="10995" max="10995" width="10.85546875" style="30" customWidth="1"/>
    <col min="10996" max="10996" width="10.42578125" style="30" customWidth="1"/>
    <col min="10997" max="10997" width="10.140625" style="30" customWidth="1"/>
    <col min="10998" max="10998" width="11.140625" style="30" customWidth="1"/>
    <col min="10999" max="10999" width="9.85546875" style="30" customWidth="1"/>
    <col min="11000" max="11000" width="8.5703125" style="30" customWidth="1"/>
    <col min="11001" max="11001" width="8" style="30" customWidth="1"/>
    <col min="11002" max="11002" width="13.7109375" style="30" customWidth="1"/>
    <col min="11003" max="11004" width="8.140625" style="30" customWidth="1"/>
    <col min="11005" max="11005" width="10.5703125" style="30" customWidth="1"/>
    <col min="11006" max="11009" width="8.140625" style="30" customWidth="1"/>
    <col min="11010" max="11010" width="12.42578125" style="30" customWidth="1"/>
    <col min="11011" max="11011" width="12" style="30" customWidth="1"/>
    <col min="11012" max="11012" width="10" style="30" customWidth="1"/>
    <col min="11013" max="11014" width="8.140625" style="30" customWidth="1"/>
    <col min="11015" max="11022" width="0" style="30" hidden="1" customWidth="1"/>
    <col min="11023" max="11023" width="5.85546875" style="30" customWidth="1"/>
    <col min="11024" max="11024" width="15.42578125" style="30" customWidth="1"/>
    <col min="11025" max="11026" width="8.7109375" style="30" customWidth="1"/>
    <col min="11027" max="11027" width="9.7109375" style="30" customWidth="1"/>
    <col min="11028" max="11028" width="10" style="30" customWidth="1"/>
    <col min="11029" max="11029" width="9.28515625" style="30" customWidth="1"/>
    <col min="11030" max="11030" width="8.5703125" style="30" customWidth="1"/>
    <col min="11031" max="11031" width="8.140625" style="30" customWidth="1"/>
    <col min="11032" max="11032" width="10.5703125" style="30" customWidth="1"/>
    <col min="11033" max="11033" width="9.140625" style="30"/>
    <col min="11034" max="11034" width="8.42578125" style="30" customWidth="1"/>
    <col min="11035" max="11035" width="8.85546875" style="30" customWidth="1"/>
    <col min="11036" max="11036" width="10.140625" style="30" customWidth="1"/>
    <col min="11037" max="11037" width="9.140625" style="30"/>
    <col min="11038" max="11038" width="8.5703125" style="30" customWidth="1"/>
    <col min="11039" max="11039" width="7.28515625" style="30" customWidth="1"/>
    <col min="11040" max="11248" width="9.140625" style="30"/>
    <col min="11249" max="11249" width="5.85546875" style="30" customWidth="1"/>
    <col min="11250" max="11250" width="11.85546875" style="30" customWidth="1"/>
    <col min="11251" max="11251" width="10.85546875" style="30" customWidth="1"/>
    <col min="11252" max="11252" width="10.42578125" style="30" customWidth="1"/>
    <col min="11253" max="11253" width="10.140625" style="30" customWidth="1"/>
    <col min="11254" max="11254" width="11.140625" style="30" customWidth="1"/>
    <col min="11255" max="11255" width="9.85546875" style="30" customWidth="1"/>
    <col min="11256" max="11256" width="8.5703125" style="30" customWidth="1"/>
    <col min="11257" max="11257" width="8" style="30" customWidth="1"/>
    <col min="11258" max="11258" width="13.7109375" style="30" customWidth="1"/>
    <col min="11259" max="11260" width="8.140625" style="30" customWidth="1"/>
    <col min="11261" max="11261" width="10.5703125" style="30" customWidth="1"/>
    <col min="11262" max="11265" width="8.140625" style="30" customWidth="1"/>
    <col min="11266" max="11266" width="12.42578125" style="30" customWidth="1"/>
    <col min="11267" max="11267" width="12" style="30" customWidth="1"/>
    <col min="11268" max="11268" width="10" style="30" customWidth="1"/>
    <col min="11269" max="11270" width="8.140625" style="30" customWidth="1"/>
    <col min="11271" max="11278" width="0" style="30" hidden="1" customWidth="1"/>
    <col min="11279" max="11279" width="5.85546875" style="30" customWidth="1"/>
    <col min="11280" max="11280" width="15.42578125" style="30" customWidth="1"/>
    <col min="11281" max="11282" width="8.7109375" style="30" customWidth="1"/>
    <col min="11283" max="11283" width="9.7109375" style="30" customWidth="1"/>
    <col min="11284" max="11284" width="10" style="30" customWidth="1"/>
    <col min="11285" max="11285" width="9.28515625" style="30" customWidth="1"/>
    <col min="11286" max="11286" width="8.5703125" style="30" customWidth="1"/>
    <col min="11287" max="11287" width="8.140625" style="30" customWidth="1"/>
    <col min="11288" max="11288" width="10.5703125" style="30" customWidth="1"/>
    <col min="11289" max="11289" width="9.140625" style="30"/>
    <col min="11290" max="11290" width="8.42578125" style="30" customWidth="1"/>
    <col min="11291" max="11291" width="8.85546875" style="30" customWidth="1"/>
    <col min="11292" max="11292" width="10.140625" style="30" customWidth="1"/>
    <col min="11293" max="11293" width="9.140625" style="30"/>
    <col min="11294" max="11294" width="8.5703125" style="30" customWidth="1"/>
    <col min="11295" max="11295" width="7.28515625" style="30" customWidth="1"/>
    <col min="11296" max="11504" width="9.140625" style="30"/>
    <col min="11505" max="11505" width="5.85546875" style="30" customWidth="1"/>
    <col min="11506" max="11506" width="11.85546875" style="30" customWidth="1"/>
    <col min="11507" max="11507" width="10.85546875" style="30" customWidth="1"/>
    <col min="11508" max="11508" width="10.42578125" style="30" customWidth="1"/>
    <col min="11509" max="11509" width="10.140625" style="30" customWidth="1"/>
    <col min="11510" max="11510" width="11.140625" style="30" customWidth="1"/>
    <col min="11511" max="11511" width="9.85546875" style="30" customWidth="1"/>
    <col min="11512" max="11512" width="8.5703125" style="30" customWidth="1"/>
    <col min="11513" max="11513" width="8" style="30" customWidth="1"/>
    <col min="11514" max="11514" width="13.7109375" style="30" customWidth="1"/>
    <col min="11515" max="11516" width="8.140625" style="30" customWidth="1"/>
    <col min="11517" max="11517" width="10.5703125" style="30" customWidth="1"/>
    <col min="11518" max="11521" width="8.140625" style="30" customWidth="1"/>
    <col min="11522" max="11522" width="12.42578125" style="30" customWidth="1"/>
    <col min="11523" max="11523" width="12" style="30" customWidth="1"/>
    <col min="11524" max="11524" width="10" style="30" customWidth="1"/>
    <col min="11525" max="11526" width="8.140625" style="30" customWidth="1"/>
    <col min="11527" max="11534" width="0" style="30" hidden="1" customWidth="1"/>
    <col min="11535" max="11535" width="5.85546875" style="30" customWidth="1"/>
    <col min="11536" max="11536" width="15.42578125" style="30" customWidth="1"/>
    <col min="11537" max="11538" width="8.7109375" style="30" customWidth="1"/>
    <col min="11539" max="11539" width="9.7109375" style="30" customWidth="1"/>
    <col min="11540" max="11540" width="10" style="30" customWidth="1"/>
    <col min="11541" max="11541" width="9.28515625" style="30" customWidth="1"/>
    <col min="11542" max="11542" width="8.5703125" style="30" customWidth="1"/>
    <col min="11543" max="11543" width="8.140625" style="30" customWidth="1"/>
    <col min="11544" max="11544" width="10.5703125" style="30" customWidth="1"/>
    <col min="11545" max="11545" width="9.140625" style="30"/>
    <col min="11546" max="11546" width="8.42578125" style="30" customWidth="1"/>
    <col min="11547" max="11547" width="8.85546875" style="30" customWidth="1"/>
    <col min="11548" max="11548" width="10.140625" style="30" customWidth="1"/>
    <col min="11549" max="11549" width="9.140625" style="30"/>
    <col min="11550" max="11550" width="8.5703125" style="30" customWidth="1"/>
    <col min="11551" max="11551" width="7.28515625" style="30" customWidth="1"/>
    <col min="11552" max="11760" width="9.140625" style="30"/>
    <col min="11761" max="11761" width="5.85546875" style="30" customWidth="1"/>
    <col min="11762" max="11762" width="11.85546875" style="30" customWidth="1"/>
    <col min="11763" max="11763" width="10.85546875" style="30" customWidth="1"/>
    <col min="11764" max="11764" width="10.42578125" style="30" customWidth="1"/>
    <col min="11765" max="11765" width="10.140625" style="30" customWidth="1"/>
    <col min="11766" max="11766" width="11.140625" style="30" customWidth="1"/>
    <col min="11767" max="11767" width="9.85546875" style="30" customWidth="1"/>
    <col min="11768" max="11768" width="8.5703125" style="30" customWidth="1"/>
    <col min="11769" max="11769" width="8" style="30" customWidth="1"/>
    <col min="11770" max="11770" width="13.7109375" style="30" customWidth="1"/>
    <col min="11771" max="11772" width="8.140625" style="30" customWidth="1"/>
    <col min="11773" max="11773" width="10.5703125" style="30" customWidth="1"/>
    <col min="11774" max="11777" width="8.140625" style="30" customWidth="1"/>
    <col min="11778" max="11778" width="12.42578125" style="30" customWidth="1"/>
    <col min="11779" max="11779" width="12" style="30" customWidth="1"/>
    <col min="11780" max="11780" width="10" style="30" customWidth="1"/>
    <col min="11781" max="11782" width="8.140625" style="30" customWidth="1"/>
    <col min="11783" max="11790" width="0" style="30" hidden="1" customWidth="1"/>
    <col min="11791" max="11791" width="5.85546875" style="30" customWidth="1"/>
    <col min="11792" max="11792" width="15.42578125" style="30" customWidth="1"/>
    <col min="11793" max="11794" width="8.7109375" style="30" customWidth="1"/>
    <col min="11795" max="11795" width="9.7109375" style="30" customWidth="1"/>
    <col min="11796" max="11796" width="10" style="30" customWidth="1"/>
    <col min="11797" max="11797" width="9.28515625" style="30" customWidth="1"/>
    <col min="11798" max="11798" width="8.5703125" style="30" customWidth="1"/>
    <col min="11799" max="11799" width="8.140625" style="30" customWidth="1"/>
    <col min="11800" max="11800" width="10.5703125" style="30" customWidth="1"/>
    <col min="11801" max="11801" width="9.140625" style="30"/>
    <col min="11802" max="11802" width="8.42578125" style="30" customWidth="1"/>
    <col min="11803" max="11803" width="8.85546875" style="30" customWidth="1"/>
    <col min="11804" max="11804" width="10.140625" style="30" customWidth="1"/>
    <col min="11805" max="11805" width="9.140625" style="30"/>
    <col min="11806" max="11806" width="8.5703125" style="30" customWidth="1"/>
    <col min="11807" max="11807" width="7.28515625" style="30" customWidth="1"/>
    <col min="11808" max="12016" width="9.140625" style="30"/>
    <col min="12017" max="12017" width="5.85546875" style="30" customWidth="1"/>
    <col min="12018" max="12018" width="11.85546875" style="30" customWidth="1"/>
    <col min="12019" max="12019" width="10.85546875" style="30" customWidth="1"/>
    <col min="12020" max="12020" width="10.42578125" style="30" customWidth="1"/>
    <col min="12021" max="12021" width="10.140625" style="30" customWidth="1"/>
    <col min="12022" max="12022" width="11.140625" style="30" customWidth="1"/>
    <col min="12023" max="12023" width="9.85546875" style="30" customWidth="1"/>
    <col min="12024" max="12024" width="8.5703125" style="30" customWidth="1"/>
    <col min="12025" max="12025" width="8" style="30" customWidth="1"/>
    <col min="12026" max="12026" width="13.7109375" style="30" customWidth="1"/>
    <col min="12027" max="12028" width="8.140625" style="30" customWidth="1"/>
    <col min="12029" max="12029" width="10.5703125" style="30" customWidth="1"/>
    <col min="12030" max="12033" width="8.140625" style="30" customWidth="1"/>
    <col min="12034" max="12034" width="12.42578125" style="30" customWidth="1"/>
    <col min="12035" max="12035" width="12" style="30" customWidth="1"/>
    <col min="12036" max="12036" width="10" style="30" customWidth="1"/>
    <col min="12037" max="12038" width="8.140625" style="30" customWidth="1"/>
    <col min="12039" max="12046" width="0" style="30" hidden="1" customWidth="1"/>
    <col min="12047" max="12047" width="5.85546875" style="30" customWidth="1"/>
    <col min="12048" max="12048" width="15.42578125" style="30" customWidth="1"/>
    <col min="12049" max="12050" width="8.7109375" style="30" customWidth="1"/>
    <col min="12051" max="12051" width="9.7109375" style="30" customWidth="1"/>
    <col min="12052" max="12052" width="10" style="30" customWidth="1"/>
    <col min="12053" max="12053" width="9.28515625" style="30" customWidth="1"/>
    <col min="12054" max="12054" width="8.5703125" style="30" customWidth="1"/>
    <col min="12055" max="12055" width="8.140625" style="30" customWidth="1"/>
    <col min="12056" max="12056" width="10.5703125" style="30" customWidth="1"/>
    <col min="12057" max="12057" width="9.140625" style="30"/>
    <col min="12058" max="12058" width="8.42578125" style="30" customWidth="1"/>
    <col min="12059" max="12059" width="8.85546875" style="30" customWidth="1"/>
    <col min="12060" max="12060" width="10.140625" style="30" customWidth="1"/>
    <col min="12061" max="12061" width="9.140625" style="30"/>
    <col min="12062" max="12062" width="8.5703125" style="30" customWidth="1"/>
    <col min="12063" max="12063" width="7.28515625" style="30" customWidth="1"/>
    <col min="12064" max="12272" width="9.140625" style="30"/>
    <col min="12273" max="12273" width="5.85546875" style="30" customWidth="1"/>
    <col min="12274" max="12274" width="11.85546875" style="30" customWidth="1"/>
    <col min="12275" max="12275" width="10.85546875" style="30" customWidth="1"/>
    <col min="12276" max="12276" width="10.42578125" style="30" customWidth="1"/>
    <col min="12277" max="12277" width="10.140625" style="30" customWidth="1"/>
    <col min="12278" max="12278" width="11.140625" style="30" customWidth="1"/>
    <col min="12279" max="12279" width="9.85546875" style="30" customWidth="1"/>
    <col min="12280" max="12280" width="8.5703125" style="30" customWidth="1"/>
    <col min="12281" max="12281" width="8" style="30" customWidth="1"/>
    <col min="12282" max="12282" width="13.7109375" style="30" customWidth="1"/>
    <col min="12283" max="12284" width="8.140625" style="30" customWidth="1"/>
    <col min="12285" max="12285" width="10.5703125" style="30" customWidth="1"/>
    <col min="12286" max="12289" width="8.140625" style="30" customWidth="1"/>
    <col min="12290" max="12290" width="12.42578125" style="30" customWidth="1"/>
    <col min="12291" max="12291" width="12" style="30" customWidth="1"/>
    <col min="12292" max="12292" width="10" style="30" customWidth="1"/>
    <col min="12293" max="12294" width="8.140625" style="30" customWidth="1"/>
    <col min="12295" max="12302" width="0" style="30" hidden="1" customWidth="1"/>
    <col min="12303" max="12303" width="5.85546875" style="30" customWidth="1"/>
    <col min="12304" max="12304" width="15.42578125" style="30" customWidth="1"/>
    <col min="12305" max="12306" width="8.7109375" style="30" customWidth="1"/>
    <col min="12307" max="12307" width="9.7109375" style="30" customWidth="1"/>
    <col min="12308" max="12308" width="10" style="30" customWidth="1"/>
    <col min="12309" max="12309" width="9.28515625" style="30" customWidth="1"/>
    <col min="12310" max="12310" width="8.5703125" style="30" customWidth="1"/>
    <col min="12311" max="12311" width="8.140625" style="30" customWidth="1"/>
    <col min="12312" max="12312" width="10.5703125" style="30" customWidth="1"/>
    <col min="12313" max="12313" width="9.140625" style="30"/>
    <col min="12314" max="12314" width="8.42578125" style="30" customWidth="1"/>
    <col min="12315" max="12315" width="8.85546875" style="30" customWidth="1"/>
    <col min="12316" max="12316" width="10.140625" style="30" customWidth="1"/>
    <col min="12317" max="12317" width="9.140625" style="30"/>
    <col min="12318" max="12318" width="8.5703125" style="30" customWidth="1"/>
    <col min="12319" max="12319" width="7.28515625" style="30" customWidth="1"/>
    <col min="12320" max="12528" width="9.140625" style="30"/>
    <col min="12529" max="12529" width="5.85546875" style="30" customWidth="1"/>
    <col min="12530" max="12530" width="11.85546875" style="30" customWidth="1"/>
    <col min="12531" max="12531" width="10.85546875" style="30" customWidth="1"/>
    <col min="12532" max="12532" width="10.42578125" style="30" customWidth="1"/>
    <col min="12533" max="12533" width="10.140625" style="30" customWidth="1"/>
    <col min="12534" max="12534" width="11.140625" style="30" customWidth="1"/>
    <col min="12535" max="12535" width="9.85546875" style="30" customWidth="1"/>
    <col min="12536" max="12536" width="8.5703125" style="30" customWidth="1"/>
    <col min="12537" max="12537" width="8" style="30" customWidth="1"/>
    <col min="12538" max="12538" width="13.7109375" style="30" customWidth="1"/>
    <col min="12539" max="12540" width="8.140625" style="30" customWidth="1"/>
    <col min="12541" max="12541" width="10.5703125" style="30" customWidth="1"/>
    <col min="12542" max="12545" width="8.140625" style="30" customWidth="1"/>
    <col min="12546" max="12546" width="12.42578125" style="30" customWidth="1"/>
    <col min="12547" max="12547" width="12" style="30" customWidth="1"/>
    <col min="12548" max="12548" width="10" style="30" customWidth="1"/>
    <col min="12549" max="12550" width="8.140625" style="30" customWidth="1"/>
    <col min="12551" max="12558" width="0" style="30" hidden="1" customWidth="1"/>
    <col min="12559" max="12559" width="5.85546875" style="30" customWidth="1"/>
    <col min="12560" max="12560" width="15.42578125" style="30" customWidth="1"/>
    <col min="12561" max="12562" width="8.7109375" style="30" customWidth="1"/>
    <col min="12563" max="12563" width="9.7109375" style="30" customWidth="1"/>
    <col min="12564" max="12564" width="10" style="30" customWidth="1"/>
    <col min="12565" max="12565" width="9.28515625" style="30" customWidth="1"/>
    <col min="12566" max="12566" width="8.5703125" style="30" customWidth="1"/>
    <col min="12567" max="12567" width="8.140625" style="30" customWidth="1"/>
    <col min="12568" max="12568" width="10.5703125" style="30" customWidth="1"/>
    <col min="12569" max="12569" width="9.140625" style="30"/>
    <col min="12570" max="12570" width="8.42578125" style="30" customWidth="1"/>
    <col min="12571" max="12571" width="8.85546875" style="30" customWidth="1"/>
    <col min="12572" max="12572" width="10.140625" style="30" customWidth="1"/>
    <col min="12573" max="12573" width="9.140625" style="30"/>
    <col min="12574" max="12574" width="8.5703125" style="30" customWidth="1"/>
    <col min="12575" max="12575" width="7.28515625" style="30" customWidth="1"/>
    <col min="12576" max="12784" width="9.140625" style="30"/>
    <col min="12785" max="12785" width="5.85546875" style="30" customWidth="1"/>
    <col min="12786" max="12786" width="11.85546875" style="30" customWidth="1"/>
    <col min="12787" max="12787" width="10.85546875" style="30" customWidth="1"/>
    <col min="12788" max="12788" width="10.42578125" style="30" customWidth="1"/>
    <col min="12789" max="12789" width="10.140625" style="30" customWidth="1"/>
    <col min="12790" max="12790" width="11.140625" style="30" customWidth="1"/>
    <col min="12791" max="12791" width="9.85546875" style="30" customWidth="1"/>
    <col min="12792" max="12792" width="8.5703125" style="30" customWidth="1"/>
    <col min="12793" max="12793" width="8" style="30" customWidth="1"/>
    <col min="12794" max="12794" width="13.7109375" style="30" customWidth="1"/>
    <col min="12795" max="12796" width="8.140625" style="30" customWidth="1"/>
    <col min="12797" max="12797" width="10.5703125" style="30" customWidth="1"/>
    <col min="12798" max="12801" width="8.140625" style="30" customWidth="1"/>
    <col min="12802" max="12802" width="12.42578125" style="30" customWidth="1"/>
    <col min="12803" max="12803" width="12" style="30" customWidth="1"/>
    <col min="12804" max="12804" width="10" style="30" customWidth="1"/>
    <col min="12805" max="12806" width="8.140625" style="30" customWidth="1"/>
    <col min="12807" max="12814" width="0" style="30" hidden="1" customWidth="1"/>
    <col min="12815" max="12815" width="5.85546875" style="30" customWidth="1"/>
    <col min="12816" max="12816" width="15.42578125" style="30" customWidth="1"/>
    <col min="12817" max="12818" width="8.7109375" style="30" customWidth="1"/>
    <col min="12819" max="12819" width="9.7109375" style="30" customWidth="1"/>
    <col min="12820" max="12820" width="10" style="30" customWidth="1"/>
    <col min="12821" max="12821" width="9.28515625" style="30" customWidth="1"/>
    <col min="12822" max="12822" width="8.5703125" style="30" customWidth="1"/>
    <col min="12823" max="12823" width="8.140625" style="30" customWidth="1"/>
    <col min="12824" max="12824" width="10.5703125" style="30" customWidth="1"/>
    <col min="12825" max="12825" width="9.140625" style="30"/>
    <col min="12826" max="12826" width="8.42578125" style="30" customWidth="1"/>
    <col min="12827" max="12827" width="8.85546875" style="30" customWidth="1"/>
    <col min="12828" max="12828" width="10.140625" style="30" customWidth="1"/>
    <col min="12829" max="12829" width="9.140625" style="30"/>
    <col min="12830" max="12830" width="8.5703125" style="30" customWidth="1"/>
    <col min="12831" max="12831" width="7.28515625" style="30" customWidth="1"/>
    <col min="12832" max="13040" width="9.140625" style="30"/>
    <col min="13041" max="13041" width="5.85546875" style="30" customWidth="1"/>
    <col min="13042" max="13042" width="11.85546875" style="30" customWidth="1"/>
    <col min="13043" max="13043" width="10.85546875" style="30" customWidth="1"/>
    <col min="13044" max="13044" width="10.42578125" style="30" customWidth="1"/>
    <col min="13045" max="13045" width="10.140625" style="30" customWidth="1"/>
    <col min="13046" max="13046" width="11.140625" style="30" customWidth="1"/>
    <col min="13047" max="13047" width="9.85546875" style="30" customWidth="1"/>
    <col min="13048" max="13048" width="8.5703125" style="30" customWidth="1"/>
    <col min="13049" max="13049" width="8" style="30" customWidth="1"/>
    <col min="13050" max="13050" width="13.7109375" style="30" customWidth="1"/>
    <col min="13051" max="13052" width="8.140625" style="30" customWidth="1"/>
    <col min="13053" max="13053" width="10.5703125" style="30" customWidth="1"/>
    <col min="13054" max="13057" width="8.140625" style="30" customWidth="1"/>
    <col min="13058" max="13058" width="12.42578125" style="30" customWidth="1"/>
    <col min="13059" max="13059" width="12" style="30" customWidth="1"/>
    <col min="13060" max="13060" width="10" style="30" customWidth="1"/>
    <col min="13061" max="13062" width="8.140625" style="30" customWidth="1"/>
    <col min="13063" max="13070" width="0" style="30" hidden="1" customWidth="1"/>
    <col min="13071" max="13071" width="5.85546875" style="30" customWidth="1"/>
    <col min="13072" max="13072" width="15.42578125" style="30" customWidth="1"/>
    <col min="13073" max="13074" width="8.7109375" style="30" customWidth="1"/>
    <col min="13075" max="13075" width="9.7109375" style="30" customWidth="1"/>
    <col min="13076" max="13076" width="10" style="30" customWidth="1"/>
    <col min="13077" max="13077" width="9.28515625" style="30" customWidth="1"/>
    <col min="13078" max="13078" width="8.5703125" style="30" customWidth="1"/>
    <col min="13079" max="13079" width="8.140625" style="30" customWidth="1"/>
    <col min="13080" max="13080" width="10.5703125" style="30" customWidth="1"/>
    <col min="13081" max="13081" width="9.140625" style="30"/>
    <col min="13082" max="13082" width="8.42578125" style="30" customWidth="1"/>
    <col min="13083" max="13083" width="8.85546875" style="30" customWidth="1"/>
    <col min="13084" max="13084" width="10.140625" style="30" customWidth="1"/>
    <col min="13085" max="13085" width="9.140625" style="30"/>
    <col min="13086" max="13086" width="8.5703125" style="30" customWidth="1"/>
    <col min="13087" max="13087" width="7.28515625" style="30" customWidth="1"/>
    <col min="13088" max="13296" width="9.140625" style="30"/>
    <col min="13297" max="13297" width="5.85546875" style="30" customWidth="1"/>
    <col min="13298" max="13298" width="11.85546875" style="30" customWidth="1"/>
    <col min="13299" max="13299" width="10.85546875" style="30" customWidth="1"/>
    <col min="13300" max="13300" width="10.42578125" style="30" customWidth="1"/>
    <col min="13301" max="13301" width="10.140625" style="30" customWidth="1"/>
    <col min="13302" max="13302" width="11.140625" style="30" customWidth="1"/>
    <col min="13303" max="13303" width="9.85546875" style="30" customWidth="1"/>
    <col min="13304" max="13304" width="8.5703125" style="30" customWidth="1"/>
    <col min="13305" max="13305" width="8" style="30" customWidth="1"/>
    <col min="13306" max="13306" width="13.7109375" style="30" customWidth="1"/>
    <col min="13307" max="13308" width="8.140625" style="30" customWidth="1"/>
    <col min="13309" max="13309" width="10.5703125" style="30" customWidth="1"/>
    <col min="13310" max="13313" width="8.140625" style="30" customWidth="1"/>
    <col min="13314" max="13314" width="12.42578125" style="30" customWidth="1"/>
    <col min="13315" max="13315" width="12" style="30" customWidth="1"/>
    <col min="13316" max="13316" width="10" style="30" customWidth="1"/>
    <col min="13317" max="13318" width="8.140625" style="30" customWidth="1"/>
    <col min="13319" max="13326" width="0" style="30" hidden="1" customWidth="1"/>
    <col min="13327" max="13327" width="5.85546875" style="30" customWidth="1"/>
    <col min="13328" max="13328" width="15.42578125" style="30" customWidth="1"/>
    <col min="13329" max="13330" width="8.7109375" style="30" customWidth="1"/>
    <col min="13331" max="13331" width="9.7109375" style="30" customWidth="1"/>
    <col min="13332" max="13332" width="10" style="30" customWidth="1"/>
    <col min="13333" max="13333" width="9.28515625" style="30" customWidth="1"/>
    <col min="13334" max="13334" width="8.5703125" style="30" customWidth="1"/>
    <col min="13335" max="13335" width="8.140625" style="30" customWidth="1"/>
    <col min="13336" max="13336" width="10.5703125" style="30" customWidth="1"/>
    <col min="13337" max="13337" width="9.140625" style="30"/>
    <col min="13338" max="13338" width="8.42578125" style="30" customWidth="1"/>
    <col min="13339" max="13339" width="8.85546875" style="30" customWidth="1"/>
    <col min="13340" max="13340" width="10.140625" style="30" customWidth="1"/>
    <col min="13341" max="13341" width="9.140625" style="30"/>
    <col min="13342" max="13342" width="8.5703125" style="30" customWidth="1"/>
    <col min="13343" max="13343" width="7.28515625" style="30" customWidth="1"/>
    <col min="13344" max="13552" width="9.140625" style="30"/>
    <col min="13553" max="13553" width="5.85546875" style="30" customWidth="1"/>
    <col min="13554" max="13554" width="11.85546875" style="30" customWidth="1"/>
    <col min="13555" max="13555" width="10.85546875" style="30" customWidth="1"/>
    <col min="13556" max="13556" width="10.42578125" style="30" customWidth="1"/>
    <col min="13557" max="13557" width="10.140625" style="30" customWidth="1"/>
    <col min="13558" max="13558" width="11.140625" style="30" customWidth="1"/>
    <col min="13559" max="13559" width="9.85546875" style="30" customWidth="1"/>
    <col min="13560" max="13560" width="8.5703125" style="30" customWidth="1"/>
    <col min="13561" max="13561" width="8" style="30" customWidth="1"/>
    <col min="13562" max="13562" width="13.7109375" style="30" customWidth="1"/>
    <col min="13563" max="13564" width="8.140625" style="30" customWidth="1"/>
    <col min="13565" max="13565" width="10.5703125" style="30" customWidth="1"/>
    <col min="13566" max="13569" width="8.140625" style="30" customWidth="1"/>
    <col min="13570" max="13570" width="12.42578125" style="30" customWidth="1"/>
    <col min="13571" max="13571" width="12" style="30" customWidth="1"/>
    <col min="13572" max="13572" width="10" style="30" customWidth="1"/>
    <col min="13573" max="13574" width="8.140625" style="30" customWidth="1"/>
    <col min="13575" max="13582" width="0" style="30" hidden="1" customWidth="1"/>
    <col min="13583" max="13583" width="5.85546875" style="30" customWidth="1"/>
    <col min="13584" max="13584" width="15.42578125" style="30" customWidth="1"/>
    <col min="13585" max="13586" width="8.7109375" style="30" customWidth="1"/>
    <col min="13587" max="13587" width="9.7109375" style="30" customWidth="1"/>
    <col min="13588" max="13588" width="10" style="30" customWidth="1"/>
    <col min="13589" max="13589" width="9.28515625" style="30" customWidth="1"/>
    <col min="13590" max="13590" width="8.5703125" style="30" customWidth="1"/>
    <col min="13591" max="13591" width="8.140625" style="30" customWidth="1"/>
    <col min="13592" max="13592" width="10.5703125" style="30" customWidth="1"/>
    <col min="13593" max="13593" width="9.140625" style="30"/>
    <col min="13594" max="13594" width="8.42578125" style="30" customWidth="1"/>
    <col min="13595" max="13595" width="8.85546875" style="30" customWidth="1"/>
    <col min="13596" max="13596" width="10.140625" style="30" customWidth="1"/>
    <col min="13597" max="13597" width="9.140625" style="30"/>
    <col min="13598" max="13598" width="8.5703125" style="30" customWidth="1"/>
    <col min="13599" max="13599" width="7.28515625" style="30" customWidth="1"/>
    <col min="13600" max="13808" width="9.140625" style="30"/>
    <col min="13809" max="13809" width="5.85546875" style="30" customWidth="1"/>
    <col min="13810" max="13810" width="11.85546875" style="30" customWidth="1"/>
    <col min="13811" max="13811" width="10.85546875" style="30" customWidth="1"/>
    <col min="13812" max="13812" width="10.42578125" style="30" customWidth="1"/>
    <col min="13813" max="13813" width="10.140625" style="30" customWidth="1"/>
    <col min="13814" max="13814" width="11.140625" style="30" customWidth="1"/>
    <col min="13815" max="13815" width="9.85546875" style="30" customWidth="1"/>
    <col min="13816" max="13816" width="8.5703125" style="30" customWidth="1"/>
    <col min="13817" max="13817" width="8" style="30" customWidth="1"/>
    <col min="13818" max="13818" width="13.7109375" style="30" customWidth="1"/>
    <col min="13819" max="13820" width="8.140625" style="30" customWidth="1"/>
    <col min="13821" max="13821" width="10.5703125" style="30" customWidth="1"/>
    <col min="13822" max="13825" width="8.140625" style="30" customWidth="1"/>
    <col min="13826" max="13826" width="12.42578125" style="30" customWidth="1"/>
    <col min="13827" max="13827" width="12" style="30" customWidth="1"/>
    <col min="13828" max="13828" width="10" style="30" customWidth="1"/>
    <col min="13829" max="13830" width="8.140625" style="30" customWidth="1"/>
    <col min="13831" max="13838" width="0" style="30" hidden="1" customWidth="1"/>
    <col min="13839" max="13839" width="5.85546875" style="30" customWidth="1"/>
    <col min="13840" max="13840" width="15.42578125" style="30" customWidth="1"/>
    <col min="13841" max="13842" width="8.7109375" style="30" customWidth="1"/>
    <col min="13843" max="13843" width="9.7109375" style="30" customWidth="1"/>
    <col min="13844" max="13844" width="10" style="30" customWidth="1"/>
    <col min="13845" max="13845" width="9.28515625" style="30" customWidth="1"/>
    <col min="13846" max="13846" width="8.5703125" style="30" customWidth="1"/>
    <col min="13847" max="13847" width="8.140625" style="30" customWidth="1"/>
    <col min="13848" max="13848" width="10.5703125" style="30" customWidth="1"/>
    <col min="13849" max="13849" width="9.140625" style="30"/>
    <col min="13850" max="13850" width="8.42578125" style="30" customWidth="1"/>
    <col min="13851" max="13851" width="8.85546875" style="30" customWidth="1"/>
    <col min="13852" max="13852" width="10.140625" style="30" customWidth="1"/>
    <col min="13853" max="13853" width="9.140625" style="30"/>
    <col min="13854" max="13854" width="8.5703125" style="30" customWidth="1"/>
    <col min="13855" max="13855" width="7.28515625" style="30" customWidth="1"/>
    <col min="13856" max="14064" width="9.140625" style="30"/>
    <col min="14065" max="14065" width="5.85546875" style="30" customWidth="1"/>
    <col min="14066" max="14066" width="11.85546875" style="30" customWidth="1"/>
    <col min="14067" max="14067" width="10.85546875" style="30" customWidth="1"/>
    <col min="14068" max="14068" width="10.42578125" style="30" customWidth="1"/>
    <col min="14069" max="14069" width="10.140625" style="30" customWidth="1"/>
    <col min="14070" max="14070" width="11.140625" style="30" customWidth="1"/>
    <col min="14071" max="14071" width="9.85546875" style="30" customWidth="1"/>
    <col min="14072" max="14072" width="8.5703125" style="30" customWidth="1"/>
    <col min="14073" max="14073" width="8" style="30" customWidth="1"/>
    <col min="14074" max="14074" width="13.7109375" style="30" customWidth="1"/>
    <col min="14075" max="14076" width="8.140625" style="30" customWidth="1"/>
    <col min="14077" max="14077" width="10.5703125" style="30" customWidth="1"/>
    <col min="14078" max="14081" width="8.140625" style="30" customWidth="1"/>
    <col min="14082" max="14082" width="12.42578125" style="30" customWidth="1"/>
    <col min="14083" max="14083" width="12" style="30" customWidth="1"/>
    <col min="14084" max="14084" width="10" style="30" customWidth="1"/>
    <col min="14085" max="14086" width="8.140625" style="30" customWidth="1"/>
    <col min="14087" max="14094" width="0" style="30" hidden="1" customWidth="1"/>
    <col min="14095" max="14095" width="5.85546875" style="30" customWidth="1"/>
    <col min="14096" max="14096" width="15.42578125" style="30" customWidth="1"/>
    <col min="14097" max="14098" width="8.7109375" style="30" customWidth="1"/>
    <col min="14099" max="14099" width="9.7109375" style="30" customWidth="1"/>
    <col min="14100" max="14100" width="10" style="30" customWidth="1"/>
    <col min="14101" max="14101" width="9.28515625" style="30" customWidth="1"/>
    <col min="14102" max="14102" width="8.5703125" style="30" customWidth="1"/>
    <col min="14103" max="14103" width="8.140625" style="30" customWidth="1"/>
    <col min="14104" max="14104" width="10.5703125" style="30" customWidth="1"/>
    <col min="14105" max="14105" width="9.140625" style="30"/>
    <col min="14106" max="14106" width="8.42578125" style="30" customWidth="1"/>
    <col min="14107" max="14107" width="8.85546875" style="30" customWidth="1"/>
    <col min="14108" max="14108" width="10.140625" style="30" customWidth="1"/>
    <col min="14109" max="14109" width="9.140625" style="30"/>
    <col min="14110" max="14110" width="8.5703125" style="30" customWidth="1"/>
    <col min="14111" max="14111" width="7.28515625" style="30" customWidth="1"/>
    <col min="14112" max="14320" width="9.140625" style="30"/>
    <col min="14321" max="14321" width="5.85546875" style="30" customWidth="1"/>
    <col min="14322" max="14322" width="11.85546875" style="30" customWidth="1"/>
    <col min="14323" max="14323" width="10.85546875" style="30" customWidth="1"/>
    <col min="14324" max="14324" width="10.42578125" style="30" customWidth="1"/>
    <col min="14325" max="14325" width="10.140625" style="30" customWidth="1"/>
    <col min="14326" max="14326" width="11.140625" style="30" customWidth="1"/>
    <col min="14327" max="14327" width="9.85546875" style="30" customWidth="1"/>
    <col min="14328" max="14328" width="8.5703125" style="30" customWidth="1"/>
    <col min="14329" max="14329" width="8" style="30" customWidth="1"/>
    <col min="14330" max="14330" width="13.7109375" style="30" customWidth="1"/>
    <col min="14331" max="14332" width="8.140625" style="30" customWidth="1"/>
    <col min="14333" max="14333" width="10.5703125" style="30" customWidth="1"/>
    <col min="14334" max="14337" width="8.140625" style="30" customWidth="1"/>
    <col min="14338" max="14338" width="12.42578125" style="30" customWidth="1"/>
    <col min="14339" max="14339" width="12" style="30" customWidth="1"/>
    <col min="14340" max="14340" width="10" style="30" customWidth="1"/>
    <col min="14341" max="14342" width="8.140625" style="30" customWidth="1"/>
    <col min="14343" max="14350" width="0" style="30" hidden="1" customWidth="1"/>
    <col min="14351" max="14351" width="5.85546875" style="30" customWidth="1"/>
    <col min="14352" max="14352" width="15.42578125" style="30" customWidth="1"/>
    <col min="14353" max="14354" width="8.7109375" style="30" customWidth="1"/>
    <col min="14355" max="14355" width="9.7109375" style="30" customWidth="1"/>
    <col min="14356" max="14356" width="10" style="30" customWidth="1"/>
    <col min="14357" max="14357" width="9.28515625" style="30" customWidth="1"/>
    <col min="14358" max="14358" width="8.5703125" style="30" customWidth="1"/>
    <col min="14359" max="14359" width="8.140625" style="30" customWidth="1"/>
    <col min="14360" max="14360" width="10.5703125" style="30" customWidth="1"/>
    <col min="14361" max="14361" width="9.140625" style="30"/>
    <col min="14362" max="14362" width="8.42578125" style="30" customWidth="1"/>
    <col min="14363" max="14363" width="8.85546875" style="30" customWidth="1"/>
    <col min="14364" max="14364" width="10.140625" style="30" customWidth="1"/>
    <col min="14365" max="14365" width="9.140625" style="30"/>
    <col min="14366" max="14366" width="8.5703125" style="30" customWidth="1"/>
    <col min="14367" max="14367" width="7.28515625" style="30" customWidth="1"/>
    <col min="14368" max="14576" width="9.140625" style="30"/>
    <col min="14577" max="14577" width="5.85546875" style="30" customWidth="1"/>
    <col min="14578" max="14578" width="11.85546875" style="30" customWidth="1"/>
    <col min="14579" max="14579" width="10.85546875" style="30" customWidth="1"/>
    <col min="14580" max="14580" width="10.42578125" style="30" customWidth="1"/>
    <col min="14581" max="14581" width="10.140625" style="30" customWidth="1"/>
    <col min="14582" max="14582" width="11.140625" style="30" customWidth="1"/>
    <col min="14583" max="14583" width="9.85546875" style="30" customWidth="1"/>
    <col min="14584" max="14584" width="8.5703125" style="30" customWidth="1"/>
    <col min="14585" max="14585" width="8" style="30" customWidth="1"/>
    <col min="14586" max="14586" width="13.7109375" style="30" customWidth="1"/>
    <col min="14587" max="14588" width="8.140625" style="30" customWidth="1"/>
    <col min="14589" max="14589" width="10.5703125" style="30" customWidth="1"/>
    <col min="14590" max="14593" width="8.140625" style="30" customWidth="1"/>
    <col min="14594" max="14594" width="12.42578125" style="30" customWidth="1"/>
    <col min="14595" max="14595" width="12" style="30" customWidth="1"/>
    <col min="14596" max="14596" width="10" style="30" customWidth="1"/>
    <col min="14597" max="14598" width="8.140625" style="30" customWidth="1"/>
    <col min="14599" max="14606" width="0" style="30" hidden="1" customWidth="1"/>
    <col min="14607" max="14607" width="5.85546875" style="30" customWidth="1"/>
    <col min="14608" max="14608" width="15.42578125" style="30" customWidth="1"/>
    <col min="14609" max="14610" width="8.7109375" style="30" customWidth="1"/>
    <col min="14611" max="14611" width="9.7109375" style="30" customWidth="1"/>
    <col min="14612" max="14612" width="10" style="30" customWidth="1"/>
    <col min="14613" max="14613" width="9.28515625" style="30" customWidth="1"/>
    <col min="14614" max="14614" width="8.5703125" style="30" customWidth="1"/>
    <col min="14615" max="14615" width="8.140625" style="30" customWidth="1"/>
    <col min="14616" max="14616" width="10.5703125" style="30" customWidth="1"/>
    <col min="14617" max="14617" width="9.140625" style="30"/>
    <col min="14618" max="14618" width="8.42578125" style="30" customWidth="1"/>
    <col min="14619" max="14619" width="8.85546875" style="30" customWidth="1"/>
    <col min="14620" max="14620" width="10.140625" style="30" customWidth="1"/>
    <col min="14621" max="14621" width="9.140625" style="30"/>
    <col min="14622" max="14622" width="8.5703125" style="30" customWidth="1"/>
    <col min="14623" max="14623" width="7.28515625" style="30" customWidth="1"/>
    <col min="14624" max="14832" width="9.140625" style="30"/>
    <col min="14833" max="14833" width="5.85546875" style="30" customWidth="1"/>
    <col min="14834" max="14834" width="11.85546875" style="30" customWidth="1"/>
    <col min="14835" max="14835" width="10.85546875" style="30" customWidth="1"/>
    <col min="14836" max="14836" width="10.42578125" style="30" customWidth="1"/>
    <col min="14837" max="14837" width="10.140625" style="30" customWidth="1"/>
    <col min="14838" max="14838" width="11.140625" style="30" customWidth="1"/>
    <col min="14839" max="14839" width="9.85546875" style="30" customWidth="1"/>
    <col min="14840" max="14840" width="8.5703125" style="30" customWidth="1"/>
    <col min="14841" max="14841" width="8" style="30" customWidth="1"/>
    <col min="14842" max="14842" width="13.7109375" style="30" customWidth="1"/>
    <col min="14843" max="14844" width="8.140625" style="30" customWidth="1"/>
    <col min="14845" max="14845" width="10.5703125" style="30" customWidth="1"/>
    <col min="14846" max="14849" width="8.140625" style="30" customWidth="1"/>
    <col min="14850" max="14850" width="12.42578125" style="30" customWidth="1"/>
    <col min="14851" max="14851" width="12" style="30" customWidth="1"/>
    <col min="14852" max="14852" width="10" style="30" customWidth="1"/>
    <col min="14853" max="14854" width="8.140625" style="30" customWidth="1"/>
    <col min="14855" max="14862" width="0" style="30" hidden="1" customWidth="1"/>
    <col min="14863" max="14863" width="5.85546875" style="30" customWidth="1"/>
    <col min="14864" max="14864" width="15.42578125" style="30" customWidth="1"/>
    <col min="14865" max="14866" width="8.7109375" style="30" customWidth="1"/>
    <col min="14867" max="14867" width="9.7109375" style="30" customWidth="1"/>
    <col min="14868" max="14868" width="10" style="30" customWidth="1"/>
    <col min="14869" max="14869" width="9.28515625" style="30" customWidth="1"/>
    <col min="14870" max="14870" width="8.5703125" style="30" customWidth="1"/>
    <col min="14871" max="14871" width="8.140625" style="30" customWidth="1"/>
    <col min="14872" max="14872" width="10.5703125" style="30" customWidth="1"/>
    <col min="14873" max="14873" width="9.140625" style="30"/>
    <col min="14874" max="14874" width="8.42578125" style="30" customWidth="1"/>
    <col min="14875" max="14875" width="8.85546875" style="30" customWidth="1"/>
    <col min="14876" max="14876" width="10.140625" style="30" customWidth="1"/>
    <col min="14877" max="14877" width="9.140625" style="30"/>
    <col min="14878" max="14878" width="8.5703125" style="30" customWidth="1"/>
    <col min="14879" max="14879" width="7.28515625" style="30" customWidth="1"/>
    <col min="14880" max="15088" width="9.140625" style="30"/>
    <col min="15089" max="15089" width="5.85546875" style="30" customWidth="1"/>
    <col min="15090" max="15090" width="11.85546875" style="30" customWidth="1"/>
    <col min="15091" max="15091" width="10.85546875" style="30" customWidth="1"/>
    <col min="15092" max="15092" width="10.42578125" style="30" customWidth="1"/>
    <col min="15093" max="15093" width="10.140625" style="30" customWidth="1"/>
    <col min="15094" max="15094" width="11.140625" style="30" customWidth="1"/>
    <col min="15095" max="15095" width="9.85546875" style="30" customWidth="1"/>
    <col min="15096" max="15096" width="8.5703125" style="30" customWidth="1"/>
    <col min="15097" max="15097" width="8" style="30" customWidth="1"/>
    <col min="15098" max="15098" width="13.7109375" style="30" customWidth="1"/>
    <col min="15099" max="15100" width="8.140625" style="30" customWidth="1"/>
    <col min="15101" max="15101" width="10.5703125" style="30" customWidth="1"/>
    <col min="15102" max="15105" width="8.140625" style="30" customWidth="1"/>
    <col min="15106" max="15106" width="12.42578125" style="30" customWidth="1"/>
    <col min="15107" max="15107" width="12" style="30" customWidth="1"/>
    <col min="15108" max="15108" width="10" style="30" customWidth="1"/>
    <col min="15109" max="15110" width="8.140625" style="30" customWidth="1"/>
    <col min="15111" max="15118" width="0" style="30" hidden="1" customWidth="1"/>
    <col min="15119" max="15119" width="5.85546875" style="30" customWidth="1"/>
    <col min="15120" max="15120" width="15.42578125" style="30" customWidth="1"/>
    <col min="15121" max="15122" width="8.7109375" style="30" customWidth="1"/>
    <col min="15123" max="15123" width="9.7109375" style="30" customWidth="1"/>
    <col min="15124" max="15124" width="10" style="30" customWidth="1"/>
    <col min="15125" max="15125" width="9.28515625" style="30" customWidth="1"/>
    <col min="15126" max="15126" width="8.5703125" style="30" customWidth="1"/>
    <col min="15127" max="15127" width="8.140625" style="30" customWidth="1"/>
    <col min="15128" max="15128" width="10.5703125" style="30" customWidth="1"/>
    <col min="15129" max="15129" width="9.140625" style="30"/>
    <col min="15130" max="15130" width="8.42578125" style="30" customWidth="1"/>
    <col min="15131" max="15131" width="8.85546875" style="30" customWidth="1"/>
    <col min="15132" max="15132" width="10.140625" style="30" customWidth="1"/>
    <col min="15133" max="15133" width="9.140625" style="30"/>
    <col min="15134" max="15134" width="8.5703125" style="30" customWidth="1"/>
    <col min="15135" max="15135" width="7.28515625" style="30" customWidth="1"/>
    <col min="15136" max="15344" width="9.140625" style="30"/>
    <col min="15345" max="15345" width="5.85546875" style="30" customWidth="1"/>
    <col min="15346" max="15346" width="11.85546875" style="30" customWidth="1"/>
    <col min="15347" max="15347" width="10.85546875" style="30" customWidth="1"/>
    <col min="15348" max="15348" width="10.42578125" style="30" customWidth="1"/>
    <col min="15349" max="15349" width="10.140625" style="30" customWidth="1"/>
    <col min="15350" max="15350" width="11.140625" style="30" customWidth="1"/>
    <col min="15351" max="15351" width="9.85546875" style="30" customWidth="1"/>
    <col min="15352" max="15352" width="8.5703125" style="30" customWidth="1"/>
    <col min="15353" max="15353" width="8" style="30" customWidth="1"/>
    <col min="15354" max="15354" width="13.7109375" style="30" customWidth="1"/>
    <col min="15355" max="15356" width="8.140625" style="30" customWidth="1"/>
    <col min="15357" max="15357" width="10.5703125" style="30" customWidth="1"/>
    <col min="15358" max="15361" width="8.140625" style="30" customWidth="1"/>
    <col min="15362" max="15362" width="12.42578125" style="30" customWidth="1"/>
    <col min="15363" max="15363" width="12" style="30" customWidth="1"/>
    <col min="15364" max="15364" width="10" style="30" customWidth="1"/>
    <col min="15365" max="15366" width="8.140625" style="30" customWidth="1"/>
    <col min="15367" max="15374" width="0" style="30" hidden="1" customWidth="1"/>
    <col min="15375" max="15375" width="5.85546875" style="30" customWidth="1"/>
    <col min="15376" max="15376" width="15.42578125" style="30" customWidth="1"/>
    <col min="15377" max="15378" width="8.7109375" style="30" customWidth="1"/>
    <col min="15379" max="15379" width="9.7109375" style="30" customWidth="1"/>
    <col min="15380" max="15380" width="10" style="30" customWidth="1"/>
    <col min="15381" max="15381" width="9.28515625" style="30" customWidth="1"/>
    <col min="15382" max="15382" width="8.5703125" style="30" customWidth="1"/>
    <col min="15383" max="15383" width="8.140625" style="30" customWidth="1"/>
    <col min="15384" max="15384" width="10.5703125" style="30" customWidth="1"/>
    <col min="15385" max="15385" width="9.140625" style="30"/>
    <col min="15386" max="15386" width="8.42578125" style="30" customWidth="1"/>
    <col min="15387" max="15387" width="8.85546875" style="30" customWidth="1"/>
    <col min="15388" max="15388" width="10.140625" style="30" customWidth="1"/>
    <col min="15389" max="15389" width="9.140625" style="30"/>
    <col min="15390" max="15390" width="8.5703125" style="30" customWidth="1"/>
    <col min="15391" max="15391" width="7.28515625" style="30" customWidth="1"/>
    <col min="15392" max="15600" width="9.140625" style="30"/>
    <col min="15601" max="15601" width="5.85546875" style="30" customWidth="1"/>
    <col min="15602" max="15602" width="11.85546875" style="30" customWidth="1"/>
    <col min="15603" max="15603" width="10.85546875" style="30" customWidth="1"/>
    <col min="15604" max="15604" width="10.42578125" style="30" customWidth="1"/>
    <col min="15605" max="15605" width="10.140625" style="30" customWidth="1"/>
    <col min="15606" max="15606" width="11.140625" style="30" customWidth="1"/>
    <col min="15607" max="15607" width="9.85546875" style="30" customWidth="1"/>
    <col min="15608" max="15608" width="8.5703125" style="30" customWidth="1"/>
    <col min="15609" max="15609" width="8" style="30" customWidth="1"/>
    <col min="15610" max="15610" width="13.7109375" style="30" customWidth="1"/>
    <col min="15611" max="15612" width="8.140625" style="30" customWidth="1"/>
    <col min="15613" max="15613" width="10.5703125" style="30" customWidth="1"/>
    <col min="15614" max="15617" width="8.140625" style="30" customWidth="1"/>
    <col min="15618" max="15618" width="12.42578125" style="30" customWidth="1"/>
    <col min="15619" max="15619" width="12" style="30" customWidth="1"/>
    <col min="15620" max="15620" width="10" style="30" customWidth="1"/>
    <col min="15621" max="15622" width="8.140625" style="30" customWidth="1"/>
    <col min="15623" max="15630" width="0" style="30" hidden="1" customWidth="1"/>
    <col min="15631" max="15631" width="5.85546875" style="30" customWidth="1"/>
    <col min="15632" max="15632" width="15.42578125" style="30" customWidth="1"/>
    <col min="15633" max="15634" width="8.7109375" style="30" customWidth="1"/>
    <col min="15635" max="15635" width="9.7109375" style="30" customWidth="1"/>
    <col min="15636" max="15636" width="10" style="30" customWidth="1"/>
    <col min="15637" max="15637" width="9.28515625" style="30" customWidth="1"/>
    <col min="15638" max="15638" width="8.5703125" style="30" customWidth="1"/>
    <col min="15639" max="15639" width="8.140625" style="30" customWidth="1"/>
    <col min="15640" max="15640" width="10.5703125" style="30" customWidth="1"/>
    <col min="15641" max="15641" width="9.140625" style="30"/>
    <col min="15642" max="15642" width="8.42578125" style="30" customWidth="1"/>
    <col min="15643" max="15643" width="8.85546875" style="30" customWidth="1"/>
    <col min="15644" max="15644" width="10.140625" style="30" customWidth="1"/>
    <col min="15645" max="15645" width="9.140625" style="30"/>
    <col min="15646" max="15646" width="8.5703125" style="30" customWidth="1"/>
    <col min="15647" max="15647" width="7.28515625" style="30" customWidth="1"/>
    <col min="15648" max="15856" width="9.140625" style="30"/>
    <col min="15857" max="15857" width="5.85546875" style="30" customWidth="1"/>
    <col min="15858" max="15858" width="11.85546875" style="30" customWidth="1"/>
    <col min="15859" max="15859" width="10.85546875" style="30" customWidth="1"/>
    <col min="15860" max="15860" width="10.42578125" style="30" customWidth="1"/>
    <col min="15861" max="15861" width="10.140625" style="30" customWidth="1"/>
    <col min="15862" max="15862" width="11.140625" style="30" customWidth="1"/>
    <col min="15863" max="15863" width="9.85546875" style="30" customWidth="1"/>
    <col min="15864" max="15864" width="8.5703125" style="30" customWidth="1"/>
    <col min="15865" max="15865" width="8" style="30" customWidth="1"/>
    <col min="15866" max="15866" width="13.7109375" style="30" customWidth="1"/>
    <col min="15867" max="15868" width="8.140625" style="30" customWidth="1"/>
    <col min="15869" max="15869" width="10.5703125" style="30" customWidth="1"/>
    <col min="15870" max="15873" width="8.140625" style="30" customWidth="1"/>
    <col min="15874" max="15874" width="12.42578125" style="30" customWidth="1"/>
    <col min="15875" max="15875" width="12" style="30" customWidth="1"/>
    <col min="15876" max="15876" width="10" style="30" customWidth="1"/>
    <col min="15877" max="15878" width="8.140625" style="30" customWidth="1"/>
    <col min="15879" max="15886" width="0" style="30" hidden="1" customWidth="1"/>
    <col min="15887" max="15887" width="5.85546875" style="30" customWidth="1"/>
    <col min="15888" max="15888" width="15.42578125" style="30" customWidth="1"/>
    <col min="15889" max="15890" width="8.7109375" style="30" customWidth="1"/>
    <col min="15891" max="15891" width="9.7109375" style="30" customWidth="1"/>
    <col min="15892" max="15892" width="10" style="30" customWidth="1"/>
    <col min="15893" max="15893" width="9.28515625" style="30" customWidth="1"/>
    <col min="15894" max="15894" width="8.5703125" style="30" customWidth="1"/>
    <col min="15895" max="15895" width="8.140625" style="30" customWidth="1"/>
    <col min="15896" max="15896" width="10.5703125" style="30" customWidth="1"/>
    <col min="15897" max="15897" width="9.140625" style="30"/>
    <col min="15898" max="15898" width="8.42578125" style="30" customWidth="1"/>
    <col min="15899" max="15899" width="8.85546875" style="30" customWidth="1"/>
    <col min="15900" max="15900" width="10.140625" style="30" customWidth="1"/>
    <col min="15901" max="15901" width="9.140625" style="30"/>
    <col min="15902" max="15902" width="8.5703125" style="30" customWidth="1"/>
    <col min="15903" max="15903" width="7.28515625" style="30" customWidth="1"/>
    <col min="15904" max="16112" width="9.140625" style="30"/>
    <col min="16113" max="16113" width="5.85546875" style="30" customWidth="1"/>
    <col min="16114" max="16114" width="11.85546875" style="30" customWidth="1"/>
    <col min="16115" max="16115" width="10.85546875" style="30" customWidth="1"/>
    <col min="16116" max="16116" width="10.42578125" style="30" customWidth="1"/>
    <col min="16117" max="16117" width="10.140625" style="30" customWidth="1"/>
    <col min="16118" max="16118" width="11.140625" style="30" customWidth="1"/>
    <col min="16119" max="16119" width="9.85546875" style="30" customWidth="1"/>
    <col min="16120" max="16120" width="8.5703125" style="30" customWidth="1"/>
    <col min="16121" max="16121" width="8" style="30" customWidth="1"/>
    <col min="16122" max="16122" width="13.7109375" style="30" customWidth="1"/>
    <col min="16123" max="16124" width="8.140625" style="30" customWidth="1"/>
    <col min="16125" max="16125" width="10.5703125" style="30" customWidth="1"/>
    <col min="16126" max="16129" width="8.140625" style="30" customWidth="1"/>
    <col min="16130" max="16130" width="12.42578125" style="30" customWidth="1"/>
    <col min="16131" max="16131" width="12" style="30" customWidth="1"/>
    <col min="16132" max="16132" width="10" style="30" customWidth="1"/>
    <col min="16133" max="16134" width="8.140625" style="30" customWidth="1"/>
    <col min="16135" max="16142" width="0" style="30" hidden="1" customWidth="1"/>
    <col min="16143" max="16143" width="5.85546875" style="30" customWidth="1"/>
    <col min="16144" max="16144" width="15.42578125" style="30" customWidth="1"/>
    <col min="16145" max="16146" width="8.7109375" style="30" customWidth="1"/>
    <col min="16147" max="16147" width="9.7109375" style="30" customWidth="1"/>
    <col min="16148" max="16148" width="10" style="30" customWidth="1"/>
    <col min="16149" max="16149" width="9.28515625" style="30" customWidth="1"/>
    <col min="16150" max="16150" width="8.5703125" style="30" customWidth="1"/>
    <col min="16151" max="16151" width="8.140625" style="30" customWidth="1"/>
    <col min="16152" max="16152" width="10.5703125" style="30" customWidth="1"/>
    <col min="16153" max="16153" width="9.140625" style="30"/>
    <col min="16154" max="16154" width="8.42578125" style="30" customWidth="1"/>
    <col min="16155" max="16155" width="8.85546875" style="30" customWidth="1"/>
    <col min="16156" max="16156" width="10.140625" style="30" customWidth="1"/>
    <col min="16157" max="16157" width="9.140625" style="30"/>
    <col min="16158" max="16158" width="8.5703125" style="30" customWidth="1"/>
    <col min="16159" max="16159" width="7.28515625" style="30" customWidth="1"/>
    <col min="16160" max="16384" width="9.140625" style="30"/>
  </cols>
  <sheetData>
    <row r="1" spans="1:18" ht="15.75">
      <c r="A1" s="117" t="s">
        <v>484</v>
      </c>
    </row>
    <row r="3" spans="1:18" s="122" customFormat="1" ht="66" customHeight="1">
      <c r="A3" s="298" t="s">
        <v>21</v>
      </c>
      <c r="B3" s="471" t="s">
        <v>444</v>
      </c>
      <c r="C3" s="120" t="s">
        <v>94</v>
      </c>
      <c r="D3" s="120" t="s">
        <v>95</v>
      </c>
      <c r="E3" s="120" t="s">
        <v>443</v>
      </c>
      <c r="F3" s="121" t="s">
        <v>340</v>
      </c>
      <c r="G3" s="119" t="s">
        <v>352</v>
      </c>
      <c r="H3" s="119" t="s">
        <v>353</v>
      </c>
      <c r="I3" s="119" t="s">
        <v>339</v>
      </c>
      <c r="J3" s="118" t="s">
        <v>369</v>
      </c>
      <c r="L3" s="595" t="s">
        <v>428</v>
      </c>
      <c r="M3" s="122" t="s">
        <v>446</v>
      </c>
    </row>
    <row r="4" spans="1:18" s="122" customFormat="1" ht="22.5" customHeight="1">
      <c r="A4" s="299"/>
      <c r="B4" s="454" t="s">
        <v>22</v>
      </c>
      <c r="C4" s="454" t="s">
        <v>23</v>
      </c>
      <c r="D4" s="454" t="s">
        <v>24</v>
      </c>
      <c r="E4" s="454" t="s">
        <v>25</v>
      </c>
      <c r="F4" s="455" t="s">
        <v>26</v>
      </c>
      <c r="G4" s="126" t="s">
        <v>98</v>
      </c>
      <c r="H4" s="124" t="s">
        <v>99</v>
      </c>
      <c r="I4" s="124" t="s">
        <v>100</v>
      </c>
      <c r="J4" s="125" t="s">
        <v>55</v>
      </c>
      <c r="K4" s="127"/>
      <c r="L4" s="127"/>
      <c r="M4" s="127"/>
      <c r="N4" s="127"/>
      <c r="O4" s="127"/>
      <c r="P4" s="127"/>
      <c r="Q4" s="127"/>
      <c r="R4" s="127"/>
    </row>
    <row r="5" spans="1:18">
      <c r="A5" s="490">
        <v>1970</v>
      </c>
      <c r="B5" s="165">
        <f>'T1'!H14</f>
        <v>517.54071305360685</v>
      </c>
      <c r="C5" s="134">
        <v>8520.0165469999993</v>
      </c>
      <c r="D5" s="134">
        <f t="shared" ref="D5:D52" si="0">(E5*M5)/1000</f>
        <v>16401.031852974997</v>
      </c>
      <c r="E5" s="134">
        <v>1925</v>
      </c>
      <c r="F5" s="698">
        <v>537.173</v>
      </c>
      <c r="G5" s="129">
        <f t="shared" ref="G5:G52" si="1">B5/C5*1000000</f>
        <v>60744.097173829927</v>
      </c>
      <c r="H5" s="645">
        <f t="shared" ref="H5:H52" si="2">B5/D5*1000</f>
        <v>31.555375155236327</v>
      </c>
      <c r="I5" s="34">
        <f t="shared" ref="I5:I52" si="3">B5/F5</f>
        <v>0.96345258055339122</v>
      </c>
      <c r="J5" s="415">
        <f t="shared" ref="J5:J52" si="4">H5/$H$42*100</f>
        <v>59.487082923127886</v>
      </c>
      <c r="K5" s="438"/>
      <c r="L5" s="439">
        <f t="shared" ref="L5:L24" si="5">B5/B$24*100</f>
        <v>51.870364662934989</v>
      </c>
      <c r="M5" s="642">
        <v>8520.0165469999993</v>
      </c>
      <c r="N5" s="130"/>
      <c r="O5" s="130"/>
      <c r="P5" s="130"/>
      <c r="Q5" s="130"/>
      <c r="R5" s="130"/>
    </row>
    <row r="6" spans="1:18">
      <c r="A6" s="490">
        <v>1971</v>
      </c>
      <c r="B6" s="165">
        <f>'T1'!H15</f>
        <v>538.85182129786824</v>
      </c>
      <c r="C6" s="134">
        <v>8703.4521029999996</v>
      </c>
      <c r="D6" s="134">
        <f t="shared" si="0"/>
        <v>16641.000420936001</v>
      </c>
      <c r="E6" s="134">
        <v>1912</v>
      </c>
      <c r="F6" s="698">
        <v>559.27</v>
      </c>
      <c r="G6" s="129">
        <f t="shared" si="1"/>
        <v>61912.424509365774</v>
      </c>
      <c r="H6" s="645">
        <f t="shared" si="2"/>
        <v>32.380975161802176</v>
      </c>
      <c r="I6" s="34">
        <f t="shared" si="3"/>
        <v>0.9634913750028935</v>
      </c>
      <c r="J6" s="415">
        <f t="shared" si="4"/>
        <v>61.043475005627592</v>
      </c>
      <c r="K6" s="438"/>
      <c r="L6" s="439">
        <f t="shared" si="5"/>
        <v>54.00626417406508</v>
      </c>
      <c r="M6" s="642">
        <v>8703.4521029999996</v>
      </c>
      <c r="N6" s="130"/>
      <c r="O6" s="130"/>
      <c r="P6" s="130"/>
      <c r="Q6" s="130"/>
      <c r="R6" s="130"/>
    </row>
    <row r="7" spans="1:18">
      <c r="A7" s="490">
        <v>1972</v>
      </c>
      <c r="B7" s="165">
        <f>'T1'!H16</f>
        <v>568.19691327513465</v>
      </c>
      <c r="C7" s="134">
        <v>8911.6878069999893</v>
      </c>
      <c r="D7" s="134">
        <f t="shared" si="0"/>
        <v>16967.853584527998</v>
      </c>
      <c r="E7" s="134">
        <v>1904</v>
      </c>
      <c r="F7" s="698">
        <v>581.44299999999998</v>
      </c>
      <c r="G7" s="129">
        <f t="shared" si="1"/>
        <v>63758.619644286126</v>
      </c>
      <c r="H7" s="645">
        <f t="shared" si="2"/>
        <v>33.486669981242677</v>
      </c>
      <c r="I7" s="34">
        <f t="shared" si="3"/>
        <v>0.97721859799693978</v>
      </c>
      <c r="J7" s="415">
        <f t="shared" si="4"/>
        <v>63.127891973835148</v>
      </c>
      <c r="K7" s="438"/>
      <c r="L7" s="439">
        <f t="shared" si="5"/>
        <v>56.947367325056241</v>
      </c>
      <c r="M7" s="642">
        <v>8911.6878070000002</v>
      </c>
      <c r="N7" s="130"/>
      <c r="O7" s="130"/>
      <c r="P7" s="130"/>
      <c r="Q7" s="130"/>
      <c r="R7" s="130"/>
    </row>
    <row r="8" spans="1:18">
      <c r="A8" s="490">
        <v>1973</v>
      </c>
      <c r="B8" s="165">
        <f>'T1'!H17</f>
        <v>607.76729928953557</v>
      </c>
      <c r="C8" s="134">
        <v>9327.8400430000002</v>
      </c>
      <c r="D8" s="134">
        <f t="shared" si="0"/>
        <v>17704.240401613999</v>
      </c>
      <c r="E8" s="134">
        <v>1898</v>
      </c>
      <c r="F8" s="698">
        <v>606.90499999999997</v>
      </c>
      <c r="G8" s="129">
        <f t="shared" si="1"/>
        <v>65156.273744812919</v>
      </c>
      <c r="H8" s="645">
        <f t="shared" si="2"/>
        <v>34.328911351323988</v>
      </c>
      <c r="I8" s="34">
        <f t="shared" si="3"/>
        <v>1.0014208142782406</v>
      </c>
      <c r="J8" s="415">
        <f t="shared" si="4"/>
        <v>64.715655769284808</v>
      </c>
      <c r="K8" s="438"/>
      <c r="L8" s="439">
        <f t="shared" si="5"/>
        <v>60.913297542042812</v>
      </c>
      <c r="M8" s="642">
        <v>9327.8400430000002</v>
      </c>
      <c r="N8" s="130"/>
      <c r="O8" s="130"/>
      <c r="P8" s="130"/>
      <c r="Q8" s="130"/>
      <c r="R8" s="130"/>
    </row>
    <row r="9" spans="1:18">
      <c r="A9" s="490">
        <v>1974</v>
      </c>
      <c r="B9" s="165">
        <f>'T1'!H18</f>
        <v>630.19991522315763</v>
      </c>
      <c r="C9" s="134">
        <v>9671.9560069999898</v>
      </c>
      <c r="D9" s="134">
        <f t="shared" si="0"/>
        <v>18289.668809236999</v>
      </c>
      <c r="E9" s="134">
        <v>1891</v>
      </c>
      <c r="F9" s="698">
        <v>634.75599999999997</v>
      </c>
      <c r="G9" s="129">
        <f t="shared" si="1"/>
        <v>65157.442276107977</v>
      </c>
      <c r="H9" s="645">
        <f t="shared" si="2"/>
        <v>34.456606174567909</v>
      </c>
      <c r="I9" s="34">
        <f t="shared" si="3"/>
        <v>0.99282230530023763</v>
      </c>
      <c r="J9" s="415">
        <f t="shared" si="4"/>
        <v>64.956381556945246</v>
      </c>
      <c r="K9" s="438"/>
      <c r="L9" s="439">
        <f t="shared" si="5"/>
        <v>63.161599829132676</v>
      </c>
      <c r="M9" s="642">
        <v>9671.9560070000007</v>
      </c>
      <c r="N9" s="130"/>
      <c r="O9" s="130"/>
      <c r="P9" s="130"/>
      <c r="Q9" s="130"/>
      <c r="R9" s="130"/>
    </row>
    <row r="10" spans="1:18">
      <c r="A10" s="490">
        <v>1975</v>
      </c>
      <c r="B10" s="165">
        <f>'T1'!H19</f>
        <v>641.68829036817795</v>
      </c>
      <c r="C10" s="134">
        <v>9798.1615079999992</v>
      </c>
      <c r="D10" s="134">
        <f t="shared" si="0"/>
        <v>18342.158342975999</v>
      </c>
      <c r="E10" s="134">
        <v>1872</v>
      </c>
      <c r="F10" s="698">
        <v>664.29700000000003</v>
      </c>
      <c r="G10" s="129">
        <f t="shared" si="1"/>
        <v>65490.68310868855</v>
      </c>
      <c r="H10" s="645">
        <f t="shared" si="2"/>
        <v>34.984339267461834</v>
      </c>
      <c r="I10" s="34">
        <f t="shared" si="3"/>
        <v>0.96596596156264125</v>
      </c>
      <c r="J10" s="415">
        <f t="shared" si="4"/>
        <v>65.951245414650032</v>
      </c>
      <c r="K10" s="438"/>
      <c r="L10" s="439">
        <f t="shared" si="5"/>
        <v>64.313018825023491</v>
      </c>
      <c r="M10" s="642">
        <v>9798.1615079999992</v>
      </c>
      <c r="N10" s="130"/>
      <c r="O10" s="130"/>
      <c r="P10" s="130"/>
      <c r="Q10" s="130"/>
      <c r="R10" s="130"/>
    </row>
    <row r="11" spans="1:18">
      <c r="A11" s="490">
        <v>1976</v>
      </c>
      <c r="B11" s="165">
        <f>'T1'!H20</f>
        <v>675.05160528515137</v>
      </c>
      <c r="C11" s="134">
        <v>9852.5793840000006</v>
      </c>
      <c r="D11" s="134">
        <f t="shared" si="0"/>
        <v>18345.502813007999</v>
      </c>
      <c r="E11" s="134">
        <v>1862</v>
      </c>
      <c r="F11" s="698">
        <v>691.15899999999999</v>
      </c>
      <c r="G11" s="129">
        <f t="shared" si="1"/>
        <v>68515.216064271939</v>
      </c>
      <c r="H11" s="645">
        <f t="shared" si="2"/>
        <v>36.796571463089123</v>
      </c>
      <c r="I11" s="34">
        <f t="shared" si="3"/>
        <v>0.97669509517368847</v>
      </c>
      <c r="J11" s="415">
        <f t="shared" si="4"/>
        <v>69.367601783950022</v>
      </c>
      <c r="K11" s="438"/>
      <c r="L11" s="439">
        <f t="shared" si="5"/>
        <v>67.656847179892452</v>
      </c>
      <c r="M11" s="642">
        <v>9852.5793840000006</v>
      </c>
      <c r="N11" s="130"/>
      <c r="O11" s="130"/>
      <c r="P11" s="130"/>
      <c r="Q11" s="130"/>
      <c r="R11" s="130"/>
    </row>
    <row r="12" spans="1:18">
      <c r="A12" s="490">
        <v>1977</v>
      </c>
      <c r="B12" s="165">
        <f>'T1'!H21</f>
        <v>698.39644646335762</v>
      </c>
      <c r="C12" s="134">
        <v>10065.75562</v>
      </c>
      <c r="D12" s="134">
        <f t="shared" si="0"/>
        <v>18460.595807080001</v>
      </c>
      <c r="E12" s="134">
        <v>1834</v>
      </c>
      <c r="F12" s="698">
        <v>715.72199999999998</v>
      </c>
      <c r="G12" s="129">
        <f t="shared" si="1"/>
        <v>69383.409733859371</v>
      </c>
      <c r="H12" s="645">
        <f t="shared" si="2"/>
        <v>37.831739222387874</v>
      </c>
      <c r="I12" s="34">
        <f t="shared" si="3"/>
        <v>0.97579290068400526</v>
      </c>
      <c r="J12" s="415">
        <f t="shared" si="4"/>
        <v>71.319063619970535</v>
      </c>
      <c r="K12" s="438"/>
      <c r="L12" s="439">
        <f t="shared" si="5"/>
        <v>69.996576971906777</v>
      </c>
      <c r="M12" s="642">
        <v>10065.75562</v>
      </c>
      <c r="N12" s="130"/>
      <c r="O12" s="130"/>
      <c r="P12" s="130"/>
      <c r="Q12" s="130"/>
      <c r="R12" s="130"/>
    </row>
    <row r="13" spans="1:18">
      <c r="A13" s="490">
        <v>1978</v>
      </c>
      <c r="B13" s="165">
        <f>'T1'!H22</f>
        <v>726.00818736859344</v>
      </c>
      <c r="C13" s="134">
        <v>10352.58267</v>
      </c>
      <c r="D13" s="134">
        <f t="shared" si="0"/>
        <v>19007.341782120002</v>
      </c>
      <c r="E13" s="134">
        <v>1836</v>
      </c>
      <c r="F13" s="698">
        <v>739.92700000000002</v>
      </c>
      <c r="G13" s="129">
        <f t="shared" si="1"/>
        <v>70128.219258025347</v>
      </c>
      <c r="H13" s="645">
        <f t="shared" si="2"/>
        <v>38.196197852954981</v>
      </c>
      <c r="I13" s="34">
        <f t="shared" si="3"/>
        <v>0.981188938055502</v>
      </c>
      <c r="J13" s="415">
        <f t="shared" si="4"/>
        <v>72.00612820633458</v>
      </c>
      <c r="K13" s="438"/>
      <c r="L13" s="439">
        <f t="shared" si="5"/>
        <v>72.763955525146713</v>
      </c>
      <c r="M13" s="642">
        <v>10352.58267</v>
      </c>
      <c r="N13" s="130"/>
      <c r="O13" s="130"/>
      <c r="P13" s="130"/>
      <c r="Q13" s="130"/>
      <c r="R13" s="130"/>
    </row>
    <row r="14" spans="1:18">
      <c r="A14" s="490">
        <v>1979</v>
      </c>
      <c r="B14" s="165">
        <f>'T1'!H23</f>
        <v>753.63223900587502</v>
      </c>
      <c r="C14" s="134">
        <v>10812.559950000001</v>
      </c>
      <c r="D14" s="134">
        <f t="shared" si="0"/>
        <v>19905.922867950001</v>
      </c>
      <c r="E14" s="134">
        <v>1841</v>
      </c>
      <c r="F14" s="698">
        <v>770.26700000000005</v>
      </c>
      <c r="G14" s="129">
        <f t="shared" si="1"/>
        <v>69699.705018132634</v>
      </c>
      <c r="H14" s="645">
        <f t="shared" si="2"/>
        <v>37.859698543255099</v>
      </c>
      <c r="I14" s="34">
        <f t="shared" si="3"/>
        <v>0.97840390281016187</v>
      </c>
      <c r="J14" s="415">
        <f t="shared" si="4"/>
        <v>71.371771547882048</v>
      </c>
      <c r="K14" s="438"/>
      <c r="L14" s="439">
        <f t="shared" si="5"/>
        <v>75.532567917859339</v>
      </c>
      <c r="M14" s="642">
        <v>10812.559950000001</v>
      </c>
      <c r="N14" s="130"/>
      <c r="O14" s="130"/>
      <c r="P14" s="130"/>
      <c r="Q14" s="130"/>
      <c r="R14" s="130"/>
    </row>
    <row r="15" spans="1:18">
      <c r="A15" s="490">
        <v>1980</v>
      </c>
      <c r="B15" s="165">
        <f>'T1'!H24</f>
        <v>769.93041716113908</v>
      </c>
      <c r="C15" s="134">
        <v>11160.74901</v>
      </c>
      <c r="D15" s="134">
        <f t="shared" si="0"/>
        <v>20390.688441269998</v>
      </c>
      <c r="E15" s="134">
        <v>1827</v>
      </c>
      <c r="F15" s="698">
        <v>808.77</v>
      </c>
      <c r="G15" s="129">
        <f t="shared" si="1"/>
        <v>68985.550743169981</v>
      </c>
      <c r="H15" s="645">
        <f t="shared" si="2"/>
        <v>37.75892213638204</v>
      </c>
      <c r="I15" s="34">
        <f t="shared" si="3"/>
        <v>0.95197697387531577</v>
      </c>
      <c r="J15" s="415">
        <f t="shared" si="4"/>
        <v>71.181791411602219</v>
      </c>
      <c r="K15" s="438"/>
      <c r="L15" s="439">
        <f t="shared" si="5"/>
        <v>77.166047995720305</v>
      </c>
      <c r="M15" s="642">
        <v>11160.74901</v>
      </c>
      <c r="N15" s="130"/>
      <c r="O15" s="130"/>
      <c r="P15" s="130"/>
      <c r="Q15" s="130"/>
      <c r="R15" s="130"/>
    </row>
    <row r="16" spans="1:18">
      <c r="A16" s="490">
        <v>1981</v>
      </c>
      <c r="B16" s="165">
        <f>'T1'!H25</f>
        <v>796.90200000000004</v>
      </c>
      <c r="C16" s="134">
        <v>11489.194879999999</v>
      </c>
      <c r="D16" s="134">
        <f t="shared" si="0"/>
        <v>20818.421122559997</v>
      </c>
      <c r="E16" s="134">
        <v>1812</v>
      </c>
      <c r="F16" s="698">
        <v>848.62400000000002</v>
      </c>
      <c r="G16" s="129">
        <f t="shared" si="1"/>
        <v>69360.995989999268</v>
      </c>
      <c r="H16" s="645">
        <f t="shared" si="2"/>
        <v>38.27869535871924</v>
      </c>
      <c r="I16" s="34">
        <f t="shared" si="3"/>
        <v>0.93905192405588345</v>
      </c>
      <c r="J16" s="415">
        <f t="shared" si="4"/>
        <v>72.16164960141252</v>
      </c>
      <c r="K16" s="438"/>
      <c r="L16" s="439">
        <f t="shared" si="5"/>
        <v>79.869266896381689</v>
      </c>
      <c r="M16" s="642">
        <v>11489.194879999999</v>
      </c>
      <c r="N16" s="130"/>
      <c r="O16" s="130"/>
      <c r="P16" s="130"/>
      <c r="Q16" s="130"/>
      <c r="R16" s="130"/>
    </row>
    <row r="17" spans="1:18">
      <c r="A17" s="490">
        <v>1982</v>
      </c>
      <c r="B17" s="165">
        <f>'T1'!H26</f>
        <v>771.38499999999999</v>
      </c>
      <c r="C17" s="134">
        <v>11110.40545</v>
      </c>
      <c r="D17" s="134">
        <f t="shared" si="0"/>
        <v>19876.515350049998</v>
      </c>
      <c r="E17" s="134">
        <v>1789</v>
      </c>
      <c r="F17" s="698">
        <v>872.20500000000004</v>
      </c>
      <c r="G17" s="129">
        <f t="shared" si="1"/>
        <v>69429.059404848274</v>
      </c>
      <c r="H17" s="645">
        <f t="shared" si="2"/>
        <v>38.808864955197478</v>
      </c>
      <c r="I17" s="34">
        <f t="shared" si="3"/>
        <v>0.88440790869119068</v>
      </c>
      <c r="J17" s="415">
        <f t="shared" si="4"/>
        <v>73.161106669942683</v>
      </c>
      <c r="K17" s="438"/>
      <c r="L17" s="439">
        <f t="shared" si="5"/>
        <v>77.311833129877186</v>
      </c>
      <c r="M17" s="642">
        <v>11110.40545</v>
      </c>
      <c r="N17" s="130"/>
      <c r="O17" s="130"/>
      <c r="P17" s="130"/>
      <c r="Q17" s="130"/>
      <c r="R17" s="130"/>
    </row>
    <row r="18" spans="1:18">
      <c r="A18" s="490">
        <v>1983</v>
      </c>
      <c r="B18" s="165">
        <f>'T1'!H27</f>
        <v>791.43</v>
      </c>
      <c r="C18" s="134">
        <v>11202.179959999999</v>
      </c>
      <c r="D18" s="134">
        <f t="shared" si="0"/>
        <v>19928.678148839997</v>
      </c>
      <c r="E18" s="134">
        <v>1779</v>
      </c>
      <c r="F18" s="698">
        <v>886.29200000000003</v>
      </c>
      <c r="G18" s="129">
        <f t="shared" si="1"/>
        <v>70649.641661353919</v>
      </c>
      <c r="H18" s="645">
        <f t="shared" si="2"/>
        <v>39.713120664055047</v>
      </c>
      <c r="I18" s="34">
        <f t="shared" si="3"/>
        <v>0.89296755471108835</v>
      </c>
      <c r="J18" s="415">
        <f t="shared" si="4"/>
        <v>74.86577771479304</v>
      </c>
      <c r="K18" s="438"/>
      <c r="L18" s="439">
        <f t="shared" si="5"/>
        <v>79.320837317265301</v>
      </c>
      <c r="M18" s="642">
        <v>11202.179959999999</v>
      </c>
      <c r="N18" s="130"/>
      <c r="O18" s="130"/>
      <c r="P18" s="130"/>
      <c r="Q18" s="130"/>
      <c r="R18" s="130"/>
    </row>
    <row r="19" spans="1:18">
      <c r="A19" s="490">
        <v>1984</v>
      </c>
      <c r="B19" s="165">
        <f>'T1'!H28</f>
        <v>838.32500000000005</v>
      </c>
      <c r="C19" s="134">
        <v>11484.27879</v>
      </c>
      <c r="D19" s="134">
        <f t="shared" si="0"/>
        <v>20545.37475531</v>
      </c>
      <c r="E19" s="134">
        <v>1789</v>
      </c>
      <c r="F19" s="698">
        <v>897.06500000000005</v>
      </c>
      <c r="G19" s="129">
        <f t="shared" si="1"/>
        <v>72997.618338034095</v>
      </c>
      <c r="H19" s="645">
        <f t="shared" si="2"/>
        <v>40.803587667989994</v>
      </c>
      <c r="I19" s="34">
        <f t="shared" si="3"/>
        <v>0.93451979510960748</v>
      </c>
      <c r="J19" s="415">
        <f t="shared" si="4"/>
        <v>76.921487741021295</v>
      </c>
      <c r="K19" s="438"/>
      <c r="L19" s="439">
        <f t="shared" si="5"/>
        <v>84.020874801304529</v>
      </c>
      <c r="M19" s="642">
        <v>11484.27879</v>
      </c>
      <c r="N19" s="130"/>
      <c r="O19" s="130"/>
      <c r="P19" s="130"/>
      <c r="Q19" s="130"/>
      <c r="R19" s="130"/>
    </row>
    <row r="20" spans="1:18">
      <c r="A20" s="490">
        <v>1985</v>
      </c>
      <c r="B20" s="165">
        <f>'T1'!H29</f>
        <v>878.01199999999994</v>
      </c>
      <c r="C20" s="134">
        <v>11885.6674</v>
      </c>
      <c r="D20" s="134">
        <f t="shared" si="0"/>
        <v>21334.772982999999</v>
      </c>
      <c r="E20" s="134">
        <v>1795</v>
      </c>
      <c r="F20" s="698">
        <v>917.40099999999995</v>
      </c>
      <c r="G20" s="129">
        <f t="shared" si="1"/>
        <v>73871.493324808995</v>
      </c>
      <c r="H20" s="645">
        <f t="shared" si="2"/>
        <v>41.154035278445129</v>
      </c>
      <c r="I20" s="34">
        <f t="shared" si="3"/>
        <v>0.95706457699522895</v>
      </c>
      <c r="J20" s="415">
        <f t="shared" si="4"/>
        <v>77.582139245267385</v>
      </c>
      <c r="K20" s="438"/>
      <c r="L20" s="439">
        <f t="shared" si="5"/>
        <v>87.998492620455053</v>
      </c>
      <c r="M20" s="642">
        <v>11885.6674</v>
      </c>
      <c r="N20" s="130"/>
      <c r="O20" s="130"/>
      <c r="P20" s="130"/>
      <c r="Q20" s="130"/>
      <c r="R20" s="130"/>
    </row>
    <row r="21" spans="1:18">
      <c r="A21" s="490">
        <v>1986</v>
      </c>
      <c r="B21" s="165">
        <f>'T1'!H30</f>
        <v>896.99300000000005</v>
      </c>
      <c r="C21" s="134">
        <v>12228.63834</v>
      </c>
      <c r="D21" s="134">
        <f t="shared" si="0"/>
        <v>21974.86309698</v>
      </c>
      <c r="E21" s="134">
        <v>1797</v>
      </c>
      <c r="F21" s="698">
        <v>932.13</v>
      </c>
      <c r="G21" s="129">
        <f t="shared" si="1"/>
        <v>73351.829947078164</v>
      </c>
      <c r="H21" s="645">
        <f t="shared" si="2"/>
        <v>40.819048384573264</v>
      </c>
      <c r="I21" s="34">
        <f t="shared" si="3"/>
        <v>0.96230461416326052</v>
      </c>
      <c r="J21" s="415">
        <f t="shared" si="4"/>
        <v>76.950633739917379</v>
      </c>
      <c r="K21" s="438"/>
      <c r="L21" s="439">
        <f t="shared" si="5"/>
        <v>89.900857723015008</v>
      </c>
      <c r="M21" s="642">
        <v>12228.63834</v>
      </c>
      <c r="N21" s="130"/>
      <c r="O21" s="130"/>
      <c r="P21" s="130"/>
      <c r="Q21" s="130"/>
      <c r="R21" s="130"/>
    </row>
    <row r="22" spans="1:18">
      <c r="A22" s="490">
        <v>1987</v>
      </c>
      <c r="B22" s="165">
        <f>'T1'!H31</f>
        <v>933.73800000000006</v>
      </c>
      <c r="C22" s="134">
        <v>12599.20343</v>
      </c>
      <c r="D22" s="134">
        <f t="shared" si="0"/>
        <v>22766.760598010002</v>
      </c>
      <c r="E22" s="134">
        <v>1807</v>
      </c>
      <c r="F22" s="698">
        <v>952.85400000000004</v>
      </c>
      <c r="G22" s="129">
        <f t="shared" si="1"/>
        <v>74110.875753992019</v>
      </c>
      <c r="H22" s="645">
        <f t="shared" si="2"/>
        <v>41.013212924179307</v>
      </c>
      <c r="I22" s="34">
        <f t="shared" si="3"/>
        <v>0.97993816471358675</v>
      </c>
      <c r="J22" s="415">
        <f t="shared" si="4"/>
        <v>77.316665898034785</v>
      </c>
      <c r="K22" s="438"/>
      <c r="L22" s="439">
        <f t="shared" si="5"/>
        <v>93.583614463627455</v>
      </c>
      <c r="M22" s="642">
        <v>12599.20343</v>
      </c>
      <c r="N22" s="130"/>
      <c r="O22" s="130"/>
      <c r="P22" s="130"/>
      <c r="Q22" s="130"/>
      <c r="R22" s="130"/>
    </row>
    <row r="23" spans="1:18">
      <c r="A23" s="490">
        <v>1988</v>
      </c>
      <c r="B23" s="165">
        <f>'T1'!H32</f>
        <v>975.09699999999998</v>
      </c>
      <c r="C23" s="134">
        <v>13021.758669999999</v>
      </c>
      <c r="D23" s="134">
        <f t="shared" si="0"/>
        <v>23543.339675359999</v>
      </c>
      <c r="E23" s="134">
        <v>1808</v>
      </c>
      <c r="F23" s="698">
        <v>981.50800000000004</v>
      </c>
      <c r="G23" s="129">
        <f t="shared" si="1"/>
        <v>74882.128037471921</v>
      </c>
      <c r="H23" s="645">
        <f t="shared" si="2"/>
        <v>41.417106215415885</v>
      </c>
      <c r="I23" s="34">
        <f t="shared" si="3"/>
        <v>0.99346821421730636</v>
      </c>
      <c r="J23" s="415">
        <f t="shared" si="4"/>
        <v>78.078071319129847</v>
      </c>
      <c r="K23" s="438"/>
      <c r="L23" s="439">
        <f t="shared" si="5"/>
        <v>97.728807987507977</v>
      </c>
      <c r="M23" s="642">
        <v>13021.758669999999</v>
      </c>
      <c r="N23" s="130"/>
      <c r="O23" s="130"/>
      <c r="P23" s="130"/>
      <c r="Q23" s="130"/>
      <c r="R23" s="130"/>
    </row>
    <row r="24" spans="1:18">
      <c r="A24" s="490">
        <v>1989</v>
      </c>
      <c r="B24" s="165">
        <f>'T1'!H33</f>
        <v>997.75800000000004</v>
      </c>
      <c r="C24" s="134">
        <v>13334.26132</v>
      </c>
      <c r="D24" s="134">
        <f t="shared" si="0"/>
        <v>24028.338898639999</v>
      </c>
      <c r="E24" s="134">
        <v>1802</v>
      </c>
      <c r="F24" s="698">
        <v>1014.8</v>
      </c>
      <c r="G24" s="129">
        <f t="shared" si="1"/>
        <v>74826.642140533673</v>
      </c>
      <c r="H24" s="645">
        <f t="shared" si="2"/>
        <v>41.524218723936549</v>
      </c>
      <c r="I24" s="34">
        <f t="shared" si="3"/>
        <v>0.98320654316121414</v>
      </c>
      <c r="J24" s="415">
        <f t="shared" si="4"/>
        <v>78.279996051291235</v>
      </c>
      <c r="K24" s="438"/>
      <c r="L24" s="439">
        <f t="shared" si="5"/>
        <v>100</v>
      </c>
      <c r="M24" s="642">
        <v>13334.26132</v>
      </c>
      <c r="N24" s="130"/>
      <c r="O24" s="130"/>
      <c r="P24" s="130"/>
      <c r="Q24" s="130"/>
      <c r="R24" s="130"/>
    </row>
    <row r="25" spans="1:18">
      <c r="A25" s="490">
        <v>1990</v>
      </c>
      <c r="B25" s="165">
        <f>'T1'!H34</f>
        <v>999.298</v>
      </c>
      <c r="C25" s="134">
        <v>13410.492039999999</v>
      </c>
      <c r="D25" s="134">
        <f t="shared" si="0"/>
        <v>24098.654195880001</v>
      </c>
      <c r="E25" s="134">
        <v>1797</v>
      </c>
      <c r="F25" s="698">
        <v>1040.2180000000001</v>
      </c>
      <c r="G25" s="129">
        <f t="shared" si="1"/>
        <v>74516.132370039428</v>
      </c>
      <c r="H25" s="645">
        <f t="shared" si="2"/>
        <v>41.466962921557823</v>
      </c>
      <c r="I25" s="34">
        <f t="shared" si="3"/>
        <v>0.96066209198456476</v>
      </c>
      <c r="J25" s="415">
        <f t="shared" si="4"/>
        <v>78.172059427271449</v>
      </c>
      <c r="K25" s="438"/>
      <c r="L25" s="439">
        <f t="shared" ref="L25:L52" si="6">B25/B$24*100</f>
        <v>100.15434604383027</v>
      </c>
      <c r="M25" s="642">
        <v>13410.492039999999</v>
      </c>
      <c r="N25" s="130"/>
      <c r="O25" s="130"/>
      <c r="P25" s="130"/>
      <c r="Q25" s="130"/>
      <c r="R25" s="130"/>
    </row>
    <row r="26" spans="1:18">
      <c r="A26" s="490">
        <v>1991</v>
      </c>
      <c r="B26" s="165">
        <f>'T1'!H35</f>
        <v>978.05600000000004</v>
      </c>
      <c r="C26" s="134">
        <v>13179.627619999999</v>
      </c>
      <c r="D26" s="134">
        <f t="shared" si="0"/>
        <v>23393.839025500001</v>
      </c>
      <c r="E26" s="134">
        <v>1775</v>
      </c>
      <c r="F26" s="698">
        <v>1059.5139999999999</v>
      </c>
      <c r="G26" s="129">
        <f t="shared" si="1"/>
        <v>74209.683930356769</v>
      </c>
      <c r="H26" s="645">
        <f t="shared" si="2"/>
        <v>41.80827263682071</v>
      </c>
      <c r="I26" s="34">
        <f t="shared" si="3"/>
        <v>0.92311758032456404</v>
      </c>
      <c r="J26" s="415">
        <f t="shared" si="4"/>
        <v>78.81548449303061</v>
      </c>
      <c r="K26" s="438"/>
      <c r="L26" s="439">
        <f t="shared" si="6"/>
        <v>98.02537288601043</v>
      </c>
      <c r="M26" s="642">
        <v>13179.627619999999</v>
      </c>
      <c r="N26" s="130"/>
      <c r="O26" s="130"/>
      <c r="P26" s="130"/>
      <c r="Q26" s="130"/>
      <c r="R26" s="130"/>
    </row>
    <row r="27" spans="1:18">
      <c r="A27" s="490">
        <v>1992</v>
      </c>
      <c r="B27" s="165">
        <f>'T1'!H36</f>
        <v>986.69200000000001</v>
      </c>
      <c r="C27" s="134">
        <v>13050.586520000001</v>
      </c>
      <c r="D27" s="134">
        <f t="shared" si="0"/>
        <v>23125.639313440002</v>
      </c>
      <c r="E27" s="134">
        <v>1772</v>
      </c>
      <c r="F27" s="698">
        <v>1068.752</v>
      </c>
      <c r="G27" s="129">
        <f t="shared" si="1"/>
        <v>75605.184371437732</v>
      </c>
      <c r="H27" s="645">
        <f t="shared" si="2"/>
        <v>42.666582602391493</v>
      </c>
      <c r="I27" s="34">
        <f t="shared" si="3"/>
        <v>0.92321885713430252</v>
      </c>
      <c r="J27" s="415">
        <f t="shared" si="4"/>
        <v>80.433540239301266</v>
      </c>
      <c r="K27" s="438"/>
      <c r="L27" s="439">
        <f t="shared" si="6"/>
        <v>98.89091342790536</v>
      </c>
      <c r="M27" s="642">
        <v>13050.586520000001</v>
      </c>
      <c r="N27" s="130"/>
      <c r="O27" s="130"/>
      <c r="P27" s="130"/>
      <c r="Q27" s="130"/>
      <c r="R27" s="130"/>
    </row>
    <row r="28" spans="1:18">
      <c r="A28" s="490">
        <v>1993</v>
      </c>
      <c r="B28" s="165">
        <f>'T1'!H37</f>
        <v>1012.891</v>
      </c>
      <c r="C28" s="134">
        <v>13156.75541</v>
      </c>
      <c r="D28" s="134">
        <f t="shared" si="0"/>
        <v>23274.30032029</v>
      </c>
      <c r="E28" s="134">
        <v>1769</v>
      </c>
      <c r="F28" s="698">
        <v>1076.271</v>
      </c>
      <c r="G28" s="129">
        <f t="shared" si="1"/>
        <v>76986.382161527159</v>
      </c>
      <c r="H28" s="645">
        <f t="shared" si="2"/>
        <v>43.519718576329659</v>
      </c>
      <c r="I28" s="34">
        <f t="shared" si="3"/>
        <v>0.94111148586183224</v>
      </c>
      <c r="J28" s="415">
        <f t="shared" si="4"/>
        <v>82.041842158600147</v>
      </c>
      <c r="K28" s="438"/>
      <c r="L28" s="439">
        <f t="shared" si="6"/>
        <v>101.51670044239182</v>
      </c>
      <c r="M28" s="642">
        <v>13156.75541</v>
      </c>
      <c r="N28" s="130"/>
      <c r="O28" s="130"/>
      <c r="P28" s="130"/>
      <c r="Q28" s="130"/>
      <c r="R28" s="130"/>
    </row>
    <row r="29" spans="1:18">
      <c r="A29" s="490">
        <v>1994</v>
      </c>
      <c r="B29" s="165">
        <f>'T1'!H38</f>
        <v>1058.405</v>
      </c>
      <c r="C29" s="134">
        <v>13413.357550000001</v>
      </c>
      <c r="D29" s="134">
        <f t="shared" si="0"/>
        <v>23848.949723900001</v>
      </c>
      <c r="E29" s="134">
        <v>1778</v>
      </c>
      <c r="F29" s="698">
        <v>1087.8510000000001</v>
      </c>
      <c r="G29" s="129">
        <f t="shared" si="1"/>
        <v>78906.790939901533</v>
      </c>
      <c r="H29" s="645">
        <f t="shared" si="2"/>
        <v>44.379522463386692</v>
      </c>
      <c r="I29" s="34">
        <f t="shared" si="3"/>
        <v>0.97293195483572648</v>
      </c>
      <c r="J29" s="415">
        <f t="shared" si="4"/>
        <v>83.662714193090977</v>
      </c>
      <c r="K29" s="438"/>
      <c r="L29" s="439">
        <f t="shared" si="6"/>
        <v>106.07832761050273</v>
      </c>
      <c r="M29" s="642">
        <v>13413.357550000001</v>
      </c>
      <c r="N29" s="130"/>
      <c r="O29" s="130"/>
      <c r="P29" s="130"/>
      <c r="Q29" s="130"/>
      <c r="R29" s="130"/>
    </row>
    <row r="30" spans="1:18" ht="13.5" customHeight="1">
      <c r="A30" s="490">
        <v>1995</v>
      </c>
      <c r="B30" s="165">
        <f>'T1'!H39</f>
        <v>1086.7460000000001</v>
      </c>
      <c r="C30" s="134">
        <v>13626.075629999999</v>
      </c>
      <c r="D30" s="134">
        <f t="shared" si="0"/>
        <v>24186.284243249997</v>
      </c>
      <c r="E30" s="134">
        <v>1775</v>
      </c>
      <c r="F30" s="698">
        <v>1103.9179999999999</v>
      </c>
      <c r="G30" s="129">
        <f t="shared" si="1"/>
        <v>79754.878037470582</v>
      </c>
      <c r="H30" s="645">
        <f t="shared" si="2"/>
        <v>44.932325654913008</v>
      </c>
      <c r="I30" s="34">
        <f t="shared" si="3"/>
        <v>0.98444449678327572</v>
      </c>
      <c r="J30" s="415">
        <f t="shared" si="4"/>
        <v>84.704839318611434</v>
      </c>
      <c r="K30" s="438"/>
      <c r="L30" s="439">
        <f t="shared" si="6"/>
        <v>108.9187959404986</v>
      </c>
      <c r="M30" s="642">
        <v>13626.075629999999</v>
      </c>
      <c r="N30" s="130"/>
      <c r="O30" s="130"/>
      <c r="P30" s="130"/>
      <c r="Q30" s="130"/>
      <c r="R30" s="130"/>
    </row>
    <row r="31" spans="1:18">
      <c r="A31" s="490">
        <v>1996</v>
      </c>
      <c r="B31" s="165">
        <f>'T1'!H40</f>
        <v>1104.2539999999999</v>
      </c>
      <c r="C31" s="134">
        <v>13766.67369</v>
      </c>
      <c r="D31" s="134">
        <f t="shared" si="0"/>
        <v>24642.345905099999</v>
      </c>
      <c r="E31" s="134">
        <v>1790</v>
      </c>
      <c r="F31" s="698">
        <v>1120.7449999999999</v>
      </c>
      <c r="G31" s="129">
        <f t="shared" si="1"/>
        <v>80212.114041906956</v>
      </c>
      <c r="H31" s="645">
        <f t="shared" si="2"/>
        <v>44.811236894920079</v>
      </c>
      <c r="I31" s="34">
        <f t="shared" si="3"/>
        <v>0.9852856805071627</v>
      </c>
      <c r="J31" s="415">
        <f t="shared" si="4"/>
        <v>84.476567048948283</v>
      </c>
      <c r="K31" s="438"/>
      <c r="L31" s="439">
        <f t="shared" si="6"/>
        <v>110.67353005438191</v>
      </c>
      <c r="M31" s="642">
        <v>13766.67369</v>
      </c>
      <c r="N31" s="130"/>
      <c r="O31" s="130"/>
      <c r="P31" s="130"/>
      <c r="Q31" s="130"/>
      <c r="R31" s="130"/>
    </row>
    <row r="32" spans="1:18">
      <c r="A32" s="490">
        <v>1997</v>
      </c>
      <c r="B32" s="165">
        <f>'T1'!H41</f>
        <v>1151.5139999999999</v>
      </c>
      <c r="C32" s="134">
        <v>14038.525</v>
      </c>
      <c r="D32" s="134">
        <f t="shared" si="0"/>
        <v>25058.767124999998</v>
      </c>
      <c r="E32" s="134">
        <v>1785</v>
      </c>
      <c r="F32" s="698">
        <v>1154.1099999999999</v>
      </c>
      <c r="G32" s="129">
        <f t="shared" si="1"/>
        <v>82025.283995291524</v>
      </c>
      <c r="H32" s="645">
        <f t="shared" si="2"/>
        <v>45.95254005338461</v>
      </c>
      <c r="I32" s="34">
        <f t="shared" si="3"/>
        <v>0.99775064768522925</v>
      </c>
      <c r="J32" s="415">
        <f t="shared" si="4"/>
        <v>86.628111604955279</v>
      </c>
      <c r="K32" s="438"/>
      <c r="L32" s="439">
        <f t="shared" si="6"/>
        <v>115.41014955530298</v>
      </c>
      <c r="M32" s="642">
        <v>14038.525</v>
      </c>
      <c r="N32" s="130"/>
      <c r="O32" s="130"/>
      <c r="P32" s="130"/>
      <c r="Q32" s="130"/>
      <c r="R32" s="130"/>
    </row>
    <row r="33" spans="1:18">
      <c r="A33" s="490">
        <v>1998</v>
      </c>
      <c r="B33" s="165">
        <f>'T1'!H42</f>
        <v>1196.213</v>
      </c>
      <c r="C33" s="134">
        <v>14353.885</v>
      </c>
      <c r="D33" s="134">
        <f t="shared" si="0"/>
        <v>25578.623070000001</v>
      </c>
      <c r="E33" s="134">
        <v>1782</v>
      </c>
      <c r="F33" s="698">
        <v>1183.7570000000001</v>
      </c>
      <c r="G33" s="129">
        <f t="shared" si="1"/>
        <v>83337.228910500533</v>
      </c>
      <c r="H33" s="645">
        <f t="shared" si="2"/>
        <v>46.766121723064266</v>
      </c>
      <c r="I33" s="34">
        <f t="shared" si="3"/>
        <v>1.0105224298568034</v>
      </c>
      <c r="J33" s="415">
        <f t="shared" si="4"/>
        <v>88.161847141638944</v>
      </c>
      <c r="K33" s="438"/>
      <c r="L33" s="439">
        <f t="shared" si="6"/>
        <v>119.89009358982838</v>
      </c>
      <c r="M33" s="642">
        <v>14353.885</v>
      </c>
      <c r="N33" s="130"/>
      <c r="O33" s="130"/>
      <c r="P33" s="130"/>
      <c r="Q33" s="130"/>
      <c r="R33" s="130"/>
    </row>
    <row r="34" spans="1:18">
      <c r="A34" s="490">
        <v>1999</v>
      </c>
      <c r="B34" s="165">
        <f>'T1'!H43</f>
        <v>1257.9760000000001</v>
      </c>
      <c r="C34" s="134">
        <v>14730.63</v>
      </c>
      <c r="D34" s="134">
        <f t="shared" si="0"/>
        <v>26235.252029999996</v>
      </c>
      <c r="E34" s="134">
        <v>1781</v>
      </c>
      <c r="F34" s="698">
        <v>1215.193</v>
      </c>
      <c r="G34" s="129">
        <f t="shared" si="1"/>
        <v>85398.655726197729</v>
      </c>
      <c r="H34" s="645">
        <f t="shared" si="2"/>
        <v>47.949834770464768</v>
      </c>
      <c r="I34" s="34">
        <f t="shared" si="3"/>
        <v>1.0352067531659581</v>
      </c>
      <c r="J34" s="415">
        <f t="shared" si="4"/>
        <v>90.393341328017428</v>
      </c>
      <c r="K34" s="438"/>
      <c r="L34" s="439">
        <f t="shared" si="6"/>
        <v>126.0802719697562</v>
      </c>
      <c r="M34" s="642">
        <v>14730.63</v>
      </c>
      <c r="N34" s="130"/>
      <c r="O34" s="130"/>
      <c r="P34" s="130"/>
      <c r="Q34" s="130"/>
      <c r="R34" s="130"/>
    </row>
    <row r="35" spans="1:18">
      <c r="A35" s="490">
        <v>2000</v>
      </c>
      <c r="B35" s="165">
        <f>'T1'!H44</f>
        <v>1323.173</v>
      </c>
      <c r="C35" s="134">
        <v>15067.41</v>
      </c>
      <c r="D35" s="134">
        <f t="shared" si="0"/>
        <v>26804.92239</v>
      </c>
      <c r="E35" s="134">
        <v>1779</v>
      </c>
      <c r="F35" s="698">
        <v>1249.309</v>
      </c>
      <c r="G35" s="129">
        <f t="shared" si="1"/>
        <v>87816.884255489174</v>
      </c>
      <c r="H35" s="645">
        <f t="shared" si="2"/>
        <v>49.363060289763446</v>
      </c>
      <c r="I35" s="34">
        <f t="shared" si="3"/>
        <v>1.0591238836829</v>
      </c>
      <c r="J35" s="415">
        <f t="shared" si="4"/>
        <v>93.057504350704562</v>
      </c>
      <c r="K35" s="438"/>
      <c r="L35" s="439">
        <f t="shared" si="6"/>
        <v>132.61462198248472</v>
      </c>
      <c r="M35" s="642">
        <v>15067.41</v>
      </c>
      <c r="N35" s="130"/>
      <c r="O35" s="130"/>
      <c r="P35" s="130"/>
      <c r="Q35" s="130"/>
      <c r="R35" s="130"/>
    </row>
    <row r="36" spans="1:18">
      <c r="A36" s="490">
        <v>2001</v>
      </c>
      <c r="B36" s="165">
        <f>'T1'!H45</f>
        <v>1346.604</v>
      </c>
      <c r="C36" s="134">
        <v>15206</v>
      </c>
      <c r="D36" s="134">
        <f t="shared" si="0"/>
        <v>26929.826000000001</v>
      </c>
      <c r="E36" s="134">
        <v>1771</v>
      </c>
      <c r="F36" s="698">
        <v>1278.422</v>
      </c>
      <c r="G36" s="129">
        <f t="shared" si="1"/>
        <v>88557.411548073127</v>
      </c>
      <c r="H36" s="645">
        <f t="shared" si="2"/>
        <v>50.004184950916503</v>
      </c>
      <c r="I36" s="34">
        <f t="shared" si="3"/>
        <v>1.0533329370114093</v>
      </c>
      <c r="J36" s="415">
        <f t="shared" si="4"/>
        <v>94.266130003052268</v>
      </c>
      <c r="K36" s="438"/>
      <c r="L36" s="439">
        <f t="shared" si="6"/>
        <v>134.96298701689187</v>
      </c>
      <c r="M36" s="642">
        <v>15206</v>
      </c>
      <c r="N36" s="130"/>
      <c r="O36" s="130"/>
      <c r="P36" s="130"/>
      <c r="Q36" s="130"/>
      <c r="R36" s="130"/>
    </row>
    <row r="37" spans="1:18">
      <c r="A37" s="490">
        <v>2002</v>
      </c>
      <c r="B37" s="165">
        <f>'T1'!H46</f>
        <v>1387.1369999999999</v>
      </c>
      <c r="C37" s="134">
        <v>15580.9</v>
      </c>
      <c r="D37" s="134">
        <f t="shared" si="0"/>
        <v>27328.898599999997</v>
      </c>
      <c r="E37" s="134">
        <v>1754</v>
      </c>
      <c r="F37" s="698">
        <v>1298.826</v>
      </c>
      <c r="G37" s="129">
        <f t="shared" si="1"/>
        <v>89028.040742190758</v>
      </c>
      <c r="H37" s="645">
        <f t="shared" si="2"/>
        <v>50.757149796003851</v>
      </c>
      <c r="I37" s="34">
        <f t="shared" si="3"/>
        <v>1.0679929413177747</v>
      </c>
      <c r="J37" s="415">
        <f t="shared" si="4"/>
        <v>95.685592834901328</v>
      </c>
      <c r="K37" s="438"/>
      <c r="L37" s="439">
        <f t="shared" si="6"/>
        <v>139.02539493544526</v>
      </c>
      <c r="M37" s="642">
        <v>15580.9</v>
      </c>
      <c r="N37" s="130"/>
      <c r="O37" s="130"/>
      <c r="P37" s="130"/>
      <c r="Q37" s="130"/>
      <c r="R37" s="130"/>
    </row>
    <row r="38" spans="1:18">
      <c r="A38" s="490">
        <v>2003</v>
      </c>
      <c r="B38" s="165">
        <f>'T1'!H47</f>
        <v>1412.1369999999999</v>
      </c>
      <c r="C38" s="134">
        <v>15919.17</v>
      </c>
      <c r="D38" s="134">
        <f t="shared" si="0"/>
        <v>27794.87082</v>
      </c>
      <c r="E38" s="134">
        <v>1746</v>
      </c>
      <c r="F38" s="698">
        <v>1321.2380000000001</v>
      </c>
      <c r="G38" s="129">
        <f t="shared" si="1"/>
        <v>88706.697648181405</v>
      </c>
      <c r="H38" s="645">
        <f t="shared" si="2"/>
        <v>50.80566875611764</v>
      </c>
      <c r="I38" s="34">
        <f t="shared" si="3"/>
        <v>1.0687983542707671</v>
      </c>
      <c r="J38" s="415">
        <f t="shared" si="4"/>
        <v>95.777059071301125</v>
      </c>
      <c r="K38" s="132"/>
      <c r="L38" s="439">
        <f t="shared" si="6"/>
        <v>141.53101253009245</v>
      </c>
      <c r="M38" s="642">
        <v>15919.17</v>
      </c>
      <c r="N38" s="130"/>
      <c r="O38" s="130"/>
      <c r="P38" s="130"/>
      <c r="Q38" s="130"/>
      <c r="R38" s="130"/>
    </row>
    <row r="39" spans="1:18">
      <c r="A39" s="490">
        <v>2004</v>
      </c>
      <c r="B39" s="165">
        <f>'T1'!H48</f>
        <v>1455.7149999999999</v>
      </c>
      <c r="C39" s="134">
        <v>16181.47</v>
      </c>
      <c r="D39" s="134">
        <f t="shared" si="0"/>
        <v>28463.205730000001</v>
      </c>
      <c r="E39" s="134">
        <v>1759</v>
      </c>
      <c r="F39" s="698">
        <v>1359.0419999999999</v>
      </c>
      <c r="G39" s="129">
        <f t="shared" si="1"/>
        <v>89961.851426353722</v>
      </c>
      <c r="H39" s="645">
        <f t="shared" si="2"/>
        <v>51.143747257733779</v>
      </c>
      <c r="I39" s="34">
        <f t="shared" si="3"/>
        <v>1.071133195294921</v>
      </c>
      <c r="J39" s="415">
        <f t="shared" si="4"/>
        <v>96.414392766788154</v>
      </c>
      <c r="K39" s="132"/>
      <c r="L39" s="439">
        <f t="shared" si="6"/>
        <v>145.89860467167389</v>
      </c>
      <c r="M39" s="642">
        <v>16181.47</v>
      </c>
      <c r="N39" s="130"/>
      <c r="O39" s="130"/>
      <c r="P39" s="130"/>
      <c r="Q39" s="130"/>
      <c r="R39" s="130"/>
    </row>
    <row r="40" spans="1:18">
      <c r="A40" s="490">
        <v>2005</v>
      </c>
      <c r="B40" s="165">
        <f>'T1'!H49</f>
        <v>1502.318</v>
      </c>
      <c r="C40" s="134">
        <v>16427.584999999999</v>
      </c>
      <c r="D40" s="134">
        <f t="shared" si="0"/>
        <v>28698.990994999996</v>
      </c>
      <c r="E40" s="134">
        <v>1747</v>
      </c>
      <c r="F40" s="698">
        <v>1413.817</v>
      </c>
      <c r="G40" s="129">
        <f t="shared" si="1"/>
        <v>91450.93451045909</v>
      </c>
      <c r="H40" s="645">
        <f t="shared" si="2"/>
        <v>52.34741528932976</v>
      </c>
      <c r="I40" s="34">
        <f t="shared" si="3"/>
        <v>1.0625972102471537</v>
      </c>
      <c r="J40" s="415">
        <f t="shared" si="4"/>
        <v>98.683505387228237</v>
      </c>
      <c r="K40" s="132"/>
      <c r="L40" s="439">
        <f t="shared" si="6"/>
        <v>150.56937654220761</v>
      </c>
      <c r="M40" s="642">
        <v>16427.584999999999</v>
      </c>
      <c r="N40" s="130"/>
      <c r="O40" s="130"/>
      <c r="P40" s="130"/>
      <c r="Q40" s="130"/>
      <c r="R40" s="130"/>
    </row>
    <row r="41" spans="1:18">
      <c r="A41" s="490">
        <v>2006</v>
      </c>
      <c r="B41" s="165">
        <f>'T1'!H50</f>
        <v>1541.73</v>
      </c>
      <c r="C41" s="134">
        <v>16685.349999999999</v>
      </c>
      <c r="D41" s="134">
        <f t="shared" si="0"/>
        <v>29115.935749999997</v>
      </c>
      <c r="E41" s="134">
        <v>1745</v>
      </c>
      <c r="F41" s="698">
        <v>1474.018</v>
      </c>
      <c r="G41" s="129">
        <f t="shared" si="1"/>
        <v>92400.219354104061</v>
      </c>
      <c r="H41" s="645">
        <f t="shared" si="2"/>
        <v>52.951415102638428</v>
      </c>
      <c r="I41" s="34">
        <f t="shared" si="3"/>
        <v>1.0459370238355299</v>
      </c>
      <c r="J41" s="415">
        <f t="shared" si="4"/>
        <v>99.822144582708816</v>
      </c>
      <c r="K41" s="132"/>
      <c r="L41" s="439">
        <f t="shared" si="6"/>
        <v>154.51943256781703</v>
      </c>
      <c r="M41" s="642">
        <v>16685.349999999999</v>
      </c>
      <c r="N41" s="130"/>
      <c r="O41" s="130"/>
      <c r="P41" s="130"/>
      <c r="Q41" s="130"/>
      <c r="R41" s="130"/>
    </row>
    <row r="42" spans="1:18">
      <c r="A42" s="490">
        <v>2007</v>
      </c>
      <c r="B42" s="165">
        <f>'T1'!H51</f>
        <v>1573.5319999999999</v>
      </c>
      <c r="C42" s="134">
        <v>17038.294999999998</v>
      </c>
      <c r="D42" s="134">
        <f t="shared" si="0"/>
        <v>29663.671595</v>
      </c>
      <c r="E42" s="134">
        <v>1741</v>
      </c>
      <c r="F42" s="698">
        <v>1530.373</v>
      </c>
      <c r="G42" s="129">
        <f t="shared" si="1"/>
        <v>92352.667916596125</v>
      </c>
      <c r="H42" s="645">
        <f t="shared" si="2"/>
        <v>53.045759860193051</v>
      </c>
      <c r="I42" s="34">
        <f t="shared" si="3"/>
        <v>1.0282016214347742</v>
      </c>
      <c r="J42" s="415">
        <f t="shared" si="4"/>
        <v>100</v>
      </c>
      <c r="K42" s="132"/>
      <c r="L42" s="439">
        <f t="shared" si="6"/>
        <v>157.70677859761582</v>
      </c>
      <c r="M42" s="642">
        <v>17038.294999999998</v>
      </c>
      <c r="N42" s="130"/>
      <c r="O42" s="130"/>
      <c r="P42" s="130"/>
      <c r="Q42" s="130"/>
      <c r="R42" s="130"/>
    </row>
    <row r="43" spans="1:18">
      <c r="A43" s="490">
        <v>2008</v>
      </c>
      <c r="B43" s="165">
        <f>'T1'!H52</f>
        <v>1589.2729999999999</v>
      </c>
      <c r="C43" s="134">
        <v>17285.145</v>
      </c>
      <c r="D43" s="134">
        <f t="shared" si="0"/>
        <v>29989.726575000001</v>
      </c>
      <c r="E43" s="134">
        <v>1735</v>
      </c>
      <c r="F43" s="698">
        <v>1587.646</v>
      </c>
      <c r="G43" s="129">
        <f t="shared" si="1"/>
        <v>91944.441310732407</v>
      </c>
      <c r="H43" s="645">
        <f t="shared" si="2"/>
        <v>52.993914300133959</v>
      </c>
      <c r="I43" s="34">
        <f t="shared" si="3"/>
        <v>1.0010247876415774</v>
      </c>
      <c r="J43" s="415">
        <f t="shared" si="4"/>
        <v>99.902262574434346</v>
      </c>
      <c r="K43" s="132"/>
      <c r="L43" s="439">
        <f t="shared" si="6"/>
        <v>159.28441565990948</v>
      </c>
      <c r="M43" s="642">
        <v>17285.145</v>
      </c>
      <c r="N43" s="130"/>
      <c r="O43" s="130"/>
      <c r="P43" s="130"/>
      <c r="Q43" s="130"/>
      <c r="R43" s="130"/>
    </row>
    <row r="44" spans="1:18" s="40" customFormat="1">
      <c r="A44" s="490">
        <v>2009</v>
      </c>
      <c r="B44" s="166">
        <f>'T1'!H53</f>
        <v>1542.396</v>
      </c>
      <c r="C44" s="134">
        <v>16985.674999999999</v>
      </c>
      <c r="D44" s="134">
        <f t="shared" si="0"/>
        <v>28892.633174999995</v>
      </c>
      <c r="E44" s="134">
        <v>1701</v>
      </c>
      <c r="F44" s="698">
        <v>1610.6469999999999</v>
      </c>
      <c r="G44" s="128">
        <f t="shared" si="1"/>
        <v>90805.693621242608</v>
      </c>
      <c r="H44" s="649">
        <f t="shared" si="2"/>
        <v>53.3837117114889</v>
      </c>
      <c r="I44" s="37">
        <f t="shared" si="3"/>
        <v>0.95762510345221519</v>
      </c>
      <c r="J44" s="415">
        <f t="shared" si="4"/>
        <v>100.63709493875959</v>
      </c>
      <c r="K44" s="136"/>
      <c r="L44" s="439">
        <f t="shared" si="6"/>
        <v>154.58618222053843</v>
      </c>
      <c r="M44" s="642">
        <v>16985.674999999999</v>
      </c>
      <c r="N44" s="130"/>
      <c r="O44" s="135"/>
      <c r="P44" s="135"/>
      <c r="Q44" s="135"/>
      <c r="R44" s="135"/>
    </row>
    <row r="45" spans="1:18" s="40" customFormat="1">
      <c r="A45" s="490">
        <v>2010</v>
      </c>
      <c r="B45" s="166">
        <f>'T1'!H54</f>
        <v>1589.9559999999999</v>
      </c>
      <c r="C45" s="134">
        <v>17298.105</v>
      </c>
      <c r="D45" s="134">
        <f t="shared" si="0"/>
        <v>29458.672814999998</v>
      </c>
      <c r="E45" s="134">
        <v>1703</v>
      </c>
      <c r="F45" s="698">
        <v>1655.8219999999999</v>
      </c>
      <c r="G45" s="128">
        <f t="shared" si="1"/>
        <v>91915.039248518835</v>
      </c>
      <c r="H45" s="649">
        <f t="shared" si="2"/>
        <v>53.972424690850758</v>
      </c>
      <c r="I45" s="37">
        <f t="shared" si="3"/>
        <v>0.96022156970978767</v>
      </c>
      <c r="J45" s="415">
        <f t="shared" si="4"/>
        <v>101.74691593277203</v>
      </c>
      <c r="K45" s="136"/>
      <c r="L45" s="439">
        <f t="shared" si="6"/>
        <v>159.35286913259526</v>
      </c>
      <c r="M45" s="642">
        <v>17298.105</v>
      </c>
      <c r="N45" s="130"/>
      <c r="O45" s="135"/>
      <c r="P45" s="135"/>
      <c r="Q45" s="135"/>
      <c r="R45" s="135"/>
    </row>
    <row r="46" spans="1:18" s="40" customFormat="1">
      <c r="A46" s="490">
        <v>2011</v>
      </c>
      <c r="B46" s="166">
        <f>'T1'!H55</f>
        <v>1639.9</v>
      </c>
      <c r="C46" s="134">
        <v>17572.32</v>
      </c>
      <c r="D46" s="134">
        <f t="shared" si="0"/>
        <v>29872.944</v>
      </c>
      <c r="E46" s="134">
        <v>1700</v>
      </c>
      <c r="F46" s="698">
        <v>1710.229</v>
      </c>
      <c r="G46" s="128">
        <f t="shared" si="1"/>
        <v>93322.907845975948</v>
      </c>
      <c r="H46" s="649">
        <f t="shared" si="2"/>
        <v>54.895828144691741</v>
      </c>
      <c r="I46" s="37">
        <f t="shared" si="3"/>
        <v>0.95887743688125981</v>
      </c>
      <c r="J46" s="415">
        <f t="shared" si="4"/>
        <v>103.48768363272525</v>
      </c>
      <c r="K46" s="136"/>
      <c r="L46" s="439">
        <f t="shared" si="6"/>
        <v>164.35849173847768</v>
      </c>
      <c r="M46" s="642">
        <v>17572.32</v>
      </c>
      <c r="N46" s="130"/>
      <c r="O46" s="135"/>
      <c r="P46" s="135"/>
      <c r="Q46" s="135"/>
      <c r="R46" s="135"/>
    </row>
    <row r="47" spans="1:18" s="40" customFormat="1">
      <c r="A47" s="490">
        <v>2012</v>
      </c>
      <c r="B47" s="166">
        <f>'T1'!H56</f>
        <v>1668.5239999999999</v>
      </c>
      <c r="C47" s="134">
        <v>17764.13</v>
      </c>
      <c r="D47" s="134">
        <f t="shared" si="0"/>
        <v>30429.954690000002</v>
      </c>
      <c r="E47" s="134">
        <v>1713</v>
      </c>
      <c r="F47" s="698">
        <v>1772.498</v>
      </c>
      <c r="G47" s="128">
        <f t="shared" si="1"/>
        <v>93926.581262352833</v>
      </c>
      <c r="H47" s="649">
        <f t="shared" si="2"/>
        <v>54.831629458466331</v>
      </c>
      <c r="I47" s="37">
        <f t="shared" si="3"/>
        <v>0.94134041336012786</v>
      </c>
      <c r="J47" s="415">
        <f t="shared" si="4"/>
        <v>103.36665852837268</v>
      </c>
      <c r="K47" s="136"/>
      <c r="L47" s="439">
        <f t="shared" si="6"/>
        <v>167.2273236596449</v>
      </c>
      <c r="M47" s="642">
        <v>17764.13</v>
      </c>
      <c r="N47" s="130"/>
      <c r="O47" s="135"/>
      <c r="P47" s="135"/>
      <c r="Q47" s="135"/>
      <c r="R47" s="135"/>
    </row>
    <row r="48" spans="1:18" s="40" customFormat="1">
      <c r="A48" s="490">
        <v>2013</v>
      </c>
      <c r="B48" s="166">
        <f>'T1'!H57</f>
        <v>1709.82</v>
      </c>
      <c r="C48" s="134">
        <v>18003.715</v>
      </c>
      <c r="D48" s="134">
        <f t="shared" si="0"/>
        <v>30732.341505</v>
      </c>
      <c r="E48" s="134">
        <v>1707</v>
      </c>
      <c r="F48" s="698">
        <v>1833.4079999999999</v>
      </c>
      <c r="G48" s="128">
        <f t="shared" si="1"/>
        <v>94970.399164839022</v>
      </c>
      <c r="H48" s="649">
        <f t="shared" si="2"/>
        <v>55.635851883326907</v>
      </c>
      <c r="I48" s="37">
        <f t="shared" si="3"/>
        <v>0.93259110901665099</v>
      </c>
      <c r="J48" s="415">
        <f t="shared" si="4"/>
        <v>104.88275034604138</v>
      </c>
      <c r="K48" s="136"/>
      <c r="L48" s="439">
        <f t="shared" si="6"/>
        <v>171.36620302718694</v>
      </c>
      <c r="M48" s="642">
        <v>18003.715</v>
      </c>
      <c r="N48" s="130"/>
      <c r="O48" s="135"/>
      <c r="P48" s="135"/>
      <c r="Q48" s="135"/>
      <c r="R48" s="135"/>
    </row>
    <row r="49" spans="1:31" s="40" customFormat="1">
      <c r="A49" s="567">
        <v>2014</v>
      </c>
      <c r="B49" s="166">
        <f>'T1'!H58</f>
        <v>1758.6479999999999</v>
      </c>
      <c r="C49" s="134">
        <v>18106.259999999998</v>
      </c>
      <c r="D49" s="134">
        <f t="shared" si="0"/>
        <v>30853.067039999998</v>
      </c>
      <c r="E49" s="134">
        <v>1704</v>
      </c>
      <c r="F49" s="698">
        <v>1894.7840000000001</v>
      </c>
      <c r="G49" s="128">
        <f t="shared" si="1"/>
        <v>97129.280149517348</v>
      </c>
      <c r="H49" s="649">
        <f t="shared" si="2"/>
        <v>57.00075126145385</v>
      </c>
      <c r="I49" s="37">
        <f t="shared" si="3"/>
        <v>0.9281522326555427</v>
      </c>
      <c r="J49" s="415">
        <f t="shared" si="4"/>
        <v>107.45581062781369</v>
      </c>
      <c r="K49" s="136"/>
      <c r="L49" s="439">
        <f t="shared" si="6"/>
        <v>176.25997486364426</v>
      </c>
      <c r="M49" s="642">
        <v>18106.259999999998</v>
      </c>
      <c r="N49" s="130"/>
      <c r="O49" s="135"/>
      <c r="P49" s="135"/>
      <c r="Q49" s="135"/>
      <c r="R49" s="135"/>
    </row>
    <row r="50" spans="1:31" s="40" customFormat="1">
      <c r="A50" s="567">
        <v>2015</v>
      </c>
      <c r="B50" s="166">
        <f>'T1'!H59</f>
        <v>1776.251</v>
      </c>
      <c r="C50" s="642">
        <v>18278.48</v>
      </c>
      <c r="D50" s="134">
        <f t="shared" si="0"/>
        <v>31201.36536</v>
      </c>
      <c r="E50" s="134">
        <v>1707</v>
      </c>
      <c r="F50" s="700">
        <v>1929.008</v>
      </c>
      <c r="G50" s="128">
        <f t="shared" si="1"/>
        <v>97177.172281283783</v>
      </c>
      <c r="H50" s="649">
        <f t="shared" si="2"/>
        <v>56.928630510418152</v>
      </c>
      <c r="I50" s="37">
        <f t="shared" si="3"/>
        <v>0.92081059280210342</v>
      </c>
      <c r="J50" s="415">
        <f t="shared" si="4"/>
        <v>107.31985112562955</v>
      </c>
      <c r="K50" s="136"/>
      <c r="L50" s="439">
        <f t="shared" si="6"/>
        <v>178.02423032438728</v>
      </c>
      <c r="M50" s="642">
        <v>18278.48</v>
      </c>
      <c r="N50" s="130"/>
      <c r="O50" s="135"/>
      <c r="P50" s="135"/>
      <c r="Q50" s="135"/>
      <c r="R50" s="135"/>
    </row>
    <row r="51" spans="1:31" s="40" customFormat="1">
      <c r="A51" s="40">
        <v>2016</v>
      </c>
      <c r="B51" s="166">
        <f>'T1'!H60</f>
        <v>1801.3679999999999</v>
      </c>
      <c r="C51" s="642">
        <v>18470.584999999999</v>
      </c>
      <c r="D51" s="134">
        <f>(E51*M51)/1000</f>
        <v>31455.406254999998</v>
      </c>
      <c r="E51" s="134">
        <v>1703</v>
      </c>
      <c r="F51" s="700">
        <v>1946.2180000000001</v>
      </c>
      <c r="G51" s="128">
        <f t="shared" si="1"/>
        <v>97526.310076264504</v>
      </c>
      <c r="H51" s="649">
        <f>B51/D51*1000</f>
        <v>57.267357649010279</v>
      </c>
      <c r="I51" s="37">
        <f t="shared" si="3"/>
        <v>0.92557359966869068</v>
      </c>
      <c r="J51" s="415">
        <f t="shared" si="4"/>
        <v>107.95840760872053</v>
      </c>
      <c r="K51" s="136"/>
      <c r="L51" s="439">
        <f t="shared" si="6"/>
        <v>180.54157420937742</v>
      </c>
      <c r="M51" s="642">
        <v>18470.584999999999</v>
      </c>
      <c r="N51" s="130"/>
      <c r="O51" s="135"/>
      <c r="P51" s="135"/>
      <c r="Q51" s="135"/>
      <c r="R51" s="135"/>
    </row>
    <row r="52" spans="1:31" s="40" customFormat="1">
      <c r="A52" s="521">
        <v>2017</v>
      </c>
      <c r="B52" s="424">
        <f>'T1'!H61</f>
        <v>1855.422</v>
      </c>
      <c r="C52" s="647">
        <f>C51*((C$49/C$44)^(1/5))</f>
        <v>18708.106737697675</v>
      </c>
      <c r="D52" s="416">
        <f t="shared" si="0"/>
        <v>31723.870941508758</v>
      </c>
      <c r="E52" s="647">
        <f>E51*((E$49/E$44)^(1/5))</f>
        <v>1703.6002821371542</v>
      </c>
      <c r="F52" s="699">
        <f>F51*((F$49/F$44)^(1/5))</f>
        <v>2010.4966465874809</v>
      </c>
      <c r="G52" s="417">
        <f t="shared" si="1"/>
        <v>99177.432864504735</v>
      </c>
      <c r="H52" s="648">
        <f t="shared" si="2"/>
        <v>58.486620482757445</v>
      </c>
      <c r="I52" s="361">
        <f t="shared" si="3"/>
        <v>0.92286749303924631</v>
      </c>
      <c r="J52" s="572">
        <f t="shared" si="4"/>
        <v>110.25691900145137</v>
      </c>
      <c r="K52" s="136"/>
      <c r="L52" s="439">
        <f t="shared" si="6"/>
        <v>185.95912034781981</v>
      </c>
      <c r="M52" s="643">
        <f t="shared" ref="M52" si="7">M51*((M$48/M$43)^(1/5))</f>
        <v>18621.663352691743</v>
      </c>
      <c r="N52" s="130"/>
      <c r="O52" s="135"/>
      <c r="P52" s="135"/>
      <c r="Q52" s="135"/>
      <c r="R52" s="135"/>
    </row>
    <row r="53" spans="1:31">
      <c r="K53" s="28"/>
      <c r="L53" s="28"/>
      <c r="M53" s="28"/>
      <c r="N53" s="28"/>
      <c r="O53" s="28"/>
      <c r="P53" s="28"/>
      <c r="Q53" s="28"/>
      <c r="R53" s="28"/>
      <c r="S53" s="73"/>
      <c r="T53" s="73"/>
      <c r="V53" s="28"/>
      <c r="W53" s="28"/>
      <c r="X53" s="27"/>
      <c r="Y53" s="27"/>
      <c r="Z53" s="27"/>
      <c r="AA53" s="27"/>
      <c r="AB53" s="27"/>
      <c r="AC53" s="27"/>
      <c r="AD53" s="28"/>
      <c r="AE53" s="28"/>
    </row>
    <row r="54" spans="1:31">
      <c r="A54" s="176" t="s">
        <v>329</v>
      </c>
      <c r="C54" s="73"/>
      <c r="D54" s="73"/>
      <c r="E54" s="73"/>
      <c r="F54" s="73"/>
      <c r="H54" s="28"/>
      <c r="I54" s="28"/>
      <c r="J54" s="477"/>
      <c r="K54" s="34"/>
      <c r="L54" s="34"/>
      <c r="M54" s="34"/>
      <c r="N54" s="34"/>
      <c r="O54" s="34"/>
      <c r="P54" s="34"/>
      <c r="Q54" s="34"/>
      <c r="R54" s="34"/>
      <c r="S54" s="35"/>
      <c r="T54" s="35"/>
      <c r="U54" s="35"/>
      <c r="V54" s="35"/>
      <c r="W54" s="35"/>
      <c r="X54" s="35"/>
      <c r="Y54" s="35"/>
      <c r="Z54" s="35"/>
      <c r="AA54" s="35"/>
      <c r="AB54" s="35"/>
      <c r="AC54" s="35"/>
      <c r="AD54" s="35"/>
      <c r="AE54" s="35"/>
    </row>
    <row r="55" spans="1:31">
      <c r="A55" s="328" t="s">
        <v>449</v>
      </c>
      <c r="B55" s="395">
        <f>(POWER(B8/B5,1/3)-1)*100</f>
        <v>5.5028690017075998</v>
      </c>
      <c r="C55" s="360">
        <f t="shared" ref="C55:J55" si="8">(POWER(C8/C5,1/3)-1)*100</f>
        <v>3.0655560353733513</v>
      </c>
      <c r="D55" s="360">
        <f t="shared" si="8"/>
        <v>2.5814205023066972</v>
      </c>
      <c r="E55" s="360">
        <f t="shared" si="8"/>
        <v>-0.46973552726042866</v>
      </c>
      <c r="F55" s="360">
        <f t="shared" si="8"/>
        <v>4.1522956116044396</v>
      </c>
      <c r="G55" s="395">
        <f t="shared" si="8"/>
        <v>2.3648181410846236</v>
      </c>
      <c r="H55" s="360">
        <f t="shared" si="8"/>
        <v>2.8479314139885581</v>
      </c>
      <c r="I55" s="360">
        <f t="shared" si="8"/>
        <v>1.2967293540409264</v>
      </c>
      <c r="J55" s="359">
        <f t="shared" si="8"/>
        <v>2.8479314139885581</v>
      </c>
      <c r="K55" s="34"/>
      <c r="L55" s="34"/>
      <c r="M55" s="34"/>
      <c r="N55" s="34"/>
      <c r="O55" s="34"/>
      <c r="P55" s="34"/>
      <c r="Q55" s="34"/>
      <c r="R55" s="34"/>
      <c r="S55" s="35"/>
      <c r="T55" s="35"/>
      <c r="U55" s="35"/>
      <c r="V55" s="35"/>
      <c r="W55" s="35"/>
      <c r="X55" s="35"/>
      <c r="Y55" s="35"/>
      <c r="Z55" s="35"/>
      <c r="AA55" s="35"/>
      <c r="AB55" s="35"/>
      <c r="AC55" s="35"/>
      <c r="AD55" s="35"/>
      <c r="AE55" s="35"/>
    </row>
    <row r="56" spans="1:31">
      <c r="A56" s="329" t="s">
        <v>38</v>
      </c>
      <c r="B56" s="388">
        <f>(POWER(B16/B8,1/8)-1)*100</f>
        <v>3.4447485874572914</v>
      </c>
      <c r="C56" s="34">
        <f t="shared" ref="C56:J56" si="9">(POWER(C16/C8,1/8)-1)*100</f>
        <v>2.6392720549729187</v>
      </c>
      <c r="D56" s="34">
        <f t="shared" si="9"/>
        <v>2.046076481490644</v>
      </c>
      <c r="E56" s="34">
        <f t="shared" si="9"/>
        <v>-0.57794210890796949</v>
      </c>
      <c r="F56" s="34">
        <f t="shared" si="9"/>
        <v>4.2795922429152089</v>
      </c>
      <c r="G56" s="388">
        <f t="shared" si="9"/>
        <v>0.78476446330695282</v>
      </c>
      <c r="H56" s="34">
        <f t="shared" si="9"/>
        <v>1.3706280086332789</v>
      </c>
      <c r="I56" s="34">
        <f t="shared" si="9"/>
        <v>-0.80058200986552475</v>
      </c>
      <c r="J56" s="174">
        <f t="shared" si="9"/>
        <v>1.3706280086332789</v>
      </c>
      <c r="K56" s="34"/>
      <c r="L56" s="34"/>
      <c r="M56" s="34"/>
      <c r="N56" s="34"/>
      <c r="O56" s="34"/>
      <c r="P56" s="34"/>
      <c r="Q56" s="34"/>
      <c r="R56" s="34"/>
      <c r="S56" s="35"/>
      <c r="T56" s="35"/>
      <c r="U56" s="35"/>
      <c r="V56" s="35"/>
      <c r="W56" s="35"/>
      <c r="X56" s="35"/>
      <c r="Y56" s="35"/>
      <c r="Z56" s="35"/>
      <c r="AA56" s="35"/>
      <c r="AB56" s="35"/>
      <c r="AC56" s="35"/>
      <c r="AD56" s="35"/>
      <c r="AE56" s="35"/>
    </row>
    <row r="57" spans="1:31">
      <c r="A57" s="329" t="s">
        <v>39</v>
      </c>
      <c r="B57" s="388">
        <f>(POWER(B24/B16,1/8)-1)*100</f>
        <v>2.8495835987917273</v>
      </c>
      <c r="C57" s="34">
        <f t="shared" ref="C57:J57" si="10">(POWER(C24/C16,1/8)-1)*100</f>
        <v>1.8790580091330611</v>
      </c>
      <c r="D57" s="34">
        <f t="shared" si="10"/>
        <v>1.8086069242374325</v>
      </c>
      <c r="E57" s="34">
        <f t="shared" si="10"/>
        <v>-6.9151684627188903E-2</v>
      </c>
      <c r="F57" s="34">
        <f t="shared" si="10"/>
        <v>2.2605545596656729</v>
      </c>
      <c r="G57" s="388">
        <f t="shared" si="10"/>
        <v>0.95262520936507666</v>
      </c>
      <c r="H57" s="34">
        <f t="shared" si="10"/>
        <v>1.0224839588748535</v>
      </c>
      <c r="I57" s="34">
        <f t="shared" si="10"/>
        <v>0.57600806260282855</v>
      </c>
      <c r="J57" s="174">
        <f t="shared" si="10"/>
        <v>1.0224839588748535</v>
      </c>
      <c r="K57" s="34"/>
      <c r="L57" s="34"/>
      <c r="M57" s="34"/>
      <c r="N57" s="34"/>
      <c r="O57" s="34"/>
      <c r="P57" s="34"/>
      <c r="Q57" s="34"/>
      <c r="R57" s="34"/>
      <c r="S57" s="35"/>
      <c r="T57" s="35"/>
      <c r="U57" s="35"/>
      <c r="V57" s="35"/>
      <c r="W57" s="35"/>
      <c r="X57" s="35"/>
      <c r="Y57" s="35"/>
      <c r="Z57" s="35"/>
      <c r="AA57" s="35"/>
      <c r="AB57" s="35"/>
      <c r="AC57" s="35"/>
      <c r="AD57" s="35"/>
      <c r="AE57" s="35"/>
    </row>
    <row r="58" spans="1:31">
      <c r="A58" s="329" t="s">
        <v>40</v>
      </c>
      <c r="B58" s="388">
        <f>(POWER(B35/B24,1/11)-1)*100</f>
        <v>2.5993652140008372</v>
      </c>
      <c r="C58" s="34">
        <f t="shared" ref="C58:J58" si="11">(POWER(C35/C24,1/11)-1)*100</f>
        <v>1.1170784344197937</v>
      </c>
      <c r="D58" s="34">
        <f t="shared" si="11"/>
        <v>0.99906328741912187</v>
      </c>
      <c r="E58" s="34">
        <f t="shared" si="11"/>
        <v>-0.11671138924094215</v>
      </c>
      <c r="F58" s="34">
        <f t="shared" si="11"/>
        <v>1.9079647511006215</v>
      </c>
      <c r="G58" s="388">
        <f t="shared" si="11"/>
        <v>1.4659113994698769</v>
      </c>
      <c r="H58" s="34">
        <f t="shared" si="11"/>
        <v>1.5844720480502339</v>
      </c>
      <c r="I58" s="34">
        <f t="shared" si="11"/>
        <v>0.67845576603251523</v>
      </c>
      <c r="J58" s="174">
        <f t="shared" si="11"/>
        <v>1.5844720480502339</v>
      </c>
      <c r="K58" s="34"/>
      <c r="L58" s="34"/>
      <c r="M58" s="34"/>
      <c r="N58" s="34"/>
      <c r="O58" s="34"/>
      <c r="P58" s="34"/>
      <c r="Q58" s="34"/>
      <c r="R58" s="34"/>
    </row>
    <row r="59" spans="1:31">
      <c r="A59" s="329" t="s">
        <v>41</v>
      </c>
      <c r="B59" s="434">
        <f>(((B43/B35)^(1/8))-1)*100</f>
        <v>2.3169850411510096</v>
      </c>
      <c r="C59" s="401">
        <f t="shared" ref="C59:J59" si="12">(((C43/C35)^(1/8))-1)*100</f>
        <v>1.7312316822968299</v>
      </c>
      <c r="D59" s="34">
        <f t="shared" si="12"/>
        <v>1.4132600860995215</v>
      </c>
      <c r="E59" s="34">
        <f t="shared" si="12"/>
        <v>-0.31256045064932403</v>
      </c>
      <c r="F59" s="34">
        <f t="shared" si="12"/>
        <v>3.0410974675251667</v>
      </c>
      <c r="G59" s="434">
        <f t="shared" si="12"/>
        <v>0.57578518333825102</v>
      </c>
      <c r="H59" s="401">
        <f t="shared" si="12"/>
        <v>0.89113095692241462</v>
      </c>
      <c r="I59" s="401">
        <f t="shared" si="12"/>
        <v>-0.70274137617991617</v>
      </c>
      <c r="J59" s="435">
        <f t="shared" si="12"/>
        <v>0.89113095692241462</v>
      </c>
      <c r="K59" s="34"/>
      <c r="L59" s="34"/>
      <c r="M59" s="34"/>
      <c r="N59" s="34"/>
      <c r="O59" s="34"/>
      <c r="P59" s="34"/>
      <c r="Q59" s="34"/>
      <c r="R59" s="34"/>
      <c r="S59" s="35"/>
      <c r="T59" s="35"/>
      <c r="U59" s="35"/>
      <c r="V59" s="35"/>
      <c r="W59" s="35"/>
      <c r="X59" s="35"/>
      <c r="Y59" s="35"/>
      <c r="Z59" s="35"/>
      <c r="AA59" s="35"/>
      <c r="AB59" s="35"/>
      <c r="AC59" s="35"/>
      <c r="AD59" s="35"/>
      <c r="AE59" s="35"/>
    </row>
    <row r="60" spans="1:31">
      <c r="A60" s="436"/>
      <c r="B60" s="360"/>
      <c r="C60" s="360"/>
      <c r="D60" s="360"/>
      <c r="E60" s="360"/>
      <c r="F60" s="360"/>
      <c r="G60" s="360"/>
      <c r="H60" s="360"/>
      <c r="I60" s="360"/>
      <c r="J60" s="360"/>
      <c r="K60" s="34"/>
      <c r="L60" s="34"/>
      <c r="M60" s="34"/>
      <c r="N60" s="34"/>
      <c r="O60" s="34"/>
      <c r="P60" s="34"/>
      <c r="Q60" s="34"/>
      <c r="R60" s="34"/>
      <c r="S60" s="35"/>
      <c r="T60" s="35"/>
      <c r="U60" s="35"/>
      <c r="V60" s="35"/>
      <c r="W60" s="35"/>
      <c r="X60" s="35"/>
      <c r="Y60" s="35"/>
      <c r="Z60" s="35"/>
      <c r="AA60" s="35"/>
      <c r="AB60" s="35"/>
      <c r="AC60" s="35"/>
      <c r="AD60" s="35"/>
      <c r="AE60" s="35"/>
    </row>
    <row r="61" spans="1:31">
      <c r="A61" s="140" t="s">
        <v>328</v>
      </c>
      <c r="B61" s="34"/>
      <c r="C61" s="34"/>
      <c r="D61" s="34"/>
      <c r="E61" s="34"/>
      <c r="F61" s="34"/>
      <c r="G61" s="34"/>
      <c r="H61" s="34"/>
      <c r="I61" s="34"/>
      <c r="J61" s="34"/>
      <c r="K61" s="34"/>
      <c r="L61" s="34"/>
      <c r="M61" s="34"/>
      <c r="N61" s="34"/>
      <c r="O61" s="34"/>
      <c r="P61" s="34"/>
      <c r="Q61" s="34"/>
      <c r="R61" s="34"/>
      <c r="S61" s="35"/>
      <c r="T61" s="35"/>
      <c r="U61" s="35"/>
      <c r="V61" s="35"/>
      <c r="W61" s="35"/>
      <c r="X61" s="35"/>
      <c r="Y61" s="35"/>
      <c r="Z61" s="35"/>
      <c r="AA61" s="35"/>
      <c r="AB61" s="35"/>
      <c r="AC61" s="35"/>
      <c r="AD61" s="35"/>
      <c r="AE61" s="35"/>
    </row>
    <row r="62" spans="1:31">
      <c r="A62" s="358" t="s">
        <v>464</v>
      </c>
      <c r="B62" s="406">
        <f>((B52/B5)^(1/47)-1)*100</f>
        <v>2.7537862554729342</v>
      </c>
      <c r="C62" s="383">
        <f>((C52/C5)^(1/47)-1)*100</f>
        <v>1.6875677406533729</v>
      </c>
      <c r="D62" s="383">
        <f t="shared" ref="D62:J62" si="13">((D52/D5)^(1/47)-1)*100</f>
        <v>1.413568293266021</v>
      </c>
      <c r="E62" s="383">
        <f t="shared" si="13"/>
        <v>-0.25962439790232494</v>
      </c>
      <c r="F62" s="383">
        <f t="shared" si="13"/>
        <v>2.8479203511348805</v>
      </c>
      <c r="G62" s="406">
        <f t="shared" si="13"/>
        <v>1.0485239626724763</v>
      </c>
      <c r="H62" s="383">
        <f t="shared" si="13"/>
        <v>1.3215371323207048</v>
      </c>
      <c r="I62" s="383">
        <f t="shared" si="13"/>
        <v>-9.1527466321694728E-2</v>
      </c>
      <c r="J62" s="383">
        <f t="shared" si="13"/>
        <v>1.3215371323207048</v>
      </c>
      <c r="K62" s="388"/>
      <c r="L62" s="34"/>
      <c r="M62" s="34"/>
      <c r="N62" s="34"/>
      <c r="O62" s="34"/>
      <c r="P62" s="34"/>
      <c r="Q62" s="34"/>
      <c r="R62" s="34"/>
      <c r="S62" s="35"/>
      <c r="T62" s="35"/>
      <c r="U62" s="35"/>
      <c r="V62" s="35"/>
      <c r="W62" s="35"/>
      <c r="X62" s="35"/>
      <c r="Y62" s="35"/>
      <c r="Z62" s="35"/>
      <c r="AA62" s="35"/>
      <c r="AB62" s="35"/>
      <c r="AC62" s="35"/>
      <c r="AD62" s="35"/>
      <c r="AE62" s="35"/>
    </row>
    <row r="63" spans="1:31">
      <c r="A63" s="300" t="s">
        <v>456</v>
      </c>
      <c r="B63" s="387">
        <f>((B52/B8)^(1/44)-1)*100</f>
        <v>2.5689787029648858</v>
      </c>
      <c r="C63" s="37">
        <f>((C52/C8)^(1/44)-1)*100</f>
        <v>1.5942877029339941</v>
      </c>
      <c r="D63" s="37">
        <f t="shared" ref="D63:J63" si="14">((D52/D8)^(1/44)-1)*100</f>
        <v>1.334427889969203</v>
      </c>
      <c r="E63" s="37">
        <f t="shared" si="14"/>
        <v>-0.24528249764711463</v>
      </c>
      <c r="F63" s="37">
        <f t="shared" si="14"/>
        <v>2.7595828695863966</v>
      </c>
      <c r="G63" s="387">
        <f t="shared" si="14"/>
        <v>0.95939547593555385</v>
      </c>
      <c r="H63" s="37">
        <f t="shared" si="14"/>
        <v>1.2182935638973325</v>
      </c>
      <c r="I63" s="37">
        <f t="shared" si="14"/>
        <v>-0.18548553944930379</v>
      </c>
      <c r="J63" s="37">
        <f t="shared" si="14"/>
        <v>1.2182935638973325</v>
      </c>
      <c r="K63" s="388"/>
      <c r="L63" s="34"/>
      <c r="M63" s="34"/>
      <c r="N63" s="34"/>
      <c r="O63" s="34"/>
      <c r="P63" s="34"/>
      <c r="Q63" s="34"/>
      <c r="R63" s="34"/>
      <c r="S63" s="35"/>
      <c r="T63" s="35"/>
      <c r="U63" s="35"/>
      <c r="V63" s="35"/>
      <c r="W63" s="35"/>
      <c r="X63" s="35"/>
      <c r="Y63" s="35"/>
      <c r="Z63" s="35"/>
      <c r="AA63" s="35"/>
      <c r="AB63" s="35"/>
      <c r="AC63" s="35"/>
      <c r="AD63" s="35"/>
      <c r="AE63" s="35"/>
    </row>
    <row r="64" spans="1:31">
      <c r="A64" s="300" t="s">
        <v>450</v>
      </c>
      <c r="B64" s="387">
        <f>((B35/B5)^(1/30)-1)*100</f>
        <v>3.1784668581124498</v>
      </c>
      <c r="C64" s="37">
        <f t="shared" ref="C64:J64" si="15">((C35/C5)^(1/30)-1)*100</f>
        <v>1.9185584373666353</v>
      </c>
      <c r="D64" s="37">
        <f t="shared" si="15"/>
        <v>1.6509510032785446</v>
      </c>
      <c r="E64" s="37">
        <f t="shared" si="15"/>
        <v>-0.2625698775484242</v>
      </c>
      <c r="F64" s="37">
        <f t="shared" si="15"/>
        <v>2.8533693229468193</v>
      </c>
      <c r="G64" s="387">
        <f t="shared" si="15"/>
        <v>1.236191366972772</v>
      </c>
      <c r="H64" s="37">
        <f t="shared" si="15"/>
        <v>1.5027069001889215</v>
      </c>
      <c r="I64" s="37">
        <f t="shared" si="15"/>
        <v>0.31607864409854969</v>
      </c>
      <c r="J64" s="175">
        <f t="shared" si="15"/>
        <v>1.5027069001889215</v>
      </c>
      <c r="K64" s="34"/>
      <c r="L64" s="34"/>
      <c r="M64" s="34"/>
      <c r="N64" s="34"/>
      <c r="O64" s="34"/>
      <c r="P64" s="34"/>
      <c r="Q64" s="34"/>
      <c r="R64" s="34"/>
      <c r="S64" s="35"/>
      <c r="T64" s="35"/>
      <c r="U64" s="35"/>
      <c r="V64" s="35"/>
      <c r="W64" s="35"/>
      <c r="X64" s="35"/>
      <c r="Y64" s="35"/>
      <c r="Z64" s="35"/>
      <c r="AA64" s="35"/>
      <c r="AB64" s="35"/>
      <c r="AC64" s="35"/>
      <c r="AD64" s="35"/>
      <c r="AE64" s="35"/>
    </row>
    <row r="65" spans="1:31">
      <c r="A65" s="300" t="s">
        <v>457</v>
      </c>
      <c r="B65" s="387">
        <f>((B52/B35)^(1/17)-1)*100</f>
        <v>2.0086095198074139</v>
      </c>
      <c r="C65" s="37">
        <f>((C52/C35)^(1/17)-1)*100</f>
        <v>1.2812134675923792</v>
      </c>
      <c r="D65" s="37">
        <f t="shared" ref="D65:J65" si="16">((D52/D35)^(1/17)-1)*100</f>
        <v>0.99600913884509978</v>
      </c>
      <c r="E65" s="37">
        <f t="shared" si="16"/>
        <v>-0.25442628044303195</v>
      </c>
      <c r="F65" s="37">
        <f t="shared" si="16"/>
        <v>2.83830522272559</v>
      </c>
      <c r="G65" s="387">
        <f t="shared" si="16"/>
        <v>0.71819444822092127</v>
      </c>
      <c r="H65" s="37">
        <f t="shared" si="16"/>
        <v>1.0026142513910985</v>
      </c>
      <c r="I65" s="37">
        <f t="shared" si="16"/>
        <v>-0.80679635970393182</v>
      </c>
      <c r="J65" s="37">
        <f t="shared" si="16"/>
        <v>1.0026142513910985</v>
      </c>
      <c r="K65" s="388"/>
      <c r="L65" s="34"/>
      <c r="M65" s="34"/>
      <c r="N65" s="34"/>
      <c r="O65" s="34"/>
      <c r="P65" s="34"/>
      <c r="Q65" s="34"/>
      <c r="R65" s="34"/>
      <c r="S65" s="35"/>
      <c r="T65" s="35"/>
      <c r="U65" s="35"/>
      <c r="V65" s="35"/>
      <c r="W65" s="35"/>
      <c r="X65" s="35"/>
      <c r="Y65" s="35"/>
      <c r="Z65" s="35"/>
      <c r="AA65" s="35"/>
      <c r="AB65" s="35"/>
      <c r="AC65" s="35"/>
      <c r="AD65" s="35"/>
      <c r="AE65" s="35"/>
    </row>
    <row r="66" spans="1:31">
      <c r="A66" s="430" t="s">
        <v>458</v>
      </c>
      <c r="B66" s="396">
        <f>((B52/B43)^(1/9)-1)*100</f>
        <v>1.7352782863586436</v>
      </c>
      <c r="C66" s="361">
        <f>((C52/C43)^(1/9)-1)*100</f>
        <v>0.88286875607759274</v>
      </c>
      <c r="D66" s="361">
        <f t="shared" ref="D66:J66" si="17">((D52/D43)^(1/9)-1)*100</f>
        <v>0.62656082635546007</v>
      </c>
      <c r="E66" s="361">
        <f t="shared" si="17"/>
        <v>-0.20272300234206453</v>
      </c>
      <c r="F66" s="361">
        <f t="shared" si="17"/>
        <v>2.6583805290066209</v>
      </c>
      <c r="G66" s="396">
        <f t="shared" si="17"/>
        <v>0.84494973308308907</v>
      </c>
      <c r="H66" s="361">
        <f t="shared" si="17"/>
        <v>1.1018139255662307</v>
      </c>
      <c r="I66" s="361">
        <f t="shared" si="17"/>
        <v>-0.89919813452263853</v>
      </c>
      <c r="J66" s="361">
        <f t="shared" si="17"/>
        <v>1.1018139255662307</v>
      </c>
      <c r="K66" s="34"/>
      <c r="L66" s="34"/>
      <c r="M66" s="34"/>
      <c r="N66" s="34"/>
      <c r="O66" s="34"/>
      <c r="P66" s="34"/>
      <c r="Q66" s="34"/>
      <c r="R66" s="34"/>
      <c r="S66" s="35"/>
      <c r="T66" s="35"/>
      <c r="U66" s="35"/>
      <c r="V66" s="35"/>
      <c r="W66" s="35"/>
      <c r="X66" s="35"/>
      <c r="Y66" s="35"/>
      <c r="Z66" s="35"/>
      <c r="AA66" s="35"/>
      <c r="AB66" s="35"/>
      <c r="AC66" s="35"/>
      <c r="AD66" s="35"/>
      <c r="AE66" s="35"/>
    </row>
    <row r="67" spans="1:31">
      <c r="F67" s="40"/>
      <c r="G67" s="641"/>
      <c r="H67" s="40"/>
      <c r="I67" s="40"/>
    </row>
    <row r="68" spans="1:31">
      <c r="A68" s="30" t="s">
        <v>451</v>
      </c>
      <c r="F68" s="40"/>
      <c r="G68" s="40"/>
      <c r="H68" s="40"/>
      <c r="I68" s="40"/>
    </row>
    <row r="69" spans="1:31">
      <c r="A69" s="30" t="s">
        <v>402</v>
      </c>
    </row>
    <row r="70" spans="1:31">
      <c r="A70" s="30" t="s">
        <v>445</v>
      </c>
    </row>
    <row r="71" spans="1:31">
      <c r="A71" s="30" t="s">
        <v>447</v>
      </c>
    </row>
    <row r="72" spans="1:31">
      <c r="A72" s="30" t="s">
        <v>448</v>
      </c>
    </row>
    <row r="73" spans="1:31">
      <c r="A73" s="30" t="s">
        <v>465</v>
      </c>
    </row>
  </sheetData>
  <pageMargins left="0.35433070866141736" right="0.39370078740157483" top="0.39370078740157483" bottom="0.39370078740157483" header="0.51181102362204722" footer="0.51181102362204722"/>
  <pageSetup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3"/>
  <sheetViews>
    <sheetView zoomScaleSheetLayoutView="100" workbookViewId="0">
      <selection activeCell="C33" sqref="C33"/>
    </sheetView>
  </sheetViews>
  <sheetFormatPr defaultRowHeight="12.75"/>
  <cols>
    <col min="1" max="1" width="8.85546875" style="160" customWidth="1"/>
    <col min="2" max="9" width="9.140625" style="47"/>
    <col min="10" max="10" width="0" style="52" hidden="1" customWidth="1"/>
    <col min="11" max="15" width="9.140625" style="52"/>
    <col min="16" max="16" width="9.140625" style="52" customWidth="1"/>
    <col min="17" max="239" width="9.140625" style="47"/>
    <col min="240" max="240" width="8.85546875" style="47" customWidth="1"/>
    <col min="241" max="248" width="9.140625" style="47"/>
    <col min="249" max="249" width="0" style="47" hidden="1" customWidth="1"/>
    <col min="250" max="254" width="9.140625" style="47"/>
    <col min="255" max="271" width="0" style="47" hidden="1" customWidth="1"/>
    <col min="272" max="495" width="9.140625" style="47"/>
    <col min="496" max="496" width="8.85546875" style="47" customWidth="1"/>
    <col min="497" max="504" width="9.140625" style="47"/>
    <col min="505" max="505" width="0" style="47" hidden="1" customWidth="1"/>
    <col min="506" max="510" width="9.140625" style="47"/>
    <col min="511" max="527" width="0" style="47" hidden="1" customWidth="1"/>
    <col min="528" max="751" width="9.140625" style="47"/>
    <col min="752" max="752" width="8.85546875" style="47" customWidth="1"/>
    <col min="753" max="760" width="9.140625" style="47"/>
    <col min="761" max="761" width="0" style="47" hidden="1" customWidth="1"/>
    <col min="762" max="766" width="9.140625" style="47"/>
    <col min="767" max="783" width="0" style="47" hidden="1" customWidth="1"/>
    <col min="784" max="1007" width="9.140625" style="47"/>
    <col min="1008" max="1008" width="8.85546875" style="47" customWidth="1"/>
    <col min="1009" max="1016" width="9.140625" style="47"/>
    <col min="1017" max="1017" width="0" style="47" hidden="1" customWidth="1"/>
    <col min="1018" max="1022" width="9.140625" style="47"/>
    <col min="1023" max="1039" width="0" style="47" hidden="1" customWidth="1"/>
    <col min="1040" max="1263" width="9.140625" style="47"/>
    <col min="1264" max="1264" width="8.85546875" style="47" customWidth="1"/>
    <col min="1265" max="1272" width="9.140625" style="47"/>
    <col min="1273" max="1273" width="0" style="47" hidden="1" customWidth="1"/>
    <col min="1274" max="1278" width="9.140625" style="47"/>
    <col min="1279" max="1295" width="0" style="47" hidden="1" customWidth="1"/>
    <col min="1296" max="1519" width="9.140625" style="47"/>
    <col min="1520" max="1520" width="8.85546875" style="47" customWidth="1"/>
    <col min="1521" max="1528" width="9.140625" style="47"/>
    <col min="1529" max="1529" width="0" style="47" hidden="1" customWidth="1"/>
    <col min="1530" max="1534" width="9.140625" style="47"/>
    <col min="1535" max="1551" width="0" style="47" hidden="1" customWidth="1"/>
    <col min="1552" max="1775" width="9.140625" style="47"/>
    <col min="1776" max="1776" width="8.85546875" style="47" customWidth="1"/>
    <col min="1777" max="1784" width="9.140625" style="47"/>
    <col min="1785" max="1785" width="0" style="47" hidden="1" customWidth="1"/>
    <col min="1786" max="1790" width="9.140625" style="47"/>
    <col min="1791" max="1807" width="0" style="47" hidden="1" customWidth="1"/>
    <col min="1808" max="2031" width="9.140625" style="47"/>
    <col min="2032" max="2032" width="8.85546875" style="47" customWidth="1"/>
    <col min="2033" max="2040" width="9.140625" style="47"/>
    <col min="2041" max="2041" width="0" style="47" hidden="1" customWidth="1"/>
    <col min="2042" max="2046" width="9.140625" style="47"/>
    <col min="2047" max="2063" width="0" style="47" hidden="1" customWidth="1"/>
    <col min="2064" max="2287" width="9.140625" style="47"/>
    <col min="2288" max="2288" width="8.85546875" style="47" customWidth="1"/>
    <col min="2289" max="2296" width="9.140625" style="47"/>
    <col min="2297" max="2297" width="0" style="47" hidden="1" customWidth="1"/>
    <col min="2298" max="2302" width="9.140625" style="47"/>
    <col min="2303" max="2319" width="0" style="47" hidden="1" customWidth="1"/>
    <col min="2320" max="2543" width="9.140625" style="47"/>
    <col min="2544" max="2544" width="8.85546875" style="47" customWidth="1"/>
    <col min="2545" max="2552" width="9.140625" style="47"/>
    <col min="2553" max="2553" width="0" style="47" hidden="1" customWidth="1"/>
    <col min="2554" max="2558" width="9.140625" style="47"/>
    <col min="2559" max="2575" width="0" style="47" hidden="1" customWidth="1"/>
    <col min="2576" max="2799" width="9.140625" style="47"/>
    <col min="2800" max="2800" width="8.85546875" style="47" customWidth="1"/>
    <col min="2801" max="2808" width="9.140625" style="47"/>
    <col min="2809" max="2809" width="0" style="47" hidden="1" customWidth="1"/>
    <col min="2810" max="2814" width="9.140625" style="47"/>
    <col min="2815" max="2831" width="0" style="47" hidden="1" customWidth="1"/>
    <col min="2832" max="3055" width="9.140625" style="47"/>
    <col min="3056" max="3056" width="8.85546875" style="47" customWidth="1"/>
    <col min="3057" max="3064" width="9.140625" style="47"/>
    <col min="3065" max="3065" width="0" style="47" hidden="1" customWidth="1"/>
    <col min="3066" max="3070" width="9.140625" style="47"/>
    <col min="3071" max="3087" width="0" style="47" hidden="1" customWidth="1"/>
    <col min="3088" max="3311" width="9.140625" style="47"/>
    <col min="3312" max="3312" width="8.85546875" style="47" customWidth="1"/>
    <col min="3313" max="3320" width="9.140625" style="47"/>
    <col min="3321" max="3321" width="0" style="47" hidden="1" customWidth="1"/>
    <col min="3322" max="3326" width="9.140625" style="47"/>
    <col min="3327" max="3343" width="0" style="47" hidden="1" customWidth="1"/>
    <col min="3344" max="3567" width="9.140625" style="47"/>
    <col min="3568" max="3568" width="8.85546875" style="47" customWidth="1"/>
    <col min="3569" max="3576" width="9.140625" style="47"/>
    <col min="3577" max="3577" width="0" style="47" hidden="1" customWidth="1"/>
    <col min="3578" max="3582" width="9.140625" style="47"/>
    <col min="3583" max="3599" width="0" style="47" hidden="1" customWidth="1"/>
    <col min="3600" max="3823" width="9.140625" style="47"/>
    <col min="3824" max="3824" width="8.85546875" style="47" customWidth="1"/>
    <col min="3825" max="3832" width="9.140625" style="47"/>
    <col min="3833" max="3833" width="0" style="47" hidden="1" customWidth="1"/>
    <col min="3834" max="3838" width="9.140625" style="47"/>
    <col min="3839" max="3855" width="0" style="47" hidden="1" customWidth="1"/>
    <col min="3856" max="4079" width="9.140625" style="47"/>
    <col min="4080" max="4080" width="8.85546875" style="47" customWidth="1"/>
    <col min="4081" max="4088" width="9.140625" style="47"/>
    <col min="4089" max="4089" width="0" style="47" hidden="1" customWidth="1"/>
    <col min="4090" max="4094" width="9.140625" style="47"/>
    <col min="4095" max="4111" width="0" style="47" hidden="1" customWidth="1"/>
    <col min="4112" max="4335" width="9.140625" style="47"/>
    <col min="4336" max="4336" width="8.85546875" style="47" customWidth="1"/>
    <col min="4337" max="4344" width="9.140625" style="47"/>
    <col min="4345" max="4345" width="0" style="47" hidden="1" customWidth="1"/>
    <col min="4346" max="4350" width="9.140625" style="47"/>
    <col min="4351" max="4367" width="0" style="47" hidden="1" customWidth="1"/>
    <col min="4368" max="4591" width="9.140625" style="47"/>
    <col min="4592" max="4592" width="8.85546875" style="47" customWidth="1"/>
    <col min="4593" max="4600" width="9.140625" style="47"/>
    <col min="4601" max="4601" width="0" style="47" hidden="1" customWidth="1"/>
    <col min="4602" max="4606" width="9.140625" style="47"/>
    <col min="4607" max="4623" width="0" style="47" hidden="1" customWidth="1"/>
    <col min="4624" max="4847" width="9.140625" style="47"/>
    <col min="4848" max="4848" width="8.85546875" style="47" customWidth="1"/>
    <col min="4849" max="4856" width="9.140625" style="47"/>
    <col min="4857" max="4857" width="0" style="47" hidden="1" customWidth="1"/>
    <col min="4858" max="4862" width="9.140625" style="47"/>
    <col min="4863" max="4879" width="0" style="47" hidden="1" customWidth="1"/>
    <col min="4880" max="5103" width="9.140625" style="47"/>
    <col min="5104" max="5104" width="8.85546875" style="47" customWidth="1"/>
    <col min="5105" max="5112" width="9.140625" style="47"/>
    <col min="5113" max="5113" width="0" style="47" hidden="1" customWidth="1"/>
    <col min="5114" max="5118" width="9.140625" style="47"/>
    <col min="5119" max="5135" width="0" style="47" hidden="1" customWidth="1"/>
    <col min="5136" max="5359" width="9.140625" style="47"/>
    <col min="5360" max="5360" width="8.85546875" style="47" customWidth="1"/>
    <col min="5361" max="5368" width="9.140625" style="47"/>
    <col min="5369" max="5369" width="0" style="47" hidden="1" customWidth="1"/>
    <col min="5370" max="5374" width="9.140625" style="47"/>
    <col min="5375" max="5391" width="0" style="47" hidden="1" customWidth="1"/>
    <col min="5392" max="5615" width="9.140625" style="47"/>
    <col min="5616" max="5616" width="8.85546875" style="47" customWidth="1"/>
    <col min="5617" max="5624" width="9.140625" style="47"/>
    <col min="5625" max="5625" width="0" style="47" hidden="1" customWidth="1"/>
    <col min="5626" max="5630" width="9.140625" style="47"/>
    <col min="5631" max="5647" width="0" style="47" hidden="1" customWidth="1"/>
    <col min="5648" max="5871" width="9.140625" style="47"/>
    <col min="5872" max="5872" width="8.85546875" style="47" customWidth="1"/>
    <col min="5873" max="5880" width="9.140625" style="47"/>
    <col min="5881" max="5881" width="0" style="47" hidden="1" customWidth="1"/>
    <col min="5882" max="5886" width="9.140625" style="47"/>
    <col min="5887" max="5903" width="0" style="47" hidden="1" customWidth="1"/>
    <col min="5904" max="6127" width="9.140625" style="47"/>
    <col min="6128" max="6128" width="8.85546875" style="47" customWidth="1"/>
    <col min="6129" max="6136" width="9.140625" style="47"/>
    <col min="6137" max="6137" width="0" style="47" hidden="1" customWidth="1"/>
    <col min="6138" max="6142" width="9.140625" style="47"/>
    <col min="6143" max="6159" width="0" style="47" hidden="1" customWidth="1"/>
    <col min="6160" max="6383" width="9.140625" style="47"/>
    <col min="6384" max="6384" width="8.85546875" style="47" customWidth="1"/>
    <col min="6385" max="6392" width="9.140625" style="47"/>
    <col min="6393" max="6393" width="0" style="47" hidden="1" customWidth="1"/>
    <col min="6394" max="6398" width="9.140625" style="47"/>
    <col min="6399" max="6415" width="0" style="47" hidden="1" customWidth="1"/>
    <col min="6416" max="6639" width="9.140625" style="47"/>
    <col min="6640" max="6640" width="8.85546875" style="47" customWidth="1"/>
    <col min="6641" max="6648" width="9.140625" style="47"/>
    <col min="6649" max="6649" width="0" style="47" hidden="1" customWidth="1"/>
    <col min="6650" max="6654" width="9.140625" style="47"/>
    <col min="6655" max="6671" width="0" style="47" hidden="1" customWidth="1"/>
    <col min="6672" max="6895" width="9.140625" style="47"/>
    <col min="6896" max="6896" width="8.85546875" style="47" customWidth="1"/>
    <col min="6897" max="6904" width="9.140625" style="47"/>
    <col min="6905" max="6905" width="0" style="47" hidden="1" customWidth="1"/>
    <col min="6906" max="6910" width="9.140625" style="47"/>
    <col min="6911" max="6927" width="0" style="47" hidden="1" customWidth="1"/>
    <col min="6928" max="7151" width="9.140625" style="47"/>
    <col min="7152" max="7152" width="8.85546875" style="47" customWidth="1"/>
    <col min="7153" max="7160" width="9.140625" style="47"/>
    <col min="7161" max="7161" width="0" style="47" hidden="1" customWidth="1"/>
    <col min="7162" max="7166" width="9.140625" style="47"/>
    <col min="7167" max="7183" width="0" style="47" hidden="1" customWidth="1"/>
    <col min="7184" max="7407" width="9.140625" style="47"/>
    <col min="7408" max="7408" width="8.85546875" style="47" customWidth="1"/>
    <col min="7409" max="7416" width="9.140625" style="47"/>
    <col min="7417" max="7417" width="0" style="47" hidden="1" customWidth="1"/>
    <col min="7418" max="7422" width="9.140625" style="47"/>
    <col min="7423" max="7439" width="0" style="47" hidden="1" customWidth="1"/>
    <col min="7440" max="7663" width="9.140625" style="47"/>
    <col min="7664" max="7664" width="8.85546875" style="47" customWidth="1"/>
    <col min="7665" max="7672" width="9.140625" style="47"/>
    <col min="7673" max="7673" width="0" style="47" hidden="1" customWidth="1"/>
    <col min="7674" max="7678" width="9.140625" style="47"/>
    <col min="7679" max="7695" width="0" style="47" hidden="1" customWidth="1"/>
    <col min="7696" max="7919" width="9.140625" style="47"/>
    <col min="7920" max="7920" width="8.85546875" style="47" customWidth="1"/>
    <col min="7921" max="7928" width="9.140625" style="47"/>
    <col min="7929" max="7929" width="0" style="47" hidden="1" customWidth="1"/>
    <col min="7930" max="7934" width="9.140625" style="47"/>
    <col min="7935" max="7951" width="0" style="47" hidden="1" customWidth="1"/>
    <col min="7952" max="8175" width="9.140625" style="47"/>
    <col min="8176" max="8176" width="8.85546875" style="47" customWidth="1"/>
    <col min="8177" max="8184" width="9.140625" style="47"/>
    <col min="8185" max="8185" width="0" style="47" hidden="1" customWidth="1"/>
    <col min="8186" max="8190" width="9.140625" style="47"/>
    <col min="8191" max="8207" width="0" style="47" hidden="1" customWidth="1"/>
    <col min="8208" max="8431" width="9.140625" style="47"/>
    <col min="8432" max="8432" width="8.85546875" style="47" customWidth="1"/>
    <col min="8433" max="8440" width="9.140625" style="47"/>
    <col min="8441" max="8441" width="0" style="47" hidden="1" customWidth="1"/>
    <col min="8442" max="8446" width="9.140625" style="47"/>
    <col min="8447" max="8463" width="0" style="47" hidden="1" customWidth="1"/>
    <col min="8464" max="8687" width="9.140625" style="47"/>
    <col min="8688" max="8688" width="8.85546875" style="47" customWidth="1"/>
    <col min="8689" max="8696" width="9.140625" style="47"/>
    <col min="8697" max="8697" width="0" style="47" hidden="1" customWidth="1"/>
    <col min="8698" max="8702" width="9.140625" style="47"/>
    <col min="8703" max="8719" width="0" style="47" hidden="1" customWidth="1"/>
    <col min="8720" max="8943" width="9.140625" style="47"/>
    <col min="8944" max="8944" width="8.85546875" style="47" customWidth="1"/>
    <col min="8945" max="8952" width="9.140625" style="47"/>
    <col min="8953" max="8953" width="0" style="47" hidden="1" customWidth="1"/>
    <col min="8954" max="8958" width="9.140625" style="47"/>
    <col min="8959" max="8975" width="0" style="47" hidden="1" customWidth="1"/>
    <col min="8976" max="9199" width="9.140625" style="47"/>
    <col min="9200" max="9200" width="8.85546875" style="47" customWidth="1"/>
    <col min="9201" max="9208" width="9.140625" style="47"/>
    <col min="9209" max="9209" width="0" style="47" hidden="1" customWidth="1"/>
    <col min="9210" max="9214" width="9.140625" style="47"/>
    <col min="9215" max="9231" width="0" style="47" hidden="1" customWidth="1"/>
    <col min="9232" max="9455" width="9.140625" style="47"/>
    <col min="9456" max="9456" width="8.85546875" style="47" customWidth="1"/>
    <col min="9457" max="9464" width="9.140625" style="47"/>
    <col min="9465" max="9465" width="0" style="47" hidden="1" customWidth="1"/>
    <col min="9466" max="9470" width="9.140625" style="47"/>
    <col min="9471" max="9487" width="0" style="47" hidden="1" customWidth="1"/>
    <col min="9488" max="9711" width="9.140625" style="47"/>
    <col min="9712" max="9712" width="8.85546875" style="47" customWidth="1"/>
    <col min="9713" max="9720" width="9.140625" style="47"/>
    <col min="9721" max="9721" width="0" style="47" hidden="1" customWidth="1"/>
    <col min="9722" max="9726" width="9.140625" style="47"/>
    <col min="9727" max="9743" width="0" style="47" hidden="1" customWidth="1"/>
    <col min="9744" max="9967" width="9.140625" style="47"/>
    <col min="9968" max="9968" width="8.85546875" style="47" customWidth="1"/>
    <col min="9969" max="9976" width="9.140625" style="47"/>
    <col min="9977" max="9977" width="0" style="47" hidden="1" customWidth="1"/>
    <col min="9978" max="9982" width="9.140625" style="47"/>
    <col min="9983" max="9999" width="0" style="47" hidden="1" customWidth="1"/>
    <col min="10000" max="10223" width="9.140625" style="47"/>
    <col min="10224" max="10224" width="8.85546875" style="47" customWidth="1"/>
    <col min="10225" max="10232" width="9.140625" style="47"/>
    <col min="10233" max="10233" width="0" style="47" hidden="1" customWidth="1"/>
    <col min="10234" max="10238" width="9.140625" style="47"/>
    <col min="10239" max="10255" width="0" style="47" hidden="1" customWidth="1"/>
    <col min="10256" max="10479" width="9.140625" style="47"/>
    <col min="10480" max="10480" width="8.85546875" style="47" customWidth="1"/>
    <col min="10481" max="10488" width="9.140625" style="47"/>
    <col min="10489" max="10489" width="0" style="47" hidden="1" customWidth="1"/>
    <col min="10490" max="10494" width="9.140625" style="47"/>
    <col min="10495" max="10511" width="0" style="47" hidden="1" customWidth="1"/>
    <col min="10512" max="10735" width="9.140625" style="47"/>
    <col min="10736" max="10736" width="8.85546875" style="47" customWidth="1"/>
    <col min="10737" max="10744" width="9.140625" style="47"/>
    <col min="10745" max="10745" width="0" style="47" hidden="1" customWidth="1"/>
    <col min="10746" max="10750" width="9.140625" style="47"/>
    <col min="10751" max="10767" width="0" style="47" hidden="1" customWidth="1"/>
    <col min="10768" max="10991" width="9.140625" style="47"/>
    <col min="10992" max="10992" width="8.85546875" style="47" customWidth="1"/>
    <col min="10993" max="11000" width="9.140625" style="47"/>
    <col min="11001" max="11001" width="0" style="47" hidden="1" customWidth="1"/>
    <col min="11002" max="11006" width="9.140625" style="47"/>
    <col min="11007" max="11023" width="0" style="47" hidden="1" customWidth="1"/>
    <col min="11024" max="11247" width="9.140625" style="47"/>
    <col min="11248" max="11248" width="8.85546875" style="47" customWidth="1"/>
    <col min="11249" max="11256" width="9.140625" style="47"/>
    <col min="11257" max="11257" width="0" style="47" hidden="1" customWidth="1"/>
    <col min="11258" max="11262" width="9.140625" style="47"/>
    <col min="11263" max="11279" width="0" style="47" hidden="1" customWidth="1"/>
    <col min="11280" max="11503" width="9.140625" style="47"/>
    <col min="11504" max="11504" width="8.85546875" style="47" customWidth="1"/>
    <col min="11505" max="11512" width="9.140625" style="47"/>
    <col min="11513" max="11513" width="0" style="47" hidden="1" customWidth="1"/>
    <col min="11514" max="11518" width="9.140625" style="47"/>
    <col min="11519" max="11535" width="0" style="47" hidden="1" customWidth="1"/>
    <col min="11536" max="11759" width="9.140625" style="47"/>
    <col min="11760" max="11760" width="8.85546875" style="47" customWidth="1"/>
    <col min="11761" max="11768" width="9.140625" style="47"/>
    <col min="11769" max="11769" width="0" style="47" hidden="1" customWidth="1"/>
    <col min="11770" max="11774" width="9.140625" style="47"/>
    <col min="11775" max="11791" width="0" style="47" hidden="1" customWidth="1"/>
    <col min="11792" max="12015" width="9.140625" style="47"/>
    <col min="12016" max="12016" width="8.85546875" style="47" customWidth="1"/>
    <col min="12017" max="12024" width="9.140625" style="47"/>
    <col min="12025" max="12025" width="0" style="47" hidden="1" customWidth="1"/>
    <col min="12026" max="12030" width="9.140625" style="47"/>
    <col min="12031" max="12047" width="0" style="47" hidden="1" customWidth="1"/>
    <col min="12048" max="12271" width="9.140625" style="47"/>
    <col min="12272" max="12272" width="8.85546875" style="47" customWidth="1"/>
    <col min="12273" max="12280" width="9.140625" style="47"/>
    <col min="12281" max="12281" width="0" style="47" hidden="1" customWidth="1"/>
    <col min="12282" max="12286" width="9.140625" style="47"/>
    <col min="12287" max="12303" width="0" style="47" hidden="1" customWidth="1"/>
    <col min="12304" max="12527" width="9.140625" style="47"/>
    <col min="12528" max="12528" width="8.85546875" style="47" customWidth="1"/>
    <col min="12529" max="12536" width="9.140625" style="47"/>
    <col min="12537" max="12537" width="0" style="47" hidden="1" customWidth="1"/>
    <col min="12538" max="12542" width="9.140625" style="47"/>
    <col min="12543" max="12559" width="0" style="47" hidden="1" customWidth="1"/>
    <col min="12560" max="12783" width="9.140625" style="47"/>
    <col min="12784" max="12784" width="8.85546875" style="47" customWidth="1"/>
    <col min="12785" max="12792" width="9.140625" style="47"/>
    <col min="12793" max="12793" width="0" style="47" hidden="1" customWidth="1"/>
    <col min="12794" max="12798" width="9.140625" style="47"/>
    <col min="12799" max="12815" width="0" style="47" hidden="1" customWidth="1"/>
    <col min="12816" max="13039" width="9.140625" style="47"/>
    <col min="13040" max="13040" width="8.85546875" style="47" customWidth="1"/>
    <col min="13041" max="13048" width="9.140625" style="47"/>
    <col min="13049" max="13049" width="0" style="47" hidden="1" customWidth="1"/>
    <col min="13050" max="13054" width="9.140625" style="47"/>
    <col min="13055" max="13071" width="0" style="47" hidden="1" customWidth="1"/>
    <col min="13072" max="13295" width="9.140625" style="47"/>
    <col min="13296" max="13296" width="8.85546875" style="47" customWidth="1"/>
    <col min="13297" max="13304" width="9.140625" style="47"/>
    <col min="13305" max="13305" width="0" style="47" hidden="1" customWidth="1"/>
    <col min="13306" max="13310" width="9.140625" style="47"/>
    <col min="13311" max="13327" width="0" style="47" hidden="1" customWidth="1"/>
    <col min="13328" max="13551" width="9.140625" style="47"/>
    <col min="13552" max="13552" width="8.85546875" style="47" customWidth="1"/>
    <col min="13553" max="13560" width="9.140625" style="47"/>
    <col min="13561" max="13561" width="0" style="47" hidden="1" customWidth="1"/>
    <col min="13562" max="13566" width="9.140625" style="47"/>
    <col min="13567" max="13583" width="0" style="47" hidden="1" customWidth="1"/>
    <col min="13584" max="13807" width="9.140625" style="47"/>
    <col min="13808" max="13808" width="8.85546875" style="47" customWidth="1"/>
    <col min="13809" max="13816" width="9.140625" style="47"/>
    <col min="13817" max="13817" width="0" style="47" hidden="1" customWidth="1"/>
    <col min="13818" max="13822" width="9.140625" style="47"/>
    <col min="13823" max="13839" width="0" style="47" hidden="1" customWidth="1"/>
    <col min="13840" max="14063" width="9.140625" style="47"/>
    <col min="14064" max="14064" width="8.85546875" style="47" customWidth="1"/>
    <col min="14065" max="14072" width="9.140625" style="47"/>
    <col min="14073" max="14073" width="0" style="47" hidden="1" customWidth="1"/>
    <col min="14074" max="14078" width="9.140625" style="47"/>
    <col min="14079" max="14095" width="0" style="47" hidden="1" customWidth="1"/>
    <col min="14096" max="14319" width="9.140625" style="47"/>
    <col min="14320" max="14320" width="8.85546875" style="47" customWidth="1"/>
    <col min="14321" max="14328" width="9.140625" style="47"/>
    <col min="14329" max="14329" width="0" style="47" hidden="1" customWidth="1"/>
    <col min="14330" max="14334" width="9.140625" style="47"/>
    <col min="14335" max="14351" width="0" style="47" hidden="1" customWidth="1"/>
    <col min="14352" max="14575" width="9.140625" style="47"/>
    <col min="14576" max="14576" width="8.85546875" style="47" customWidth="1"/>
    <col min="14577" max="14584" width="9.140625" style="47"/>
    <col min="14585" max="14585" width="0" style="47" hidden="1" customWidth="1"/>
    <col min="14586" max="14590" width="9.140625" style="47"/>
    <col min="14591" max="14607" width="0" style="47" hidden="1" customWidth="1"/>
    <col min="14608" max="14831" width="9.140625" style="47"/>
    <col min="14832" max="14832" width="8.85546875" style="47" customWidth="1"/>
    <col min="14833" max="14840" width="9.140625" style="47"/>
    <col min="14841" max="14841" width="0" style="47" hidden="1" customWidth="1"/>
    <col min="14842" max="14846" width="9.140625" style="47"/>
    <col min="14847" max="14863" width="0" style="47" hidden="1" customWidth="1"/>
    <col min="14864" max="15087" width="9.140625" style="47"/>
    <col min="15088" max="15088" width="8.85546875" style="47" customWidth="1"/>
    <col min="15089" max="15096" width="9.140625" style="47"/>
    <col min="15097" max="15097" width="0" style="47" hidden="1" customWidth="1"/>
    <col min="15098" max="15102" width="9.140625" style="47"/>
    <col min="15103" max="15119" width="0" style="47" hidden="1" customWidth="1"/>
    <col min="15120" max="15343" width="9.140625" style="47"/>
    <col min="15344" max="15344" width="8.85546875" style="47" customWidth="1"/>
    <col min="15345" max="15352" width="9.140625" style="47"/>
    <col min="15353" max="15353" width="0" style="47" hidden="1" customWidth="1"/>
    <col min="15354" max="15358" width="9.140625" style="47"/>
    <col min="15359" max="15375" width="0" style="47" hidden="1" customWidth="1"/>
    <col min="15376" max="15599" width="9.140625" style="47"/>
    <col min="15600" max="15600" width="8.85546875" style="47" customWidth="1"/>
    <col min="15601" max="15608" width="9.140625" style="47"/>
    <col min="15609" max="15609" width="0" style="47" hidden="1" customWidth="1"/>
    <col min="15610" max="15614" width="9.140625" style="47"/>
    <col min="15615" max="15631" width="0" style="47" hidden="1" customWidth="1"/>
    <col min="15632" max="15855" width="9.140625" style="47"/>
    <col min="15856" max="15856" width="8.85546875" style="47" customWidth="1"/>
    <col min="15857" max="15864" width="9.140625" style="47"/>
    <col min="15865" max="15865" width="0" style="47" hidden="1" customWidth="1"/>
    <col min="15866" max="15870" width="9.140625" style="47"/>
    <col min="15871" max="15887" width="0" style="47" hidden="1" customWidth="1"/>
    <col min="15888" max="16111" width="9.140625" style="47"/>
    <col min="16112" max="16112" width="8.85546875" style="47" customWidth="1"/>
    <col min="16113" max="16120" width="9.140625" style="47"/>
    <col min="16121" max="16121" width="0" style="47" hidden="1" customWidth="1"/>
    <col min="16122" max="16126" width="9.140625" style="47"/>
    <col min="16127" max="16143" width="0" style="47" hidden="1" customWidth="1"/>
    <col min="16144" max="16384" width="9.140625" style="47"/>
  </cols>
  <sheetData>
    <row r="1" spans="1:16" ht="15.75">
      <c r="A1" s="139" t="s">
        <v>483</v>
      </c>
      <c r="B1" s="30"/>
      <c r="C1" s="30"/>
      <c r="D1" s="30"/>
      <c r="E1" s="30"/>
      <c r="F1" s="30"/>
      <c r="G1" s="30"/>
      <c r="H1" s="30"/>
      <c r="I1" s="30"/>
      <c r="J1" s="30"/>
      <c r="K1" s="30"/>
      <c r="L1" s="30"/>
      <c r="M1" s="30"/>
      <c r="N1" s="30"/>
      <c r="O1" s="30"/>
      <c r="P1" s="30"/>
    </row>
    <row r="2" spans="1:16">
      <c r="A2" s="171"/>
      <c r="B2" s="141"/>
      <c r="C2" s="142"/>
      <c r="D2" s="142"/>
      <c r="E2" s="142"/>
      <c r="F2" s="142"/>
      <c r="G2" s="142"/>
      <c r="H2" s="142"/>
      <c r="I2" s="142"/>
      <c r="J2" s="30"/>
      <c r="K2" s="30"/>
      <c r="L2" s="30"/>
      <c r="M2" s="30"/>
      <c r="N2" s="30"/>
      <c r="O2" s="30"/>
      <c r="P2" s="30"/>
    </row>
    <row r="3" spans="1:16" ht="76.5">
      <c r="A3" s="418" t="s">
        <v>21</v>
      </c>
      <c r="B3" s="143" t="s">
        <v>354</v>
      </c>
      <c r="C3" s="144" t="s">
        <v>94</v>
      </c>
      <c r="D3" s="144" t="s">
        <v>96</v>
      </c>
      <c r="E3" s="144" t="s">
        <v>95</v>
      </c>
      <c r="F3" s="145" t="s">
        <v>355</v>
      </c>
      <c r="G3" s="144" t="s">
        <v>352</v>
      </c>
      <c r="H3" s="144" t="s">
        <v>353</v>
      </c>
      <c r="I3" s="145" t="s">
        <v>339</v>
      </c>
      <c r="J3" s="144" t="s">
        <v>97</v>
      </c>
      <c r="K3" s="122"/>
      <c r="L3" s="122"/>
      <c r="M3" s="122"/>
      <c r="N3" s="122"/>
      <c r="O3" s="122"/>
      <c r="P3" s="122"/>
    </row>
    <row r="4" spans="1:16">
      <c r="A4" s="299"/>
      <c r="B4" s="148" t="s">
        <v>22</v>
      </c>
      <c r="C4" s="148" t="s">
        <v>23</v>
      </c>
      <c r="D4" s="148" t="s">
        <v>24</v>
      </c>
      <c r="E4" s="148" t="s">
        <v>25</v>
      </c>
      <c r="F4" s="123" t="s">
        <v>26</v>
      </c>
      <c r="G4" s="148" t="s">
        <v>53</v>
      </c>
      <c r="H4" s="148" t="s">
        <v>28</v>
      </c>
      <c r="I4" s="123" t="s">
        <v>54</v>
      </c>
      <c r="J4" s="148" t="s">
        <v>55</v>
      </c>
      <c r="K4" s="122"/>
      <c r="L4" s="122"/>
      <c r="M4" s="122"/>
      <c r="N4" s="122"/>
      <c r="O4" s="122"/>
      <c r="P4" s="122"/>
    </row>
    <row r="5" spans="1:16">
      <c r="A5" s="419">
        <v>1961</v>
      </c>
      <c r="B5" s="149"/>
      <c r="C5" s="150"/>
      <c r="D5" s="150"/>
      <c r="E5" s="150"/>
      <c r="F5" s="151"/>
      <c r="G5" s="152"/>
      <c r="H5" s="35"/>
      <c r="I5" s="194"/>
      <c r="J5" s="35"/>
      <c r="K5" s="35"/>
      <c r="L5" s="35"/>
      <c r="M5" s="35"/>
      <c r="N5" s="35"/>
      <c r="O5" s="35"/>
      <c r="P5" s="35"/>
    </row>
    <row r="6" spans="1:16">
      <c r="A6" s="419">
        <f>A5+1</f>
        <v>1962</v>
      </c>
      <c r="B6" s="58"/>
      <c r="C6" s="133"/>
      <c r="D6" s="133"/>
      <c r="E6" s="133"/>
      <c r="F6" s="57"/>
      <c r="G6" s="156"/>
      <c r="H6" s="34"/>
      <c r="I6" s="174"/>
      <c r="J6" s="131" t="s">
        <v>101</v>
      </c>
      <c r="K6" s="34"/>
      <c r="L6" s="34"/>
      <c r="M6" s="34"/>
      <c r="N6" s="34"/>
      <c r="O6" s="34"/>
      <c r="P6" s="34"/>
    </row>
    <row r="7" spans="1:16">
      <c r="A7" s="419">
        <f t="shared" ref="A7:A49" si="0">A6+1</f>
        <v>1963</v>
      </c>
      <c r="B7" s="58"/>
      <c r="C7" s="133"/>
      <c r="D7" s="133"/>
      <c r="E7" s="133"/>
      <c r="F7" s="57"/>
      <c r="G7" s="156"/>
      <c r="H7" s="34"/>
      <c r="I7" s="174"/>
      <c r="J7" s="131" t="s">
        <v>101</v>
      </c>
      <c r="K7" s="34"/>
      <c r="L7" s="34"/>
      <c r="M7" s="34"/>
      <c r="N7" s="34"/>
      <c r="O7" s="34"/>
      <c r="P7" s="34"/>
    </row>
    <row r="8" spans="1:16">
      <c r="A8" s="419">
        <f t="shared" si="0"/>
        <v>1964</v>
      </c>
      <c r="B8" s="58"/>
      <c r="C8" s="133"/>
      <c r="D8" s="133"/>
      <c r="E8" s="133"/>
      <c r="F8" s="57"/>
      <c r="G8" s="156"/>
      <c r="H8" s="34"/>
      <c r="I8" s="174"/>
      <c r="J8" s="131" t="s">
        <v>101</v>
      </c>
      <c r="K8" s="34"/>
      <c r="L8" s="34"/>
      <c r="M8" s="34"/>
      <c r="N8" s="34"/>
      <c r="O8" s="34"/>
      <c r="P8" s="34"/>
    </row>
    <row r="9" spans="1:16">
      <c r="A9" s="419">
        <f t="shared" si="0"/>
        <v>1965</v>
      </c>
      <c r="B9" s="58"/>
      <c r="C9" s="133"/>
      <c r="D9" s="133"/>
      <c r="E9" s="133"/>
      <c r="F9" s="57"/>
      <c r="G9" s="156"/>
      <c r="H9" s="34"/>
      <c r="I9" s="174"/>
      <c r="J9" s="131" t="s">
        <v>101</v>
      </c>
      <c r="K9" s="34"/>
      <c r="L9" s="34"/>
      <c r="M9" s="34"/>
      <c r="N9" s="34"/>
      <c r="O9" s="34"/>
      <c r="P9" s="34"/>
    </row>
    <row r="10" spans="1:16">
      <c r="A10" s="419">
        <f t="shared" si="0"/>
        <v>1966</v>
      </c>
      <c r="B10" s="58"/>
      <c r="C10" s="133"/>
      <c r="D10" s="133"/>
      <c r="E10" s="133"/>
      <c r="F10" s="57"/>
      <c r="G10" s="156"/>
      <c r="H10" s="34"/>
      <c r="I10" s="174"/>
      <c r="J10" s="131" t="s">
        <v>101</v>
      </c>
      <c r="K10" s="34"/>
      <c r="L10" s="34"/>
      <c r="M10" s="34"/>
      <c r="N10" s="34"/>
      <c r="O10" s="34"/>
      <c r="P10" s="34"/>
    </row>
    <row r="11" spans="1:16">
      <c r="A11" s="419">
        <f t="shared" si="0"/>
        <v>1967</v>
      </c>
      <c r="B11" s="58"/>
      <c r="C11" s="133"/>
      <c r="D11" s="133"/>
      <c r="E11" s="133"/>
      <c r="F11" s="57"/>
      <c r="G11" s="156"/>
      <c r="H11" s="34"/>
      <c r="I11" s="174"/>
      <c r="J11" s="131" t="s">
        <v>101</v>
      </c>
      <c r="K11" s="34"/>
      <c r="L11" s="34"/>
      <c r="M11" s="34"/>
      <c r="N11" s="34"/>
      <c r="O11" s="34"/>
      <c r="P11" s="34"/>
    </row>
    <row r="12" spans="1:16">
      <c r="A12" s="419">
        <f t="shared" si="0"/>
        <v>1968</v>
      </c>
      <c r="B12" s="58"/>
      <c r="C12" s="133"/>
      <c r="D12" s="133"/>
      <c r="E12" s="133"/>
      <c r="F12" s="57"/>
      <c r="G12" s="156"/>
      <c r="H12" s="34"/>
      <c r="I12" s="174"/>
      <c r="J12" s="131" t="s">
        <v>101</v>
      </c>
      <c r="K12" s="34"/>
      <c r="L12" s="34"/>
      <c r="M12" s="34"/>
      <c r="N12" s="34"/>
      <c r="O12" s="34"/>
      <c r="P12" s="34"/>
    </row>
    <row r="13" spans="1:16">
      <c r="A13" s="419">
        <f t="shared" si="0"/>
        <v>1969</v>
      </c>
      <c r="B13" s="58"/>
      <c r="C13" s="133"/>
      <c r="D13" s="133"/>
      <c r="E13" s="133"/>
      <c r="F13" s="57"/>
      <c r="G13" s="156"/>
      <c r="H13" s="34"/>
      <c r="I13" s="174"/>
      <c r="J13" s="131" t="s">
        <v>101</v>
      </c>
      <c r="K13" s="34"/>
      <c r="L13" s="34"/>
      <c r="M13" s="34"/>
      <c r="N13" s="34"/>
      <c r="O13" s="34"/>
      <c r="P13" s="34"/>
    </row>
    <row r="14" spans="1:16">
      <c r="A14" s="419">
        <f t="shared" si="0"/>
        <v>1970</v>
      </c>
      <c r="B14" s="58"/>
      <c r="C14" s="133"/>
      <c r="D14" s="133"/>
      <c r="E14" s="133"/>
      <c r="F14" s="57"/>
      <c r="G14" s="156"/>
      <c r="H14" s="34"/>
      <c r="I14" s="174"/>
      <c r="J14" s="131" t="s">
        <v>101</v>
      </c>
      <c r="K14" s="34"/>
      <c r="L14" s="34"/>
      <c r="M14" s="34"/>
      <c r="N14" s="34"/>
      <c r="O14" s="34"/>
      <c r="P14" s="34"/>
    </row>
    <row r="15" spans="1:16">
      <c r="A15" s="419">
        <f>A14+1</f>
        <v>1971</v>
      </c>
      <c r="B15" s="58">
        <f>('T4'!B6-'T4'!B5)/'T4'!B5*100</f>
        <v>4.117764594503309</v>
      </c>
      <c r="C15" s="133">
        <f>('T4'!C6-'T4'!C5)/'T4'!C5*100</f>
        <v>2.1529953021580721</v>
      </c>
      <c r="D15" s="133">
        <f>('T4'!E6-'T4'!E5)/'T4'!E5*100</f>
        <v>-0.67532467532467533</v>
      </c>
      <c r="E15" s="133">
        <f>('T4'!D6-'T4'!D5)/'T4'!D5*100</f>
        <v>1.4631309182993668</v>
      </c>
      <c r="F15" s="57">
        <f>('T4'!F6-'T4'!F5)/'T4'!F5*100</f>
        <v>4.1135723500622667</v>
      </c>
      <c r="G15" s="156">
        <f>('T4'!G6-'T4'!G5)/'T4'!G5*100</f>
        <v>1.9233594536642344</v>
      </c>
      <c r="H15" s="34">
        <f>('T4'!H6-'T4'!H5)/'T4'!H5*100</f>
        <v>2.6163530064349403</v>
      </c>
      <c r="I15" s="174">
        <f>('T4'!I6-'T4'!I5)/'T4'!I5*100</f>
        <v>4.0266070469181271E-3</v>
      </c>
      <c r="J15" s="131" t="s">
        <v>101</v>
      </c>
      <c r="K15" s="34"/>
      <c r="L15" s="34"/>
      <c r="M15" s="34"/>
      <c r="N15" s="34"/>
      <c r="O15" s="34"/>
      <c r="P15" s="34"/>
    </row>
    <row r="16" spans="1:16">
      <c r="A16" s="419">
        <f t="shared" si="0"/>
        <v>1972</v>
      </c>
      <c r="B16" s="58">
        <f>('T4'!B7-'T4'!B6)/'T4'!B6*100</f>
        <v>5.4458555798487192</v>
      </c>
      <c r="C16" s="133">
        <f>('T4'!C7-'T4'!C6)/'T4'!C6*100</f>
        <v>2.3925644851680494</v>
      </c>
      <c r="D16" s="133">
        <f>('T4'!E7-'T4'!E6)/'T4'!E6*100</f>
        <v>-0.41841004184100417</v>
      </c>
      <c r="E16" s="133">
        <f>('T4'!D7-'T4'!D6)/'T4'!D6*100</f>
        <v>1.964143713263681</v>
      </c>
      <c r="F16" s="57">
        <f>('T4'!F7-'T4'!F6)/'T4'!F6*100</f>
        <v>3.9646324673234759</v>
      </c>
      <c r="G16" s="156">
        <f>('T4'!G7-'T4'!G6)/'T4'!G6*100</f>
        <v>2.9819461110605827</v>
      </c>
      <c r="H16" s="34">
        <f>('T4'!H7-'T4'!H6)/'T4'!H6*100</f>
        <v>3.4146433636279747</v>
      </c>
      <c r="I16" s="174">
        <f>('T4'!I7-'T4'!I6)/'T4'!I6*100</f>
        <v>1.424737506758174</v>
      </c>
      <c r="J16" s="131" t="s">
        <v>101</v>
      </c>
      <c r="K16" s="34"/>
      <c r="L16" s="34"/>
      <c r="M16" s="34"/>
      <c r="N16" s="34"/>
      <c r="O16" s="34"/>
      <c r="P16" s="34"/>
    </row>
    <row r="17" spans="1:16">
      <c r="A17" s="419">
        <f t="shared" si="0"/>
        <v>1973</v>
      </c>
      <c r="B17" s="58">
        <f>('T4'!B8-'T4'!B7)/'T4'!B7*100</f>
        <v>6.9642029180190193</v>
      </c>
      <c r="C17" s="133">
        <f>('T4'!C8-'T4'!C7)/'T4'!C7*100</f>
        <v>4.6697353521869314</v>
      </c>
      <c r="D17" s="133">
        <f>('T4'!E8-'T4'!E7)/'T4'!E7*100</f>
        <v>-0.31512605042016806</v>
      </c>
      <c r="E17" s="133">
        <f>('T4'!D8-'T4'!D7)/'T4'!D7*100</f>
        <v>4.3398937491862197</v>
      </c>
      <c r="F17" s="57">
        <f>('T4'!F8-'T4'!F7)/'T4'!F7*100</f>
        <v>4.3791050885469414</v>
      </c>
      <c r="G17" s="156">
        <f>('T4'!G8-'T4'!G7)/'T4'!G7*100</f>
        <v>2.1921021946905461</v>
      </c>
      <c r="H17" s="34">
        <f>('T4'!H8-'T4'!H7)/'T4'!H7*100</f>
        <v>2.515154151049019</v>
      </c>
      <c r="I17" s="174">
        <f>('T4'!I8-'T4'!I7)/'T4'!I7*100</f>
        <v>2.4766430285822914</v>
      </c>
      <c r="J17" s="131" t="s">
        <v>101</v>
      </c>
      <c r="K17" s="34"/>
      <c r="L17" s="34"/>
      <c r="M17" s="34"/>
      <c r="N17" s="34"/>
      <c r="O17" s="34"/>
      <c r="P17" s="34"/>
    </row>
    <row r="18" spans="1:16">
      <c r="A18" s="419">
        <f t="shared" si="0"/>
        <v>1974</v>
      </c>
      <c r="B18" s="58">
        <f>('T4'!B9-'T4'!B8)/'T4'!B8*100</f>
        <v>3.6909876460686872</v>
      </c>
      <c r="C18" s="133">
        <f>('T4'!C9-'T4'!C8)/'T4'!C8*100</f>
        <v>3.6891280555162242</v>
      </c>
      <c r="D18" s="133">
        <f>('T4'!E9-'T4'!E8)/'T4'!E8*100</f>
        <v>-0.36880927291886195</v>
      </c>
      <c r="E18" s="133">
        <f>('T4'!D9-'T4'!D8)/'T4'!D8*100</f>
        <v>3.3067129362388759</v>
      </c>
      <c r="F18" s="57">
        <f>('T4'!F9-'T4'!F8)/'T4'!F8*100</f>
        <v>4.5890213460096723</v>
      </c>
      <c r="G18" s="156">
        <f>('T4'!G9-'T4'!G8)/'T4'!G8*100</f>
        <v>1.7934286721708755E-3</v>
      </c>
      <c r="H18" s="34">
        <f>('T4'!H9-'T4'!H8)/'T4'!H8*100</f>
        <v>0.37197457832870107</v>
      </c>
      <c r="I18" s="174">
        <f>('T4'!I9-'T4'!I8)/'T4'!I8*100</f>
        <v>-0.85863094269717277</v>
      </c>
      <c r="J18" s="131" t="s">
        <v>101</v>
      </c>
      <c r="K18" s="34"/>
      <c r="L18" s="34"/>
      <c r="M18" s="34"/>
      <c r="N18" s="34"/>
      <c r="O18" s="34"/>
      <c r="P18" s="34"/>
    </row>
    <row r="19" spans="1:16">
      <c r="A19" s="419">
        <f t="shared" si="0"/>
        <v>1975</v>
      </c>
      <c r="B19" s="58">
        <f>('T4'!B10-'T4'!B9)/'T4'!B9*100</f>
        <v>1.8229731340018047</v>
      </c>
      <c r="C19" s="133">
        <f>('T4'!C10-'T4'!C9)/'T4'!C9*100</f>
        <v>1.3048601638455488</v>
      </c>
      <c r="D19" s="133">
        <f>('T4'!E10-'T4'!E9)/'T4'!E9*100</f>
        <v>-1.0047593865679536</v>
      </c>
      <c r="E19" s="133">
        <f>('T4'!D10-'T4'!D9)/'T4'!D9*100</f>
        <v>0.2869900722996771</v>
      </c>
      <c r="F19" s="57">
        <f>('T4'!F10-'T4'!F9)/'T4'!F9*100</f>
        <v>4.6539142599676184</v>
      </c>
      <c r="G19" s="156">
        <f>('T4'!G10-'T4'!G9)/'T4'!G9*100</f>
        <v>0.51143940114844999</v>
      </c>
      <c r="H19" s="34">
        <f>('T4'!H10-'T4'!H9)/'T4'!H9*100</f>
        <v>1.5315875574636242</v>
      </c>
      <c r="I19" s="174">
        <f>('T4'!I10-'T4'!I9)/'T4'!I9*100</f>
        <v>-2.705050399675982</v>
      </c>
      <c r="J19" s="131" t="s">
        <v>101</v>
      </c>
      <c r="K19" s="34"/>
      <c r="L19" s="34"/>
      <c r="M19" s="34"/>
      <c r="N19" s="34"/>
      <c r="O19" s="34"/>
      <c r="P19" s="34"/>
    </row>
    <row r="20" spans="1:16">
      <c r="A20" s="419">
        <f t="shared" si="0"/>
        <v>1976</v>
      </c>
      <c r="B20" s="58">
        <f>('T4'!B11-'T4'!B10)/'T4'!B10*100</f>
        <v>5.1993024366754046</v>
      </c>
      <c r="C20" s="133">
        <f>('T4'!C11-'T4'!C10)/'T4'!C10*100</f>
        <v>0.55538864056864401</v>
      </c>
      <c r="D20" s="133">
        <f>('T4'!E11-'T4'!E10)/'T4'!E10*100</f>
        <v>-0.53418803418803418</v>
      </c>
      <c r="E20" s="133">
        <f>('T4'!D11-'T4'!D10)/'T4'!D10*100</f>
        <v>1.8233786719436998E-2</v>
      </c>
      <c r="F20" s="57">
        <f>('T4'!F11-'T4'!F10)/'T4'!F10*100</f>
        <v>4.0436732365192025</v>
      </c>
      <c r="G20" s="156">
        <f>('T4'!G11-'T4'!G10)/'T4'!G10*100</f>
        <v>4.6182644797945747</v>
      </c>
      <c r="H20" s="34">
        <f>('T4'!H11-'T4'!H10)/'T4'!H10*100</f>
        <v>5.1801241171726398</v>
      </c>
      <c r="I20" s="174">
        <f>('T4'!I11-'T4'!I10)/'T4'!I10*100</f>
        <v>1.110715494952919</v>
      </c>
      <c r="J20" s="131" t="s">
        <v>101</v>
      </c>
      <c r="K20" s="34"/>
      <c r="L20" s="34"/>
      <c r="M20" s="34"/>
      <c r="N20" s="34"/>
      <c r="O20" s="34"/>
      <c r="P20" s="34"/>
    </row>
    <row r="21" spans="1:16">
      <c r="A21" s="419">
        <f t="shared" si="0"/>
        <v>1977</v>
      </c>
      <c r="B21" s="58">
        <f>('T4'!B12-'T4'!B11)/'T4'!B11*100</f>
        <v>3.4582305997694887</v>
      </c>
      <c r="C21" s="58">
        <f>('T4'!C12-'T4'!C11)/'T4'!C11*100</f>
        <v>2.1636591565675154</v>
      </c>
      <c r="D21" s="58">
        <f>('T4'!E12-'T4'!E11)/'T4'!E11*100</f>
        <v>-1.5037593984962405</v>
      </c>
      <c r="E21" s="58">
        <f>('T4'!D12-'T4'!D11)/'T4'!D11*100</f>
        <v>0.62736353015298196</v>
      </c>
      <c r="F21" s="57">
        <f>('T4'!F12-'T4'!F11)/'T4'!F11*100</f>
        <v>3.5538855748098466</v>
      </c>
      <c r="G21" s="58">
        <f>('T4'!G12-'T4'!G11)/'T4'!G11*100</f>
        <v>1.2671545380124134</v>
      </c>
      <c r="H21" s="58">
        <f>('T4'!H12-'T4'!H11)/'T4'!H11*100</f>
        <v>2.8132179660736458</v>
      </c>
      <c r="I21" s="57">
        <f>('T4'!I12-'T4'!I11)/'T4'!I11*100</f>
        <v>-9.2372173684640638E-2</v>
      </c>
      <c r="J21" s="131" t="s">
        <v>101</v>
      </c>
      <c r="K21" s="58"/>
      <c r="L21" s="58"/>
      <c r="M21" s="58"/>
      <c r="N21" s="58"/>
      <c r="O21" s="58"/>
      <c r="P21" s="58"/>
    </row>
    <row r="22" spans="1:16">
      <c r="A22" s="419">
        <f t="shared" si="0"/>
        <v>1978</v>
      </c>
      <c r="B22" s="58">
        <f>('T4'!B13-'T4'!B12)/'T4'!B12*100</f>
        <v>3.9535912653995022</v>
      </c>
      <c r="C22" s="58">
        <f>('T4'!C13-'T4'!C12)/'T4'!C12*100</f>
        <v>2.8495332176562407</v>
      </c>
      <c r="D22" s="58">
        <f>('T4'!E13-'T4'!E12)/'T4'!E12*100</f>
        <v>0.10905125408942204</v>
      </c>
      <c r="E22" s="58">
        <f>('T4'!D13-'T4'!D12)/'T4'!D12*100</f>
        <v>2.961691923455219</v>
      </c>
      <c r="F22" s="57">
        <f>('T4'!F13-'T4'!F12)/'T4'!F12*100</f>
        <v>3.3818996761312414</v>
      </c>
      <c r="G22" s="58">
        <f>('T4'!G13-'T4'!G12)/'T4'!G12*100</f>
        <v>1.0734691866872981</v>
      </c>
      <c r="H22" s="58">
        <f>('T4'!H13-'T4'!H12)/'T4'!H12*100</f>
        <v>0.96336736840115844</v>
      </c>
      <c r="I22" s="57">
        <f>('T4'!I13-'T4'!I12)/'T4'!I12*100</f>
        <v>0.55299002152139676</v>
      </c>
      <c r="J22" s="131" t="s">
        <v>101</v>
      </c>
      <c r="K22" s="58"/>
      <c r="L22" s="58"/>
      <c r="M22" s="58"/>
      <c r="N22" s="58"/>
      <c r="O22" s="58"/>
      <c r="P22" s="58"/>
    </row>
    <row r="23" spans="1:16">
      <c r="A23" s="419">
        <f t="shared" si="0"/>
        <v>1979</v>
      </c>
      <c r="B23" s="58">
        <f>('T4'!B14-'T4'!B13)/'T4'!B13*100</f>
        <v>3.8049228807466444</v>
      </c>
      <c r="C23" s="58">
        <f>('T4'!C14-'T4'!C13)/'T4'!C13*100</f>
        <v>4.4431162219349947</v>
      </c>
      <c r="D23" s="58">
        <f>('T4'!E14-'T4'!E13)/'T4'!E13*100</f>
        <v>0.27233115468409586</v>
      </c>
      <c r="E23" s="58">
        <f>('T4'!D14-'T4'!D13)/'T4'!D13*100</f>
        <v>4.7275473663302279</v>
      </c>
      <c r="F23" s="57">
        <f>('T4'!F14-'T4'!F13)/'T4'!F13*100</f>
        <v>4.1004044993627797</v>
      </c>
      <c r="G23" s="58">
        <f>('T4'!G14-'T4'!G13)/'T4'!G13*100</f>
        <v>-0.61104394839410436</v>
      </c>
      <c r="H23" s="58">
        <f>('T4'!H14-'T4'!H13)/'T4'!H13*100</f>
        <v>-0.88097593115239592</v>
      </c>
      <c r="I23" s="57">
        <f>('T4'!I14-'T4'!I13)/'T4'!I13*100</f>
        <v>-0.28384291111755178</v>
      </c>
      <c r="J23" s="131" t="s">
        <v>101</v>
      </c>
      <c r="K23" s="58"/>
      <c r="L23" s="58"/>
      <c r="M23" s="58"/>
      <c r="N23" s="58"/>
      <c r="O23" s="58"/>
      <c r="P23" s="58"/>
    </row>
    <row r="24" spans="1:16">
      <c r="A24" s="419">
        <f t="shared" si="0"/>
        <v>1980</v>
      </c>
      <c r="B24" s="58">
        <f>('T4'!B15-'T4'!B14)/'T4'!B14*100</f>
        <v>2.1626168987626073</v>
      </c>
      <c r="C24" s="58">
        <f>('T4'!C15-'T4'!C14)/'T4'!C14*100</f>
        <v>3.2202277870375995</v>
      </c>
      <c r="D24" s="58">
        <f>('T4'!E15-'T4'!E14)/'T4'!E14*100</f>
        <v>-0.76045627376425851</v>
      </c>
      <c r="E24" s="58">
        <f>('T4'!D15-'T4'!D14)/'T4'!D14*100</f>
        <v>2.4352830890373109</v>
      </c>
      <c r="F24" s="57">
        <f>('T4'!F15-'T4'!F14)/'T4'!F14*100</f>
        <v>4.9986563100846748</v>
      </c>
      <c r="G24" s="58">
        <f>('T4'!G15-'T4'!G14)/'T4'!G14*100</f>
        <v>-1.0246159216554265</v>
      </c>
      <c r="H24" s="58">
        <f>('T4'!H15-'T4'!H14)/'T4'!H14*100</f>
        <v>-0.26618385975239967</v>
      </c>
      <c r="I24" s="57">
        <f>('T4'!I15-'T4'!I14)/'T4'!I14*100</f>
        <v>-2.7010244806815411</v>
      </c>
      <c r="J24" s="131" t="s">
        <v>101</v>
      </c>
      <c r="K24" s="58"/>
      <c r="L24" s="58"/>
      <c r="M24" s="58"/>
      <c r="N24" s="58"/>
      <c r="O24" s="58"/>
      <c r="P24" s="58"/>
    </row>
    <row r="25" spans="1:16">
      <c r="A25" s="419">
        <f t="shared" si="0"/>
        <v>1981</v>
      </c>
      <c r="B25" s="58">
        <f>('T4'!B16-'T4'!B15)/'T4'!B15*100</f>
        <v>3.5031195336209291</v>
      </c>
      <c r="C25" s="58">
        <f>('T4'!C16-'T4'!C15)/'T4'!C15*100</f>
        <v>2.9428658390732823</v>
      </c>
      <c r="D25" s="58">
        <f>('T4'!E16-'T4'!E15)/'T4'!E15*100</f>
        <v>-0.82101806239737274</v>
      </c>
      <c r="E25" s="58">
        <f>('T4'!D16-'T4'!D15)/'T4'!D15*100</f>
        <v>2.0976863165849959</v>
      </c>
      <c r="F25" s="57">
        <f>('T4'!F16-'T4'!F15)/'T4'!F15*100</f>
        <v>4.9277297624788305</v>
      </c>
      <c r="G25" s="58">
        <f>('T4'!G16-'T4'!G15)/'T4'!G15*100</f>
        <v>0.5442375146457159</v>
      </c>
      <c r="H25" s="58">
        <f>('T4'!H16-'T4'!H15)/'T4'!H15*100</f>
        <v>1.3765573616212428</v>
      </c>
      <c r="I25" s="57">
        <f>('T4'!I16-'T4'!I15)/'T4'!I15*100</f>
        <v>-1.3577061393425223</v>
      </c>
      <c r="J25" s="131" t="s">
        <v>101</v>
      </c>
      <c r="K25" s="58"/>
      <c r="L25" s="58"/>
      <c r="M25" s="58"/>
      <c r="N25" s="58"/>
      <c r="O25" s="58"/>
      <c r="P25" s="58"/>
    </row>
    <row r="26" spans="1:16">
      <c r="A26" s="419">
        <f t="shared" si="0"/>
        <v>1982</v>
      </c>
      <c r="B26" s="58">
        <f>('T4'!B17-'T4'!B16)/'T4'!B16*100</f>
        <v>-3.2020248411975443</v>
      </c>
      <c r="C26" s="58">
        <f>('T4'!C17-'T4'!C16)/'T4'!C16*100</f>
        <v>-3.2969188350994263</v>
      </c>
      <c r="D26" s="58">
        <f>('T4'!E17-'T4'!E16)/'T4'!E16*100</f>
        <v>-1.2693156732891833</v>
      </c>
      <c r="E26" s="58">
        <f>('T4'!D17-'T4'!D16)/'T4'!D16*100</f>
        <v>-4.5243862008790758</v>
      </c>
      <c r="F26" s="57">
        <f>('T4'!F17-'T4'!F16)/'T4'!F16*100</f>
        <v>2.7787335734082488</v>
      </c>
      <c r="G26" s="58">
        <f>('T4'!G17-'T4'!G16)/'T4'!G16*100</f>
        <v>9.8129235137886239E-2</v>
      </c>
      <c r="H26" s="58">
        <f>('T4'!H17-'T4'!H16)/'T4'!H16*100</f>
        <v>1.3850252510172725</v>
      </c>
      <c r="I26" s="57">
        <f>('T4'!I17-'T4'!I16)/'T4'!I16*100</f>
        <v>-5.8190621801485047</v>
      </c>
      <c r="J26" s="34">
        <f>('T4'!J17-'T4'!J16)/'T4'!J16*100</f>
        <v>1.3850252510172643</v>
      </c>
      <c r="K26" s="58"/>
      <c r="L26" s="58"/>
      <c r="M26" s="58"/>
      <c r="N26" s="58"/>
      <c r="O26" s="58"/>
      <c r="P26" s="58"/>
    </row>
    <row r="27" spans="1:16">
      <c r="A27" s="419">
        <f t="shared" si="0"/>
        <v>1983</v>
      </c>
      <c r="B27" s="58">
        <f>('T4'!B18-'T4'!B17)/'T4'!B17*100</f>
        <v>2.5985726971615937</v>
      </c>
      <c r="C27" s="58">
        <f>('T4'!C18-'T4'!C17)/'T4'!C17*100</f>
        <v>0.82602305031090717</v>
      </c>
      <c r="D27" s="58">
        <f>('T4'!E18-'T4'!E17)/'T4'!E17*100</f>
        <v>-0.55897149245388478</v>
      </c>
      <c r="E27" s="58">
        <f>('T4'!D18-'T4'!D17)/'T4'!D17*100</f>
        <v>0.2624343244846889</v>
      </c>
      <c r="F27" s="57">
        <f>('T4'!F18-'T4'!F17)/'T4'!F17*100</f>
        <v>1.6151019542424074</v>
      </c>
      <c r="G27" s="58">
        <f>('T4'!G18-'T4'!G17)/'T4'!G17*100</f>
        <v>1.7580279309104541</v>
      </c>
      <c r="H27" s="58">
        <f>('T4'!H18-'T4'!H17)/'T4'!H17*100</f>
        <v>2.3300235910055047</v>
      </c>
      <c r="I27" s="57">
        <f>('T4'!I18-'T4'!I17)/'T4'!I17*100</f>
        <v>0.96783915383172447</v>
      </c>
      <c r="J27" s="34">
        <f>('T4'!J18-'T4'!J17)/'T4'!J17*100</f>
        <v>2.3300235910054927</v>
      </c>
      <c r="K27" s="58"/>
      <c r="L27" s="58"/>
      <c r="M27" s="58"/>
      <c r="N27" s="58"/>
      <c r="O27" s="58"/>
      <c r="P27" s="58"/>
    </row>
    <row r="28" spans="1:16">
      <c r="A28" s="419">
        <f t="shared" si="0"/>
        <v>1984</v>
      </c>
      <c r="B28" s="58">
        <f>('T4'!B19-'T4'!B18)/'T4'!B18*100</f>
        <v>5.9253503152521505</v>
      </c>
      <c r="C28" s="58">
        <f>('T4'!C19-'T4'!C18)/'T4'!C18*100</f>
        <v>2.5182494033063261</v>
      </c>
      <c r="D28" s="58">
        <f>('T4'!E19-'T4'!E18)/'T4'!E18*100</f>
        <v>0.56211354693648119</v>
      </c>
      <c r="E28" s="58">
        <f>('T4'!D19-'T4'!D18)/'T4'!D18*100</f>
        <v>3.0945183712844457</v>
      </c>
      <c r="F28" s="57">
        <f>('T4'!F19-'T4'!F18)/'T4'!F18*100</f>
        <v>1.2155136230497425</v>
      </c>
      <c r="G28" s="58">
        <f>('T4'!G19-'T4'!G18)/'T4'!G18*100</f>
        <v>3.3234091800985652</v>
      </c>
      <c r="H28" s="58">
        <f>('T4'!H19-'T4'!H18)/'T4'!H18*100</f>
        <v>2.745860777750325</v>
      </c>
      <c r="I28" s="57">
        <f>('T4'!I19-'T4'!I18)/'T4'!I18*100</f>
        <v>4.6532754946469446</v>
      </c>
      <c r="J28" s="34">
        <f>('T4'!J19-'T4'!J18)/'T4'!J18*100</f>
        <v>2.745860777750337</v>
      </c>
      <c r="K28" s="58"/>
      <c r="L28" s="58"/>
      <c r="M28" s="58"/>
      <c r="N28" s="58"/>
      <c r="O28" s="58"/>
      <c r="P28" s="58"/>
    </row>
    <row r="29" spans="1:16">
      <c r="A29" s="419">
        <f t="shared" si="0"/>
        <v>1985</v>
      </c>
      <c r="B29" s="58">
        <f>('T4'!B20-'T4'!B19)/'T4'!B19*100</f>
        <v>4.7340828437658296</v>
      </c>
      <c r="C29" s="58">
        <f>('T4'!C20-'T4'!C19)/'T4'!C19*100</f>
        <v>3.4951137754467552</v>
      </c>
      <c r="D29" s="58">
        <f>('T4'!E20-'T4'!E19)/'T4'!E19*100</f>
        <v>0.33538289547233091</v>
      </c>
      <c r="E29" s="58">
        <f>('T4'!D20-'T4'!D19)/'T4'!D19*100</f>
        <v>3.8422186846992266</v>
      </c>
      <c r="F29" s="57">
        <f>('T4'!F20-'T4'!F19)/'T4'!F19*100</f>
        <v>2.266948325929548</v>
      </c>
      <c r="G29" s="58">
        <f>('T4'!G20-'T4'!G19)/'T4'!G19*100</f>
        <v>1.1971280798891248</v>
      </c>
      <c r="H29" s="58">
        <f>('T4'!H20-'T4'!H19)/'T4'!H19*100</f>
        <v>0.85886469912070262</v>
      </c>
      <c r="I29" s="57">
        <f>('T4'!I20-'T4'!I19)/'T4'!I19*100</f>
        <v>2.4124456221900852</v>
      </c>
      <c r="J29" s="34">
        <f>('T4'!J20-'T4'!J19)/'T4'!J19*100</f>
        <v>0.85886469912070162</v>
      </c>
      <c r="K29" s="58"/>
      <c r="L29" s="58"/>
      <c r="M29" s="58"/>
      <c r="N29" s="58"/>
      <c r="O29" s="58"/>
      <c r="P29" s="58"/>
    </row>
    <row r="30" spans="1:16">
      <c r="A30" s="419">
        <f t="shared" si="0"/>
        <v>1986</v>
      </c>
      <c r="B30" s="58">
        <f>('T4'!B21-'T4'!B20)/'T4'!B20*100</f>
        <v>2.1618155560516383</v>
      </c>
      <c r="C30" s="58">
        <f>('T4'!C21-'T4'!C20)/'T4'!C20*100</f>
        <v>2.8855841952972638</v>
      </c>
      <c r="D30" s="58">
        <f>('T4'!E21-'T4'!E20)/'T4'!E20*100</f>
        <v>0.11142061281337048</v>
      </c>
      <c r="E30" s="58">
        <f>('T4'!D21-'T4'!D20)/'T4'!D20*100</f>
        <v>3.0002199437042907</v>
      </c>
      <c r="F30" s="57">
        <f>('T4'!F21-'T4'!F20)/'T4'!F20*100</f>
        <v>1.6055138374603954</v>
      </c>
      <c r="G30" s="58">
        <f>('T4'!G21-'T4'!G20)/'T4'!G20*100</f>
        <v>-0.70346943637094039</v>
      </c>
      <c r="H30" s="58">
        <f>('T4'!H21-'T4'!H20)/'T4'!H20*100</f>
        <v>-0.81398310422141595</v>
      </c>
      <c r="I30" s="57">
        <f>('T4'!I21-'T4'!I20)/'T4'!I20*100</f>
        <v>0.54751134813525604</v>
      </c>
      <c r="J30" s="34">
        <f>('T4'!J21-'T4'!J20)/'T4'!J20*100</f>
        <v>-0.81398310422141229</v>
      </c>
      <c r="K30" s="58"/>
      <c r="L30" s="58"/>
      <c r="M30" s="58"/>
      <c r="N30" s="58"/>
      <c r="O30" s="58"/>
      <c r="P30" s="58"/>
    </row>
    <row r="31" spans="1:16">
      <c r="A31" s="419">
        <f t="shared" si="0"/>
        <v>1987</v>
      </c>
      <c r="B31" s="58">
        <f>('T4'!B22-'T4'!B21)/'T4'!B21*100</f>
        <v>4.0964645209048456</v>
      </c>
      <c r="C31" s="58">
        <f>('T4'!C22-'T4'!C21)/'T4'!C21*100</f>
        <v>3.0303054166536096</v>
      </c>
      <c r="D31" s="58">
        <f>('T4'!E22-'T4'!E21)/'T4'!E21*100</f>
        <v>0.5564830272676683</v>
      </c>
      <c r="E31" s="58">
        <f>('T4'!D22-'T4'!D21)/'T4'!D21*100</f>
        <v>3.6036515792393367</v>
      </c>
      <c r="F31" s="57">
        <f>('T4'!F22-'T4'!F21)/'T4'!F21*100</f>
        <v>2.2232950339544963</v>
      </c>
      <c r="G31" s="58">
        <f>('T4'!G22-'T4'!G21)/'T4'!G21*100</f>
        <v>1.0348014595702533</v>
      </c>
      <c r="H31" s="58">
        <f>('T4'!H22-'T4'!H21)/'T4'!H21*100</f>
        <v>0.47567140168662747</v>
      </c>
      <c r="I31" s="57">
        <f>('T4'!I22-'T4'!I21)/'T4'!I21*100</f>
        <v>1.8324291799908792</v>
      </c>
      <c r="J31" s="34">
        <f>('T4'!J22-'T4'!J21)/'T4'!J21*100</f>
        <v>0.47567140168662503</v>
      </c>
      <c r="K31" s="58"/>
      <c r="L31" s="58"/>
      <c r="M31" s="58"/>
      <c r="N31" s="58"/>
      <c r="O31" s="58"/>
      <c r="P31" s="58"/>
    </row>
    <row r="32" spans="1:16">
      <c r="A32" s="419">
        <f t="shared" si="0"/>
        <v>1988</v>
      </c>
      <c r="B32" s="58">
        <f>('T4'!B23-'T4'!B22)/'T4'!B22*100</f>
        <v>4.4294009668665</v>
      </c>
      <c r="C32" s="58">
        <f>('T4'!C23-'T4'!C22)/'T4'!C22*100</f>
        <v>3.3538250441599518</v>
      </c>
      <c r="D32" s="58">
        <f>('T4'!E23-'T4'!E22)/'T4'!E22*100</f>
        <v>5.5340343110127282E-2</v>
      </c>
      <c r="E32" s="58">
        <f>('T4'!D23-'T4'!D22)/'T4'!D22*100</f>
        <v>3.4110214055568222</v>
      </c>
      <c r="F32" s="57">
        <f>('T4'!F23-'T4'!F22)/'T4'!F22*100</f>
        <v>3.0071763355141496</v>
      </c>
      <c r="G32" s="58">
        <f>('T4'!G23-'T4'!G22)/'T4'!G22*100</f>
        <v>1.0406735524756743</v>
      </c>
      <c r="H32" s="58">
        <f>('T4'!H23-'T4'!H22)/'T4'!H22*100</f>
        <v>0.98478822418339007</v>
      </c>
      <c r="I32" s="57">
        <f>('T4'!I23-'T4'!I22)/'T4'!I22*100</f>
        <v>1.3807044149233774</v>
      </c>
      <c r="J32" s="34">
        <f>('T4'!J23-'T4'!J22)/'T4'!J22*100</f>
        <v>0.98478822418339163</v>
      </c>
      <c r="K32" s="58"/>
      <c r="L32" s="58"/>
      <c r="M32" s="58"/>
      <c r="N32" s="58"/>
      <c r="O32" s="58"/>
      <c r="P32" s="58"/>
    </row>
    <row r="33" spans="1:16">
      <c r="A33" s="419">
        <f t="shared" si="0"/>
        <v>1989</v>
      </c>
      <c r="B33" s="58">
        <f>('T4'!B24-'T4'!B23)/'T4'!B23*100</f>
        <v>2.3239739225943734</v>
      </c>
      <c r="C33" s="58">
        <f>('T4'!C24-'T4'!C23)/'T4'!C23*100</f>
        <v>2.3998498046193659</v>
      </c>
      <c r="D33" s="58">
        <f>('T4'!E24-'T4'!E23)/'T4'!E23*100</f>
        <v>-0.33185840707964603</v>
      </c>
      <c r="E33" s="58">
        <f>('T4'!D24-'T4'!D23)/'T4'!D23*100</f>
        <v>2.0600272942058018</v>
      </c>
      <c r="F33" s="57">
        <f>('T4'!F24-'T4'!F23)/'T4'!F23*100</f>
        <v>3.391923448407951</v>
      </c>
      <c r="G33" s="58">
        <f>('T4'!G24-'T4'!G23)/'T4'!G23*100</f>
        <v>-7.4097649722884198E-2</v>
      </c>
      <c r="H33" s="58">
        <f>('T4'!H24-'T4'!H23)/'T4'!H23*100</f>
        <v>0.25861900627136564</v>
      </c>
      <c r="I33" s="57">
        <f>('T4'!I24-'T4'!I23)/'T4'!I23*100</f>
        <v>-1.0329138777909233</v>
      </c>
      <c r="J33" s="34">
        <f>('T4'!J24-'T4'!J23)/'T4'!J23*100</f>
        <v>0.25861900627137302</v>
      </c>
      <c r="K33" s="58"/>
      <c r="L33" s="58"/>
      <c r="M33" s="58"/>
      <c r="N33" s="58"/>
      <c r="O33" s="58"/>
      <c r="P33" s="58"/>
    </row>
    <row r="34" spans="1:16">
      <c r="A34" s="419">
        <f t="shared" si="0"/>
        <v>1990</v>
      </c>
      <c r="B34" s="58">
        <f>('T4'!B25-'T4'!B24)/'T4'!B24*100</f>
        <v>0.15434604383026382</v>
      </c>
      <c r="C34" s="58">
        <f>('T4'!C25-'T4'!C24)/'T4'!C24*100</f>
        <v>0.57169061090516837</v>
      </c>
      <c r="D34" s="58">
        <f>('T4'!E25-'T4'!E24)/'T4'!E24*100</f>
        <v>-0.27746947835738067</v>
      </c>
      <c r="E34" s="58">
        <f>('T4'!D25-'T4'!D24)/'T4'!D24*100</f>
        <v>0.29263486559190299</v>
      </c>
      <c r="F34" s="57">
        <f>('T4'!F25-'T4'!F24)/'T4'!F24*100</f>
        <v>2.5047299960583485</v>
      </c>
      <c r="G34" s="58">
        <f>('T4'!G25-'T4'!G24)/'T4'!G24*100</f>
        <v>-0.41497220991297423</v>
      </c>
      <c r="H34" s="58">
        <f>('T4'!H25-'T4'!H24)/'T4'!H24*100</f>
        <v>-0.1378853212371739</v>
      </c>
      <c r="I34" s="57">
        <f>('T4'!I25-'T4'!I24)/'T4'!I24*100</f>
        <v>-2.2929517031247846</v>
      </c>
      <c r="J34" s="34">
        <f>('T4'!J25-'T4'!J24)/'T4'!J24*100</f>
        <v>-0.13788532123719394</v>
      </c>
      <c r="K34" s="58"/>
      <c r="L34" s="58"/>
      <c r="M34" s="58"/>
      <c r="N34" s="58"/>
      <c r="O34" s="58"/>
      <c r="P34" s="58"/>
    </row>
    <row r="35" spans="1:16">
      <c r="A35" s="419">
        <f t="shared" si="0"/>
        <v>1991</v>
      </c>
      <c r="B35" s="58">
        <f>('T4'!B26-'T4'!B25)/'T4'!B25*100</f>
        <v>-2.1256922359496331</v>
      </c>
      <c r="C35" s="58">
        <f>('T4'!C26-'T4'!C25)/'T4'!C25*100</f>
        <v>-1.7215208756799643</v>
      </c>
      <c r="D35" s="58">
        <f>('T4'!E26-'T4'!E25)/'T4'!E25*100</f>
        <v>-1.2242626599888704</v>
      </c>
      <c r="E35" s="58">
        <f>('T4'!D26-'T4'!D25)/'T4'!D25*100</f>
        <v>-2.9247075984039697</v>
      </c>
      <c r="F35" s="57">
        <f>('T4'!F26-'T4'!F25)/'T4'!F25*100</f>
        <v>1.8549957797307699</v>
      </c>
      <c r="G35" s="58">
        <f>('T4'!G26-'T4'!G25)/'T4'!G25*100</f>
        <v>-0.41125113439982086</v>
      </c>
      <c r="H35" s="58">
        <f>('T4'!H26-'T4'!H25)/'T4'!H25*100</f>
        <v>0.82308828815974844</v>
      </c>
      <c r="I35" s="57">
        <f>('T4'!I26-'T4'!I25)/'T4'!I25*100</f>
        <v>-3.908191233239998</v>
      </c>
      <c r="J35" s="34">
        <f>('T4'!J26-'T4'!J25)/'T4'!J25*100</f>
        <v>0.82308828815976209</v>
      </c>
      <c r="K35" s="58"/>
      <c r="L35" s="58"/>
      <c r="M35" s="58"/>
      <c r="N35" s="58"/>
      <c r="O35" s="58"/>
      <c r="P35" s="58"/>
    </row>
    <row r="36" spans="1:16">
      <c r="A36" s="419">
        <f t="shared" si="0"/>
        <v>1992</v>
      </c>
      <c r="B36" s="58">
        <f>('T4'!B27-'T4'!B26)/'T4'!B26*100</f>
        <v>0.88297602591262336</v>
      </c>
      <c r="C36" s="58">
        <f>('T4'!C27-'T4'!C26)/'T4'!C26*100</f>
        <v>-0.97909518933736428</v>
      </c>
      <c r="D36" s="58">
        <f>('T4'!E27-'T4'!E26)/'T4'!E26*100</f>
        <v>-0.16901408450704225</v>
      </c>
      <c r="E36" s="58">
        <f>('T4'!D27-'T4'!D26)/'T4'!D26*100</f>
        <v>-1.1464544650737021</v>
      </c>
      <c r="F36" s="57">
        <f>('T4'!F27-'T4'!F26)/'T4'!F26*100</f>
        <v>0.87190919610312445</v>
      </c>
      <c r="G36" s="58">
        <f>('T4'!G27-'T4'!G26)/'T4'!G26*100</f>
        <v>1.8804829331850978</v>
      </c>
      <c r="H36" s="58">
        <f>('T4'!H27-'T4'!H26)/'T4'!H26*100</f>
        <v>2.0529668207694995</v>
      </c>
      <c r="I36" s="57">
        <f>('T4'!I27-'T4'!I26)/'T4'!I26*100</f>
        <v>1.0971171159244253E-2</v>
      </c>
      <c r="J36" s="34">
        <f>('T4'!J27-'T4'!J26)/'T4'!J26*100</f>
        <v>2.0529668207695093</v>
      </c>
      <c r="K36" s="58"/>
      <c r="L36" s="58"/>
      <c r="M36" s="58"/>
      <c r="N36" s="58"/>
      <c r="O36" s="58"/>
      <c r="P36" s="58"/>
    </row>
    <row r="37" spans="1:16">
      <c r="A37" s="419">
        <f t="shared" si="0"/>
        <v>1993</v>
      </c>
      <c r="B37" s="58">
        <f>('T4'!B28-'T4'!B27)/'T4'!B27*100</f>
        <v>2.6552358790787758</v>
      </c>
      <c r="C37" s="58">
        <f>('T4'!C28-'T4'!C27)/'T4'!C27*100</f>
        <v>0.81351814983407356</v>
      </c>
      <c r="D37" s="58">
        <f>('T4'!E28-'T4'!E27)/'T4'!E27*100</f>
        <v>-0.16930022573363432</v>
      </c>
      <c r="E37" s="58">
        <f>('T4'!D28-'T4'!D27)/'T4'!D27*100</f>
        <v>0.64284063603638342</v>
      </c>
      <c r="F37" s="57">
        <f>('T4'!F28-'T4'!F27)/'T4'!F27*100</f>
        <v>0.70353084719373682</v>
      </c>
      <c r="G37" s="58">
        <f>('T4'!G28-'T4'!G27)/'T4'!G27*100</f>
        <v>1.826855924725737</v>
      </c>
      <c r="H37" s="58">
        <f>('T4'!H28-'T4'!H27)/'T4'!H27*100</f>
        <v>1.9995413785268725</v>
      </c>
      <c r="I37" s="57">
        <f>('T4'!I28-'T4'!I27)/'T4'!I27*100</f>
        <v>1.9380701108152136</v>
      </c>
      <c r="J37" s="34">
        <f>('T4'!J28-'T4'!J27)/'T4'!J27*100</f>
        <v>1.9995413785268603</v>
      </c>
      <c r="K37" s="58"/>
      <c r="L37" s="58"/>
      <c r="M37" s="58"/>
      <c r="N37" s="58"/>
      <c r="O37" s="58"/>
      <c r="P37" s="58"/>
    </row>
    <row r="38" spans="1:16">
      <c r="A38" s="419">
        <f t="shared" si="0"/>
        <v>1994</v>
      </c>
      <c r="B38" s="58">
        <f>('T4'!B29-'T4'!B28)/'T4'!B28*100</f>
        <v>4.4934746186904624</v>
      </c>
      <c r="C38" s="58">
        <f>('T4'!C29-'T4'!C28)/'T4'!C28*100</f>
        <v>1.9503451421234628</v>
      </c>
      <c r="D38" s="58">
        <f>('T4'!E29-'T4'!E28)/'T4'!E28*100</f>
        <v>0.50876201243640473</v>
      </c>
      <c r="E38" s="58">
        <f>('T4'!D29-'T4'!D28)/'T4'!D28*100</f>
        <v>2.4690297697543886</v>
      </c>
      <c r="F38" s="57">
        <f>('T4'!F29-'T4'!F28)/'T4'!F28*100</f>
        <v>1.0759371942568512</v>
      </c>
      <c r="G38" s="58">
        <f>('T4'!G29-'T4'!G28)/'T4'!G28*100</f>
        <v>2.4944785356260981</v>
      </c>
      <c r="H38" s="58">
        <f>('T4'!H29-'T4'!H28)/'T4'!H28*100</f>
        <v>1.9756650897202264</v>
      </c>
      <c r="I38" s="57">
        <f>('T4'!I29-'T4'!I28)/'T4'!I28*100</f>
        <v>3.381158284850208</v>
      </c>
      <c r="J38" s="34">
        <f>('T4'!J29-'T4'!J28)/'T4'!J28*100</f>
        <v>1.9756650897202217</v>
      </c>
      <c r="K38" s="58"/>
      <c r="L38" s="58"/>
      <c r="M38" s="58"/>
      <c r="N38" s="58"/>
      <c r="O38" s="58"/>
      <c r="P38" s="58"/>
    </row>
    <row r="39" spans="1:16">
      <c r="A39" s="419">
        <f t="shared" si="0"/>
        <v>1995</v>
      </c>
      <c r="B39" s="58">
        <f>('T4'!B30-'T4'!B29)/'T4'!B29*100</f>
        <v>2.6777084386411745</v>
      </c>
      <c r="C39" s="58">
        <f>('T4'!C30-'T4'!C29)/'T4'!C29*100</f>
        <v>1.5858675145806331</v>
      </c>
      <c r="D39" s="58">
        <f>('T4'!E30-'T4'!E29)/'T4'!E29*100</f>
        <v>-0.1687289088863892</v>
      </c>
      <c r="E39" s="58">
        <f>('T4'!D30-'T4'!D29)/'T4'!D29*100</f>
        <v>1.4144627887404986</v>
      </c>
      <c r="F39" s="57">
        <f>('T4'!F30-'T4'!F29)/'T4'!F29*100</f>
        <v>1.4769485894667356</v>
      </c>
      <c r="G39" s="58">
        <f>('T4'!G30-'T4'!G29)/'T4'!G29*100</f>
        <v>1.0747960821458125</v>
      </c>
      <c r="H39" s="58">
        <f>('T4'!H30-'T4'!H29)/'T4'!H29*100</f>
        <v>1.2456267234114129</v>
      </c>
      <c r="I39" s="57">
        <f>('T4'!I30-'T4'!I29)/'T4'!I29*100</f>
        <v>1.1832833622463421</v>
      </c>
      <c r="J39" s="34">
        <f>('T4'!J30-'T4'!J29)/'T4'!J29*100</f>
        <v>1.2456267234114158</v>
      </c>
      <c r="K39" s="58"/>
      <c r="L39" s="58"/>
      <c r="M39" s="58"/>
      <c r="N39" s="58"/>
      <c r="O39" s="58"/>
      <c r="P39" s="58"/>
    </row>
    <row r="40" spans="1:16">
      <c r="A40" s="419">
        <f t="shared" si="0"/>
        <v>1996</v>
      </c>
      <c r="B40" s="58">
        <f>('T4'!B31-'T4'!B30)/'T4'!B30*100</f>
        <v>1.6110480277820034</v>
      </c>
      <c r="C40" s="58">
        <f>('T4'!C31-'T4'!C30)/'T4'!C30*100</f>
        <v>1.0318309087500659</v>
      </c>
      <c r="D40" s="58">
        <f>('T4'!E31-'T4'!E30)/'T4'!E30*100</f>
        <v>0.84507042253521114</v>
      </c>
      <c r="E40" s="58">
        <f>('T4'!D31-'T4'!D30)/'T4'!D30*100</f>
        <v>1.8856210291057089</v>
      </c>
      <c r="F40" s="57">
        <f>('T4'!F31-'T4'!F30)/'T4'!F30*100</f>
        <v>1.5242980003949569</v>
      </c>
      <c r="G40" s="58">
        <f>('T4'!G31-'T4'!G30)/'T4'!G30*100</f>
        <v>0.5733016157601728</v>
      </c>
      <c r="H40" s="58">
        <f>('T4'!H31-'T4'!H30)/'T4'!H30*100</f>
        <v>-0.26949141453952141</v>
      </c>
      <c r="I40" s="57">
        <f>('T4'!I31-'T4'!I30)/'T4'!I30*100</f>
        <v>8.5447552059622012E-2</v>
      </c>
      <c r="J40" s="34">
        <f>('T4'!J31-'T4'!J30)/'T4'!J30*100</f>
        <v>-0.26949141453951703</v>
      </c>
      <c r="K40" s="58"/>
      <c r="L40" s="58"/>
      <c r="M40" s="58"/>
      <c r="N40" s="58"/>
      <c r="O40" s="58"/>
      <c r="P40" s="58"/>
    </row>
    <row r="41" spans="1:16">
      <c r="A41" s="419">
        <f t="shared" si="0"/>
        <v>1997</v>
      </c>
      <c r="B41" s="58">
        <f>('T4'!B32-'T4'!B31)/'T4'!B31*100</f>
        <v>4.2798124344580133</v>
      </c>
      <c r="C41" s="58">
        <f>('T4'!C32-'T4'!C31)/'T4'!C31*100</f>
        <v>1.9747058448655657</v>
      </c>
      <c r="D41" s="58">
        <f>('T4'!E32-'T4'!E31)/'T4'!E31*100</f>
        <v>-0.27932960893854747</v>
      </c>
      <c r="E41" s="58">
        <f>('T4'!D32-'T4'!D31)/'T4'!D31*100</f>
        <v>1.6898602978128661</v>
      </c>
      <c r="F41" s="57">
        <f>('T4'!F32-'T4'!F31)/'T4'!F31*100</f>
        <v>2.9770375955279755</v>
      </c>
      <c r="G41" s="58">
        <f>('T4'!G32-'T4'!G31)/'T4'!G31*100</f>
        <v>2.2604689765903361</v>
      </c>
      <c r="H41" s="58">
        <f>('T4'!H32-'T4'!H31)/'T4'!H31*100</f>
        <v>2.5469128672810908</v>
      </c>
      <c r="I41" s="57">
        <f>('T4'!I32-'T4'!I31)/'T4'!I31*100</f>
        <v>1.2651119796697319</v>
      </c>
      <c r="J41" s="34">
        <f>('T4'!J32-'T4'!J31)/'T4'!J31*100</f>
        <v>2.5469128672810841</v>
      </c>
      <c r="K41" s="58"/>
      <c r="L41" s="58"/>
      <c r="M41" s="58"/>
      <c r="N41" s="58"/>
      <c r="O41" s="58"/>
      <c r="P41" s="58"/>
    </row>
    <row r="42" spans="1:16">
      <c r="A42" s="419">
        <f t="shared" si="0"/>
        <v>1998</v>
      </c>
      <c r="B42" s="58">
        <f>('T4'!B33-'T4'!B32)/'T4'!B32*100</f>
        <v>3.8817591449170461</v>
      </c>
      <c r="C42" s="58">
        <f>('T4'!C33-'T4'!C32)/'T4'!C32*100</f>
        <v>2.2463898450870059</v>
      </c>
      <c r="D42" s="58">
        <f>('T4'!E33-'T4'!E32)/'T4'!E32*100</f>
        <v>-0.16806722689075632</v>
      </c>
      <c r="E42" s="58">
        <f>('T4'!D33-'T4'!D32)/'T4'!D32*100</f>
        <v>2.0745471730784639</v>
      </c>
      <c r="F42" s="57">
        <f>('T4'!F33-'T4'!F32)/'T4'!F32*100</f>
        <v>2.5688192633284666</v>
      </c>
      <c r="G42" s="58">
        <f>('T4'!G33-'T4'!G32)/'T4'!G32*100</f>
        <v>1.5994396499551509</v>
      </c>
      <c r="H42" s="58">
        <f>('T4'!H33-'T4'!H32)/'T4'!H32*100</f>
        <v>1.7704824776486601</v>
      </c>
      <c r="I42" s="57">
        <f>('T4'!I33-'T4'!I32)/'T4'!I32*100</f>
        <v>1.2800575174974378</v>
      </c>
      <c r="J42" s="34">
        <f>('T4'!J33-'T4'!J32)/'T4'!J32*100</f>
        <v>1.7704824776486672</v>
      </c>
      <c r="K42" s="58"/>
      <c r="L42" s="58"/>
      <c r="M42" s="58"/>
      <c r="N42" s="58"/>
      <c r="O42" s="58"/>
      <c r="P42" s="58"/>
    </row>
    <row r="43" spans="1:16">
      <c r="A43" s="419">
        <f t="shared" si="0"/>
        <v>1999</v>
      </c>
      <c r="B43" s="58">
        <f>('T4'!B34-'T4'!B33)/'T4'!B33*100</f>
        <v>5.163210899731081</v>
      </c>
      <c r="C43" s="58">
        <f>('T4'!C34-'T4'!C33)/'T4'!C33*100</f>
        <v>2.6246901100294382</v>
      </c>
      <c r="D43" s="58">
        <f>('T4'!E34-'T4'!E33)/'T4'!E33*100</f>
        <v>-5.6116722783389458E-2</v>
      </c>
      <c r="E43" s="58">
        <f>('T4'!D34-'T4'!D33)/'T4'!D33*100</f>
        <v>2.5671004971730658</v>
      </c>
      <c r="F43" s="57">
        <f>('T4'!F34-'T4'!F33)/'T4'!F33*100</f>
        <v>2.6556125961662671</v>
      </c>
      <c r="G43" s="58">
        <f>('T4'!G34-'T4'!G33)/'T4'!G33*100</f>
        <v>2.4735965458019384</v>
      </c>
      <c r="H43" s="58">
        <f>('T4'!H34-'T4'!H33)/'T4'!H33*100</f>
        <v>2.5311336578434185</v>
      </c>
      <c r="I43" s="57">
        <f>('T4'!I34-'T4'!I33)/'T4'!I33*100</f>
        <v>2.4427288875371733</v>
      </c>
      <c r="J43" s="34">
        <f>('T4'!J34-'T4'!J33)/'T4'!J33*100</f>
        <v>2.5311336578434123</v>
      </c>
      <c r="K43" s="58"/>
      <c r="L43" s="58"/>
      <c r="M43" s="58"/>
      <c r="N43" s="58"/>
      <c r="O43" s="58"/>
      <c r="P43" s="58"/>
    </row>
    <row r="44" spans="1:16">
      <c r="A44" s="419">
        <f t="shared" si="0"/>
        <v>2000</v>
      </c>
      <c r="B44" s="58">
        <f>('T4'!B35-'T4'!B34)/'T4'!B34*100</f>
        <v>5.1826902897988418</v>
      </c>
      <c r="C44" s="58">
        <f>('T4'!C35-'T4'!C34)/'T4'!C34*100</f>
        <v>2.2862565959500758</v>
      </c>
      <c r="D44" s="58">
        <f>('T4'!E35-'T4'!E34)/'T4'!E34*100</f>
        <v>-0.11229646266142618</v>
      </c>
      <c r="E44" s="58">
        <f>('T4'!D35-'T4'!D34)/'T4'!D34*100</f>
        <v>2.171392748004044</v>
      </c>
      <c r="F44" s="57">
        <f>('T4'!F35-'T4'!F34)/'T4'!F34*100</f>
        <v>2.8074552766515266</v>
      </c>
      <c r="G44" s="58">
        <f>('T4'!G35-'T4'!G34)/'T4'!G34*100</f>
        <v>2.83169390516484</v>
      </c>
      <c r="H44" s="58">
        <f>('T4'!H35-'T4'!H34)/'T4'!H34*100</f>
        <v>2.9473000815618442</v>
      </c>
      <c r="I44" s="57">
        <f>('T4'!I35-'T4'!I34)/'T4'!I34*100</f>
        <v>2.3103723428963794</v>
      </c>
      <c r="J44" s="34">
        <f>('T4'!J35-'T4'!J34)/'T4'!J34*100</f>
        <v>2.9473000815618446</v>
      </c>
      <c r="K44" s="58"/>
      <c r="L44" s="58"/>
      <c r="M44" s="58"/>
      <c r="N44" s="58"/>
      <c r="O44" s="58"/>
      <c r="P44" s="58"/>
    </row>
    <row r="45" spans="1:16">
      <c r="A45" s="419">
        <f t="shared" si="0"/>
        <v>2001</v>
      </c>
      <c r="B45" s="58">
        <f>('T4'!B36-'T4'!B35)/'T4'!B35*100</f>
        <v>1.7708190841258127</v>
      </c>
      <c r="C45" s="58">
        <f>('T4'!C36-'T4'!C35)/'T4'!C35*100</f>
        <v>0.91979975324226371</v>
      </c>
      <c r="D45" s="58">
        <f>('T4'!E36-'T4'!E35)/'T4'!E35*100</f>
        <v>-0.44969083754918493</v>
      </c>
      <c r="E45" s="58">
        <f>('T4'!D36-'T4'!D35)/'T4'!D35*100</f>
        <v>0.46597266047895175</v>
      </c>
      <c r="F45" s="57">
        <f>('T4'!F36-'T4'!F35)/'T4'!F35*100</f>
        <v>2.3303282054319676</v>
      </c>
      <c r="G45" s="58">
        <f>('T4'!G36-'T4'!G35)/'T4'!G35*100</f>
        <v>0.84326299989135012</v>
      </c>
      <c r="H45" s="58">
        <f>('T4'!H36-'T4'!H35)/'T4'!H35*100</f>
        <v>1.2987943968417393</v>
      </c>
      <c r="I45" s="57">
        <f>('T4'!I36-'T4'!I35)/'T4'!I35*100</f>
        <v>-0.54676764075547146</v>
      </c>
      <c r="J45" s="34">
        <f>('T4'!J36-'T4'!J35)/'T4'!J35*100</f>
        <v>1.2987943968417366</v>
      </c>
      <c r="K45" s="58"/>
      <c r="L45" s="58"/>
      <c r="M45" s="58"/>
      <c r="N45" s="58"/>
      <c r="O45" s="58"/>
      <c r="P45" s="58"/>
    </row>
    <row r="46" spans="1:16">
      <c r="A46" s="419">
        <f t="shared" si="0"/>
        <v>2002</v>
      </c>
      <c r="B46" s="58">
        <f>('T4'!B37-'T4'!B36)/'T4'!B36*100</f>
        <v>3.0100163076895581</v>
      </c>
      <c r="C46" s="58">
        <f>('T4'!C37-'T4'!C36)/'T4'!C36*100</f>
        <v>2.4654741549388377</v>
      </c>
      <c r="D46" s="58">
        <f>('T4'!E37-'T4'!E36)/'T4'!E36*100</f>
        <v>-0.95990965556182939</v>
      </c>
      <c r="E46" s="58">
        <f>('T4'!D37-'T4'!D36)/'T4'!D36*100</f>
        <v>1.4818981749083557</v>
      </c>
      <c r="F46" s="57">
        <f>('T4'!F37-'T4'!F36)/'T4'!F36*100</f>
        <v>1.5960301058648863</v>
      </c>
      <c r="G46" s="58">
        <f>('T4'!G37-'T4'!G36)/'T4'!G36*100</f>
        <v>0.53143964563841362</v>
      </c>
      <c r="H46" s="58">
        <f>('T4'!H37-'T4'!H36)/'T4'!H36*100</f>
        <v>1.5058036558869006</v>
      </c>
      <c r="I46" s="57">
        <f>('T4'!I37-'T4'!I36)/'T4'!I36*100</f>
        <v>1.3917730843924603</v>
      </c>
      <c r="J46" s="34">
        <f>('T4'!J37-'T4'!J36)/'T4'!J36*100</f>
        <v>1.5058036558869012</v>
      </c>
      <c r="K46" s="58"/>
      <c r="L46" s="58"/>
      <c r="M46" s="58"/>
      <c r="N46" s="58"/>
      <c r="O46" s="58"/>
      <c r="P46" s="58"/>
    </row>
    <row r="47" spans="1:16">
      <c r="A47" s="419">
        <f t="shared" si="0"/>
        <v>2003</v>
      </c>
      <c r="B47" s="163">
        <f>('T4'!B38-'T4'!B37)/'T4'!B37*100</f>
        <v>1.8022733154692001</v>
      </c>
      <c r="C47" s="163">
        <f>('T4'!C38-'T4'!C37)/'T4'!C37*100</f>
        <v>2.1710555872895689</v>
      </c>
      <c r="D47" s="163">
        <f>('T4'!E38-'T4'!E37)/'T4'!E37*100</f>
        <v>-0.45610034207525657</v>
      </c>
      <c r="E47" s="163">
        <f>('T4'!D38-'T4'!D37)/'T4'!D37*100</f>
        <v>1.70505305325405</v>
      </c>
      <c r="F47" s="57">
        <f>('T4'!F38-'T4'!F37)/'T4'!F37*100</f>
        <v>1.725558311890895</v>
      </c>
      <c r="G47" s="163">
        <f>('T4'!G38-'T4'!G37)/'T4'!G37*100</f>
        <v>-0.36094593493291072</v>
      </c>
      <c r="H47" s="163">
        <f>('T4'!H38-'T4'!H37)/'T4'!H37*100</f>
        <v>9.5590395262125052E-2</v>
      </c>
      <c r="I47" s="57">
        <f>('T4'!I38-'T4'!I37)/'T4'!I37*100</f>
        <v>7.5413696273931366E-2</v>
      </c>
      <c r="J47" s="34">
        <f>('T4'!J38-'T4'!J37)/'T4'!J37*100</f>
        <v>9.5590395262131783E-2</v>
      </c>
      <c r="K47" s="58"/>
      <c r="L47" s="58"/>
      <c r="M47" s="58"/>
      <c r="N47" s="58"/>
      <c r="O47" s="58"/>
      <c r="P47" s="58"/>
    </row>
    <row r="48" spans="1:16">
      <c r="A48" s="419">
        <f>A47+1</f>
        <v>2004</v>
      </c>
      <c r="B48" s="163">
        <f>('T4'!B39-'T4'!B38)/'T4'!B38*100</f>
        <v>3.08596120631355</v>
      </c>
      <c r="C48" s="163">
        <f>('T4'!C39-'T4'!C38)/'T4'!C38*100</f>
        <v>1.6476989692301751</v>
      </c>
      <c r="D48" s="163">
        <f>('T4'!E39-'T4'!E38)/'T4'!E38*100</f>
        <v>0.7445589919816723</v>
      </c>
      <c r="E48" s="163">
        <f>('T4'!D39-'T4'!D38)/'T4'!D38*100</f>
        <v>2.4045260520480496</v>
      </c>
      <c r="F48" s="57">
        <f>('T4'!F39-'T4'!F38)/'T4'!F38*100</f>
        <v>2.8612558827402679</v>
      </c>
      <c r="G48" s="163">
        <f>('T4'!G39-'T4'!G38)/'T4'!G38*100</f>
        <v>1.4149481509844579</v>
      </c>
      <c r="H48" s="163">
        <f>('T4'!H39-'T4'!H38)/'T4'!H38*100</f>
        <v>0.66543460580947356</v>
      </c>
      <c r="I48" s="57">
        <f>('T4'!I39-'T4'!I38)/'T4'!I38*100</f>
        <v>0.21845477351497017</v>
      </c>
      <c r="J48" s="34">
        <f>('T4'!J39-'T4'!J38)/'T4'!J38*100</f>
        <v>0.66543460580948444</v>
      </c>
      <c r="K48" s="58"/>
      <c r="L48" s="58"/>
      <c r="M48" s="58"/>
      <c r="N48" s="58"/>
      <c r="O48" s="58"/>
      <c r="P48" s="58"/>
    </row>
    <row r="49" spans="1:16">
      <c r="A49" s="419">
        <f t="shared" si="0"/>
        <v>2005</v>
      </c>
      <c r="B49" s="163">
        <f>('T4'!B40-'T4'!B39)/'T4'!B39*100</f>
        <v>3.201382138674127</v>
      </c>
      <c r="C49" s="163">
        <f>('T4'!C40-'T4'!C39)/'T4'!C39*100</f>
        <v>1.5209681197072935</v>
      </c>
      <c r="D49" s="163">
        <f>('T4'!E40-'T4'!E39)/'T4'!E39*100</f>
        <v>-0.68220579874928933</v>
      </c>
      <c r="E49" s="163">
        <f>('T4'!D40-'T4'!D39)/'T4'!D39*100</f>
        <v>0.82838618824821653</v>
      </c>
      <c r="F49" s="57">
        <f>('T4'!F40-'T4'!F39)/'T4'!F39*100</f>
        <v>4.0304125994634523</v>
      </c>
      <c r="G49" s="163">
        <f>('T4'!G40-'T4'!G39)/'T4'!G39*100</f>
        <v>1.6552383710381837</v>
      </c>
      <c r="H49" s="163">
        <f>('T4'!H40-'T4'!H39)/'T4'!H39*100</f>
        <v>2.3534998824591735</v>
      </c>
      <c r="I49" s="57">
        <f>('T4'!I40-'T4'!I39)/'T4'!I39*100</f>
        <v>-0.79691163389041031</v>
      </c>
      <c r="J49" s="34">
        <f>('T4'!J40-'T4'!J39)/'T4'!J39*100</f>
        <v>2.3534998824591717</v>
      </c>
    </row>
    <row r="50" spans="1:16">
      <c r="A50" s="419">
        <f>A49+1</f>
        <v>2006</v>
      </c>
      <c r="B50" s="163">
        <f>('T4'!B41-'T4'!B40)/'T4'!B40*100</f>
        <v>2.6234126196983616</v>
      </c>
      <c r="C50" s="163">
        <f>('T4'!C41-'T4'!C40)/'T4'!C40*100</f>
        <v>1.5690985619614777</v>
      </c>
      <c r="D50" s="163">
        <f>('T4'!E41-'T4'!E40)/'T4'!E40*100</f>
        <v>-0.11448196908986834</v>
      </c>
      <c r="E50" s="163">
        <f>('T4'!D41-'T4'!D40)/'T4'!D40*100</f>
        <v>1.4528202579409204</v>
      </c>
      <c r="F50" s="57">
        <f>('T4'!F41-'T4'!F40)/'T4'!F40*100</f>
        <v>4.258047540806202</v>
      </c>
      <c r="G50" s="163">
        <f>('T4'!G41-'T4'!G40)/'T4'!G40*100</f>
        <v>1.03802640041519</v>
      </c>
      <c r="H50" s="163">
        <f>('T4'!H41-'T4'!H40)/'T4'!H40*100</f>
        <v>1.1538292960030534</v>
      </c>
      <c r="I50" s="57">
        <f>('T4'!I41-'T4'!I40)/'T4'!I40*100</f>
        <v>-1.5678740966907634</v>
      </c>
      <c r="J50" s="34">
        <f>('T4'!J41-'T4'!J40)/'T4'!J40*100</f>
        <v>1.1538292960030412</v>
      </c>
    </row>
    <row r="51" spans="1:16">
      <c r="A51" s="419">
        <v>2007</v>
      </c>
      <c r="B51" s="163">
        <f>('T4'!B42-'T4'!B41)/'T4'!B41*100</f>
        <v>2.0627476925272199</v>
      </c>
      <c r="C51" s="163">
        <f>('T4'!C42-'T4'!C41)/'T4'!C41*100</f>
        <v>2.1152987501011351</v>
      </c>
      <c r="D51" s="163">
        <f>('T4'!E42-'T4'!E41)/'T4'!E41*100</f>
        <v>-0.22922636103151861</v>
      </c>
      <c r="E51" s="163">
        <f>('T4'!D42-'T4'!D41)/'T4'!D41*100</f>
        <v>1.8812235667198263</v>
      </c>
      <c r="F51" s="57">
        <f>('T4'!F42-'T4'!F41)/'T4'!F41*100</f>
        <v>3.823223325631032</v>
      </c>
      <c r="G51" s="163">
        <f>('T4'!G42-'T4'!G41)/'T4'!G41*100</f>
        <v>-5.1462472535596257E-2</v>
      </c>
      <c r="H51" s="163">
        <f>('T4'!H42-'T4'!H41)/'T4'!H41*100</f>
        <v>0.17817230639020648</v>
      </c>
      <c r="I51" s="57">
        <f>('T4'!I42-'T4'!I41)/'T4'!I41*100</f>
        <v>-1.695647251850652</v>
      </c>
      <c r="J51" s="34">
        <f>('T4'!J42-'T4'!J41)/'T4'!J41*100</f>
        <v>0.17817230639021156</v>
      </c>
    </row>
    <row r="52" spans="1:16">
      <c r="A52" s="419">
        <v>2008</v>
      </c>
      <c r="B52" s="163">
        <f>('T4'!B43-'T4'!B42)/'T4'!B42*100</f>
        <v>1.0003609713688686</v>
      </c>
      <c r="C52" s="163">
        <f>('T4'!C43-'T4'!C42)/'T4'!C42*100</f>
        <v>1.448795199284918</v>
      </c>
      <c r="D52" s="163">
        <f>('T4'!E43-'T4'!E42)/'T4'!E42*100</f>
        <v>-0.34462952326249285</v>
      </c>
      <c r="E52" s="163">
        <f>('T4'!D43-'T4'!D42)/'T4'!D42*100</f>
        <v>1.0991727000340694</v>
      </c>
      <c r="F52" s="57">
        <f>('T4'!F43-'T4'!F42)/'T4'!F42*100</f>
        <v>3.7424209653463505</v>
      </c>
      <c r="G52" s="163">
        <f>('T4'!G43-'T4'!G42)/'T4'!G42*100</f>
        <v>-0.44203011680440907</v>
      </c>
      <c r="H52" s="163">
        <f>('T4'!H43-'T4'!H42)/'T4'!H42*100</f>
        <v>-9.7737425565655567E-2</v>
      </c>
      <c r="I52" s="57">
        <f>('T4'!I43-'T4'!I42)/'T4'!I42*100</f>
        <v>-2.6431424758184754</v>
      </c>
      <c r="J52" s="34">
        <f>('T4'!J43-'T4'!J42)/'T4'!J42*100</f>
        <v>-9.7737425565654235E-2</v>
      </c>
    </row>
    <row r="53" spans="1:16" s="60" customFormat="1">
      <c r="A53" s="419">
        <v>2009</v>
      </c>
      <c r="B53" s="420">
        <f>('T4'!B44-'T4'!B43)/'T4'!B43*100</f>
        <v>-2.9495876416449502</v>
      </c>
      <c r="C53" s="420">
        <f>('T4'!C44-'T4'!C43)/'T4'!C43*100</f>
        <v>-1.732528133261255</v>
      </c>
      <c r="D53" s="420">
        <f>('T4'!E44-'T4'!E43)/'T4'!E43*100</f>
        <v>-1.9596541786743515</v>
      </c>
      <c r="E53" s="420">
        <f>('T4'!D44-'T4'!D43)/'T4'!D43*100</f>
        <v>-3.6582307519754544</v>
      </c>
      <c r="F53" s="81">
        <f>('T4'!F44-'T4'!F43)/'T4'!F43*100</f>
        <v>1.4487486505178091</v>
      </c>
      <c r="G53" s="420">
        <f>('T4'!G44-'T4'!G43)/'T4'!G43*100</f>
        <v>-1.2385171667325976</v>
      </c>
      <c r="H53" s="420">
        <f>('T4'!H44-'T4'!H43)/'T4'!H43*100</f>
        <v>0.73555127320337532</v>
      </c>
      <c r="I53" s="81">
        <f>('T4'!I44-'T4'!I43)/'T4'!I43*100</f>
        <v>-4.3355254260598528</v>
      </c>
      <c r="J53" s="37">
        <f>('T4'!J44-'T4'!J43)/'T4'!J43*100</f>
        <v>0.7355512732033872</v>
      </c>
      <c r="K53" s="158"/>
      <c r="L53" s="158"/>
      <c r="M53" s="158"/>
      <c r="N53" s="158"/>
      <c r="O53" s="158"/>
      <c r="P53" s="158"/>
    </row>
    <row r="54" spans="1:16">
      <c r="A54" s="419">
        <v>2010</v>
      </c>
      <c r="B54" s="420">
        <f>('T4'!B45-'T4'!B44)/'T4'!B44*100</f>
        <v>3.0835142207318968</v>
      </c>
      <c r="C54" s="420">
        <f>('T4'!C45-'T4'!C44)/'T4'!C44*100</f>
        <v>1.8393734720580743</v>
      </c>
      <c r="D54" s="420">
        <f>('T4'!E45-'T4'!E44)/'T4'!E44*100</f>
        <v>0.11757789535567313</v>
      </c>
      <c r="E54" s="420">
        <f>('T4'!D45-'T4'!D44)/'T4'!D44*100</f>
        <v>1.9591140640299316</v>
      </c>
      <c r="F54" s="81">
        <f>('T4'!F45-'T4'!F44)/'T4'!F44*100</f>
        <v>2.804773485437837</v>
      </c>
      <c r="G54" s="420">
        <f>('T4'!G45-'T4'!G44)/'T4'!G44*100</f>
        <v>1.2216696806517344</v>
      </c>
      <c r="H54" s="420">
        <f>('T4'!H45-'T4'!H44)/'T4'!H44*100</f>
        <v>1.102795141978034</v>
      </c>
      <c r="I54" s="81">
        <f>('T4'!I45-'T4'!I44)/'T4'!I44*100</f>
        <v>0.27113598507519127</v>
      </c>
    </row>
    <row r="55" spans="1:16">
      <c r="A55" s="419">
        <v>2011</v>
      </c>
      <c r="B55" s="445">
        <f>('T4'!B46-'T4'!B45)/'T4'!B45*100</f>
        <v>3.141219002286868</v>
      </c>
      <c r="C55" s="420">
        <f>('T4'!C46-'T4'!C45)/'T4'!C45*100</f>
        <v>1.585231445872251</v>
      </c>
      <c r="D55" s="420">
        <f>('T4'!E46-'T4'!E45)/'T4'!E45*100</f>
        <v>-0.17615971814445097</v>
      </c>
      <c r="E55" s="420">
        <f>('T4'!D46-'T4'!D45)/'T4'!D45*100</f>
        <v>1.4062791884808183</v>
      </c>
      <c r="F55" s="81">
        <f>('T4'!F46-'T4'!F45)/'T4'!F45*100</f>
        <v>3.2858000437245161</v>
      </c>
      <c r="G55" s="420">
        <f>('T4'!G46-'T4'!G45)/'T4'!G45*100</f>
        <v>1.5317064638905649</v>
      </c>
      <c r="H55" s="420">
        <f>('T4'!H46-'T4'!H45)/'T4'!H45*100</f>
        <v>1.7108800635327313</v>
      </c>
      <c r="I55" s="81">
        <f>('T4'!I46-'T4'!I45)/'T4'!I45*100</f>
        <v>-0.13998152831893779</v>
      </c>
    </row>
    <row r="56" spans="1:16">
      <c r="A56" s="419">
        <v>2012</v>
      </c>
      <c r="B56" s="445">
        <f>('T4'!B47-'T4'!B46)/'T4'!B46*100</f>
        <v>1.7454722848954081</v>
      </c>
      <c r="C56" s="420">
        <f>('T4'!C47-'T4'!C46)/'T4'!C46*100</f>
        <v>1.0915462500113891</v>
      </c>
      <c r="D56" s="420">
        <f>('T4'!E47-'T4'!E46)/'T4'!E46*100</f>
        <v>0.76470588235294124</v>
      </c>
      <c r="E56" s="420">
        <f>('T4'!D47-'T4'!D46)/'T4'!D46*100</f>
        <v>1.8645992507467721</v>
      </c>
      <c r="F56" s="81">
        <f>('T4'!F47-'T4'!F46)/'T4'!F46*100</f>
        <v>3.6409743958265239</v>
      </c>
      <c r="G56" s="420">
        <f>('T4'!G47-'T4'!G46)/'T4'!G46*100</f>
        <v>0.64686520202865205</v>
      </c>
      <c r="H56" s="420">
        <f>('T4'!H47-'T4'!H46)/'T4'!H46*100</f>
        <v>-0.11694638444327365</v>
      </c>
      <c r="I56" s="81">
        <f>('T4'!I47-'T4'!I46)/'T4'!I46*100</f>
        <v>-1.8289118970377451</v>
      </c>
    </row>
    <row r="57" spans="1:16">
      <c r="A57" s="419">
        <v>2013</v>
      </c>
      <c r="B57" s="445">
        <f>('T4'!B48-'T4'!B47)/'T4'!B47*100</f>
        <v>2.4750018579295263</v>
      </c>
      <c r="C57" s="420">
        <f>('T4'!C48-'T4'!C47)/'T4'!C47*100</f>
        <v>1.3487010059034645</v>
      </c>
      <c r="D57" s="420">
        <f>('T4'!E48-'T4'!E47)/'T4'!E47*100</f>
        <v>-0.35026269702276708</v>
      </c>
      <c r="E57" s="420">
        <f>('T4'!D48-'T4'!D47)/'T4'!D47*100</f>
        <v>0.99371431236264518</v>
      </c>
      <c r="F57" s="81">
        <f>('T4'!F48-'T4'!F47)/'T4'!F47*100</f>
        <v>3.4363931581304943</v>
      </c>
      <c r="G57" s="445">
        <f>('T4'!G48-'T4'!G47)/'T4'!G47*100</f>
        <v>1.1113125682394733</v>
      </c>
      <c r="H57" s="420">
        <f>('T4'!H48-'T4'!H47)/'T4'!H47*100</f>
        <v>1.4667126124160796</v>
      </c>
      <c r="I57" s="81">
        <f>('T4'!I48-'T4'!I47)/'T4'!I47*100</f>
        <v>-0.92945168605330619</v>
      </c>
    </row>
    <row r="58" spans="1:16">
      <c r="A58" s="419">
        <v>2014</v>
      </c>
      <c r="B58" s="445">
        <f>('T4'!B49-'T4'!B48)/'T4'!B48*100</f>
        <v>2.8557392006176077</v>
      </c>
      <c r="C58" s="420">
        <f>('T4'!C49-'T4'!C48)/'T4'!C48*100</f>
        <v>0.56957689010294965</v>
      </c>
      <c r="D58" s="420">
        <f>('T4'!E49-'T4'!E48)/'T4'!E48*100</f>
        <v>-0.17574692442882248</v>
      </c>
      <c r="E58" s="420">
        <f>('T4'!D49-'T4'!D48)/'T4'!D48*100</f>
        <v>0.39282895180751626</v>
      </c>
      <c r="F58" s="81">
        <f>('T4'!F49-'T4'!F48)/'T4'!F48*100</f>
        <v>3.3476454777114646</v>
      </c>
      <c r="G58" s="445">
        <f>('T4'!G49-'T4'!G48)/'T4'!G48*100</f>
        <v>2.2732146054595193</v>
      </c>
      <c r="H58" s="420">
        <f>('T4'!H49-'T4'!H48)/'T4'!H48*100</f>
        <v>2.453273081877585</v>
      </c>
      <c r="I58" s="81">
        <f>('T4'!I49-'T4'!I48)/'T4'!I48*100</f>
        <v>-0.47597240829250026</v>
      </c>
    </row>
    <row r="59" spans="1:16">
      <c r="A59" s="673">
        <v>2015</v>
      </c>
      <c r="B59" s="445">
        <f>('T4'!B50-'T4'!B49)/'T4'!B49*100</f>
        <v>1.0009393579613468</v>
      </c>
      <c r="C59" s="420">
        <f>('T4'!C50-'T4'!C49)/'T4'!C49*100</f>
        <v>0.9511627470278301</v>
      </c>
      <c r="D59" s="420">
        <f>('T4'!E50-'T4'!E49)/'T4'!E49*100</f>
        <v>0.17605633802816903</v>
      </c>
      <c r="E59" s="420">
        <f>('T4'!D50-'T4'!D49)/'T4'!D49*100</f>
        <v>1.1288936673571033</v>
      </c>
      <c r="F59" s="81">
        <f>('T4'!F50-'T4'!F49)/'T4'!F49*100</f>
        <v>1.8062217118151689</v>
      </c>
      <c r="G59" s="445">
        <f>('T4'!G50-'T4'!G49)/'T4'!G49*100</f>
        <v>4.9307615265666439E-2</v>
      </c>
      <c r="H59" s="420">
        <f>('T4'!H50-'T4'!H49)/'T4'!H49*100</f>
        <v>-0.12652596578050451</v>
      </c>
      <c r="I59" s="81">
        <f>('T4'!I50-'T4'!I49)/'T4'!I49*100</f>
        <v>-0.79099522633631536</v>
      </c>
    </row>
    <row r="60" spans="1:16">
      <c r="A60" s="673">
        <v>2016</v>
      </c>
      <c r="B60" s="445">
        <f>('T4'!B51-'T4'!B50)/'T4'!B50*100</f>
        <v>1.4140456500798571</v>
      </c>
      <c r="C60" s="420">
        <f>('T4'!C51-'T4'!C50)/'T4'!C50*100</f>
        <v>1.050990016675345</v>
      </c>
      <c r="D60" s="420">
        <f>('T4'!E51-'T4'!E50)/'T4'!E50*100</f>
        <v>-0.23432923257176333</v>
      </c>
      <c r="E60" s="420">
        <f>('T4'!D51-'T4'!D50)/'T4'!D50*100</f>
        <v>0.8141980072630971</v>
      </c>
      <c r="F60" s="81">
        <f>('T4'!F51-'T4'!F50)/'T4'!F50*100</f>
        <v>0.89216840987699564</v>
      </c>
      <c r="G60" s="420">
        <f>('T4'!G51-'T4'!G50)/'T4'!G50*100</f>
        <v>0.35927964025350079</v>
      </c>
      <c r="H60" s="420">
        <f>('T4'!H51-'T4'!H50)/'T4'!H50*100</f>
        <v>0.59500313911492797</v>
      </c>
      <c r="I60" s="81">
        <f>('T4'!I51-'T4'!I50)/'T4'!I50*100</f>
        <v>0.51726238857581264</v>
      </c>
    </row>
    <row r="61" spans="1:16">
      <c r="A61" s="574">
        <v>2017</v>
      </c>
      <c r="B61" s="446">
        <f>('T4'!B52-'T4'!B51)/'T4'!B51*100</f>
        <v>3.0007194532155612</v>
      </c>
      <c r="C61" s="421">
        <f>('T4'!C52-'T4'!C51)/'T4'!C51*100</f>
        <v>1.2859459388951469</v>
      </c>
      <c r="D61" s="421">
        <f>('T4'!E52-'T4'!E51)/'T4'!E51*100</f>
        <v>3.5248510696076416E-2</v>
      </c>
      <c r="E61" s="421">
        <f>('T4'!D52-'T4'!D51)/'T4'!D51*100</f>
        <v>0.85347709176728859</v>
      </c>
      <c r="F61" s="313">
        <f>('T4'!F52-'T4'!F51)/'T4'!F51*100</f>
        <v>3.3027464851049988</v>
      </c>
      <c r="G61" s="421">
        <f>('T4'!G52-'T4'!G51)/'T4'!G51*100</f>
        <v>1.6930024184746362</v>
      </c>
      <c r="H61" s="421">
        <f>('T4'!H52-'T4'!H51)/'T4'!H51*100</f>
        <v>2.1290712262646849</v>
      </c>
      <c r="I61" s="313">
        <f>('T4'!I52-'T4'!I51)/'T4'!I51*100</f>
        <v>-0.29237076666977352</v>
      </c>
    </row>
    <row r="62" spans="1:16">
      <c r="A62" s="573"/>
      <c r="B62" s="680"/>
      <c r="C62" s="680"/>
      <c r="D62" s="680"/>
      <c r="E62" s="680"/>
      <c r="F62" s="674"/>
      <c r="G62" s="680"/>
      <c r="H62" s="680"/>
      <c r="I62" s="674"/>
    </row>
    <row r="63" spans="1:16">
      <c r="A63" s="159" t="s">
        <v>192</v>
      </c>
    </row>
  </sheetData>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35"/>
  <sheetViews>
    <sheetView view="pageBreakPreview" topLeftCell="A40" zoomScale="85" zoomScaleSheetLayoutView="85" workbookViewId="0">
      <selection activeCell="A73" sqref="A73"/>
    </sheetView>
  </sheetViews>
  <sheetFormatPr defaultRowHeight="15"/>
  <cols>
    <col min="1" max="1" width="9.42578125" style="30" customWidth="1"/>
    <col min="2" max="9" width="16.140625" style="30" customWidth="1"/>
    <col min="10" max="10" width="9.140625" customWidth="1"/>
    <col min="11" max="11" width="18" style="576" customWidth="1"/>
    <col min="12" max="12" width="16.28515625" customWidth="1"/>
    <col min="13" max="16" width="9.140625" customWidth="1"/>
    <col min="23" max="193" width="9.140625" style="30"/>
    <col min="194" max="194" width="5.85546875" style="30" customWidth="1"/>
    <col min="195" max="202" width="16.140625" style="30" customWidth="1"/>
    <col min="203" max="203" width="8.140625" style="30" customWidth="1"/>
    <col min="204" max="239" width="0" style="30" hidden="1" customWidth="1"/>
    <col min="240" max="449" width="9.140625" style="30"/>
    <col min="450" max="450" width="5.85546875" style="30" customWidth="1"/>
    <col min="451" max="458" width="16.140625" style="30" customWidth="1"/>
    <col min="459" max="459" width="8.140625" style="30" customWidth="1"/>
    <col min="460" max="495" width="0" style="30" hidden="1" customWidth="1"/>
    <col min="496" max="705" width="9.140625" style="30"/>
    <col min="706" max="706" width="5.85546875" style="30" customWidth="1"/>
    <col min="707" max="714" width="16.140625" style="30" customWidth="1"/>
    <col min="715" max="715" width="8.140625" style="30" customWidth="1"/>
    <col min="716" max="751" width="0" style="30" hidden="1" customWidth="1"/>
    <col min="752" max="961" width="9.140625" style="30"/>
    <col min="962" max="962" width="5.85546875" style="30" customWidth="1"/>
    <col min="963" max="970" width="16.140625" style="30" customWidth="1"/>
    <col min="971" max="971" width="8.140625" style="30" customWidth="1"/>
    <col min="972" max="1007" width="0" style="30" hidden="1" customWidth="1"/>
    <col min="1008" max="1217" width="9.140625" style="30"/>
    <col min="1218" max="1218" width="5.85546875" style="30" customWidth="1"/>
    <col min="1219" max="1226" width="16.140625" style="30" customWidth="1"/>
    <col min="1227" max="1227" width="8.140625" style="30" customWidth="1"/>
    <col min="1228" max="1263" width="0" style="30" hidden="1" customWidth="1"/>
    <col min="1264" max="1473" width="9.140625" style="30"/>
    <col min="1474" max="1474" width="5.85546875" style="30" customWidth="1"/>
    <col min="1475" max="1482" width="16.140625" style="30" customWidth="1"/>
    <col min="1483" max="1483" width="8.140625" style="30" customWidth="1"/>
    <col min="1484" max="1519" width="0" style="30" hidden="1" customWidth="1"/>
    <col min="1520" max="1729" width="9.140625" style="30"/>
    <col min="1730" max="1730" width="5.85546875" style="30" customWidth="1"/>
    <col min="1731" max="1738" width="16.140625" style="30" customWidth="1"/>
    <col min="1739" max="1739" width="8.140625" style="30" customWidth="1"/>
    <col min="1740" max="1775" width="0" style="30" hidden="1" customWidth="1"/>
    <col min="1776" max="1985" width="9.140625" style="30"/>
    <col min="1986" max="1986" width="5.85546875" style="30" customWidth="1"/>
    <col min="1987" max="1994" width="16.140625" style="30" customWidth="1"/>
    <col min="1995" max="1995" width="8.140625" style="30" customWidth="1"/>
    <col min="1996" max="2031" width="0" style="30" hidden="1" customWidth="1"/>
    <col min="2032" max="2241" width="9.140625" style="30"/>
    <col min="2242" max="2242" width="5.85546875" style="30" customWidth="1"/>
    <col min="2243" max="2250" width="16.140625" style="30" customWidth="1"/>
    <col min="2251" max="2251" width="8.140625" style="30" customWidth="1"/>
    <col min="2252" max="2287" width="0" style="30" hidden="1" customWidth="1"/>
    <col min="2288" max="2497" width="9.140625" style="30"/>
    <col min="2498" max="2498" width="5.85546875" style="30" customWidth="1"/>
    <col min="2499" max="2506" width="16.140625" style="30" customWidth="1"/>
    <col min="2507" max="2507" width="8.140625" style="30" customWidth="1"/>
    <col min="2508" max="2543" width="0" style="30" hidden="1" customWidth="1"/>
    <col min="2544" max="2753" width="9.140625" style="30"/>
    <col min="2754" max="2754" width="5.85546875" style="30" customWidth="1"/>
    <col min="2755" max="2762" width="16.140625" style="30" customWidth="1"/>
    <col min="2763" max="2763" width="8.140625" style="30" customWidth="1"/>
    <col min="2764" max="2799" width="0" style="30" hidden="1" customWidth="1"/>
    <col min="2800" max="3009" width="9.140625" style="30"/>
    <col min="3010" max="3010" width="5.85546875" style="30" customWidth="1"/>
    <col min="3011" max="3018" width="16.140625" style="30" customWidth="1"/>
    <col min="3019" max="3019" width="8.140625" style="30" customWidth="1"/>
    <col min="3020" max="3055" width="0" style="30" hidden="1" customWidth="1"/>
    <col min="3056" max="3265" width="9.140625" style="30"/>
    <col min="3266" max="3266" width="5.85546875" style="30" customWidth="1"/>
    <col min="3267" max="3274" width="16.140625" style="30" customWidth="1"/>
    <col min="3275" max="3275" width="8.140625" style="30" customWidth="1"/>
    <col min="3276" max="3311" width="0" style="30" hidden="1" customWidth="1"/>
    <col min="3312" max="3521" width="9.140625" style="30"/>
    <col min="3522" max="3522" width="5.85546875" style="30" customWidth="1"/>
    <col min="3523" max="3530" width="16.140625" style="30" customWidth="1"/>
    <col min="3531" max="3531" width="8.140625" style="30" customWidth="1"/>
    <col min="3532" max="3567" width="0" style="30" hidden="1" customWidth="1"/>
    <col min="3568" max="3777" width="9.140625" style="30"/>
    <col min="3778" max="3778" width="5.85546875" style="30" customWidth="1"/>
    <col min="3779" max="3786" width="16.140625" style="30" customWidth="1"/>
    <col min="3787" max="3787" width="8.140625" style="30" customWidth="1"/>
    <col min="3788" max="3823" width="0" style="30" hidden="1" customWidth="1"/>
    <col min="3824" max="4033" width="9.140625" style="30"/>
    <col min="4034" max="4034" width="5.85546875" style="30" customWidth="1"/>
    <col min="4035" max="4042" width="16.140625" style="30" customWidth="1"/>
    <col min="4043" max="4043" width="8.140625" style="30" customWidth="1"/>
    <col min="4044" max="4079" width="0" style="30" hidden="1" customWidth="1"/>
    <col min="4080" max="4289" width="9.140625" style="30"/>
    <col min="4290" max="4290" width="5.85546875" style="30" customWidth="1"/>
    <col min="4291" max="4298" width="16.140625" style="30" customWidth="1"/>
    <col min="4299" max="4299" width="8.140625" style="30" customWidth="1"/>
    <col min="4300" max="4335" width="0" style="30" hidden="1" customWidth="1"/>
    <col min="4336" max="4545" width="9.140625" style="30"/>
    <col min="4546" max="4546" width="5.85546875" style="30" customWidth="1"/>
    <col min="4547" max="4554" width="16.140625" style="30" customWidth="1"/>
    <col min="4555" max="4555" width="8.140625" style="30" customWidth="1"/>
    <col min="4556" max="4591" width="0" style="30" hidden="1" customWidth="1"/>
    <col min="4592" max="4801" width="9.140625" style="30"/>
    <col min="4802" max="4802" width="5.85546875" style="30" customWidth="1"/>
    <col min="4803" max="4810" width="16.140625" style="30" customWidth="1"/>
    <col min="4811" max="4811" width="8.140625" style="30" customWidth="1"/>
    <col min="4812" max="4847" width="0" style="30" hidden="1" customWidth="1"/>
    <col min="4848" max="5057" width="9.140625" style="30"/>
    <col min="5058" max="5058" width="5.85546875" style="30" customWidth="1"/>
    <col min="5059" max="5066" width="16.140625" style="30" customWidth="1"/>
    <col min="5067" max="5067" width="8.140625" style="30" customWidth="1"/>
    <col min="5068" max="5103" width="0" style="30" hidden="1" customWidth="1"/>
    <col min="5104" max="5313" width="9.140625" style="30"/>
    <col min="5314" max="5314" width="5.85546875" style="30" customWidth="1"/>
    <col min="5315" max="5322" width="16.140625" style="30" customWidth="1"/>
    <col min="5323" max="5323" width="8.140625" style="30" customWidth="1"/>
    <col min="5324" max="5359" width="0" style="30" hidden="1" customWidth="1"/>
    <col min="5360" max="5569" width="9.140625" style="30"/>
    <col min="5570" max="5570" width="5.85546875" style="30" customWidth="1"/>
    <col min="5571" max="5578" width="16.140625" style="30" customWidth="1"/>
    <col min="5579" max="5579" width="8.140625" style="30" customWidth="1"/>
    <col min="5580" max="5615" width="0" style="30" hidden="1" customWidth="1"/>
    <col min="5616" max="5825" width="9.140625" style="30"/>
    <col min="5826" max="5826" width="5.85546875" style="30" customWidth="1"/>
    <col min="5827" max="5834" width="16.140625" style="30" customWidth="1"/>
    <col min="5835" max="5835" width="8.140625" style="30" customWidth="1"/>
    <col min="5836" max="5871" width="0" style="30" hidden="1" customWidth="1"/>
    <col min="5872" max="6081" width="9.140625" style="30"/>
    <col min="6082" max="6082" width="5.85546875" style="30" customWidth="1"/>
    <col min="6083" max="6090" width="16.140625" style="30" customWidth="1"/>
    <col min="6091" max="6091" width="8.140625" style="30" customWidth="1"/>
    <col min="6092" max="6127" width="0" style="30" hidden="1" customWidth="1"/>
    <col min="6128" max="6337" width="9.140625" style="30"/>
    <col min="6338" max="6338" width="5.85546875" style="30" customWidth="1"/>
    <col min="6339" max="6346" width="16.140625" style="30" customWidth="1"/>
    <col min="6347" max="6347" width="8.140625" style="30" customWidth="1"/>
    <col min="6348" max="6383" width="0" style="30" hidden="1" customWidth="1"/>
    <col min="6384" max="6593" width="9.140625" style="30"/>
    <col min="6594" max="6594" width="5.85546875" style="30" customWidth="1"/>
    <col min="6595" max="6602" width="16.140625" style="30" customWidth="1"/>
    <col min="6603" max="6603" width="8.140625" style="30" customWidth="1"/>
    <col min="6604" max="6639" width="0" style="30" hidden="1" customWidth="1"/>
    <col min="6640" max="6849" width="9.140625" style="30"/>
    <col min="6850" max="6850" width="5.85546875" style="30" customWidth="1"/>
    <col min="6851" max="6858" width="16.140625" style="30" customWidth="1"/>
    <col min="6859" max="6859" width="8.140625" style="30" customWidth="1"/>
    <col min="6860" max="6895" width="0" style="30" hidden="1" customWidth="1"/>
    <col min="6896" max="7105" width="9.140625" style="30"/>
    <col min="7106" max="7106" width="5.85546875" style="30" customWidth="1"/>
    <col min="7107" max="7114" width="16.140625" style="30" customWidth="1"/>
    <col min="7115" max="7115" width="8.140625" style="30" customWidth="1"/>
    <col min="7116" max="7151" width="0" style="30" hidden="1" customWidth="1"/>
    <col min="7152" max="7361" width="9.140625" style="30"/>
    <col min="7362" max="7362" width="5.85546875" style="30" customWidth="1"/>
    <col min="7363" max="7370" width="16.140625" style="30" customWidth="1"/>
    <col min="7371" max="7371" width="8.140625" style="30" customWidth="1"/>
    <col min="7372" max="7407" width="0" style="30" hidden="1" customWidth="1"/>
    <col min="7408" max="7617" width="9.140625" style="30"/>
    <col min="7618" max="7618" width="5.85546875" style="30" customWidth="1"/>
    <col min="7619" max="7626" width="16.140625" style="30" customWidth="1"/>
    <col min="7627" max="7627" width="8.140625" style="30" customWidth="1"/>
    <col min="7628" max="7663" width="0" style="30" hidden="1" customWidth="1"/>
    <col min="7664" max="7873" width="9.140625" style="30"/>
    <col min="7874" max="7874" width="5.85546875" style="30" customWidth="1"/>
    <col min="7875" max="7882" width="16.140625" style="30" customWidth="1"/>
    <col min="7883" max="7883" width="8.140625" style="30" customWidth="1"/>
    <col min="7884" max="7919" width="0" style="30" hidden="1" customWidth="1"/>
    <col min="7920" max="8129" width="9.140625" style="30"/>
    <col min="8130" max="8130" width="5.85546875" style="30" customWidth="1"/>
    <col min="8131" max="8138" width="16.140625" style="30" customWidth="1"/>
    <col min="8139" max="8139" width="8.140625" style="30" customWidth="1"/>
    <col min="8140" max="8175" width="0" style="30" hidden="1" customWidth="1"/>
    <col min="8176" max="8385" width="9.140625" style="30"/>
    <col min="8386" max="8386" width="5.85546875" style="30" customWidth="1"/>
    <col min="8387" max="8394" width="16.140625" style="30" customWidth="1"/>
    <col min="8395" max="8395" width="8.140625" style="30" customWidth="1"/>
    <col min="8396" max="8431" width="0" style="30" hidden="1" customWidth="1"/>
    <col min="8432" max="8641" width="9.140625" style="30"/>
    <col min="8642" max="8642" width="5.85546875" style="30" customWidth="1"/>
    <col min="8643" max="8650" width="16.140625" style="30" customWidth="1"/>
    <col min="8651" max="8651" width="8.140625" style="30" customWidth="1"/>
    <col min="8652" max="8687" width="0" style="30" hidden="1" customWidth="1"/>
    <col min="8688" max="8897" width="9.140625" style="30"/>
    <col min="8898" max="8898" width="5.85546875" style="30" customWidth="1"/>
    <col min="8899" max="8906" width="16.140625" style="30" customWidth="1"/>
    <col min="8907" max="8907" width="8.140625" style="30" customWidth="1"/>
    <col min="8908" max="8943" width="0" style="30" hidden="1" customWidth="1"/>
    <col min="8944" max="9153" width="9.140625" style="30"/>
    <col min="9154" max="9154" width="5.85546875" style="30" customWidth="1"/>
    <col min="9155" max="9162" width="16.140625" style="30" customWidth="1"/>
    <col min="9163" max="9163" width="8.140625" style="30" customWidth="1"/>
    <col min="9164" max="9199" width="0" style="30" hidden="1" customWidth="1"/>
    <col min="9200" max="9409" width="9.140625" style="30"/>
    <col min="9410" max="9410" width="5.85546875" style="30" customWidth="1"/>
    <col min="9411" max="9418" width="16.140625" style="30" customWidth="1"/>
    <col min="9419" max="9419" width="8.140625" style="30" customWidth="1"/>
    <col min="9420" max="9455" width="0" style="30" hidden="1" customWidth="1"/>
    <col min="9456" max="9665" width="9.140625" style="30"/>
    <col min="9666" max="9666" width="5.85546875" style="30" customWidth="1"/>
    <col min="9667" max="9674" width="16.140625" style="30" customWidth="1"/>
    <col min="9675" max="9675" width="8.140625" style="30" customWidth="1"/>
    <col min="9676" max="9711" width="0" style="30" hidden="1" customWidth="1"/>
    <col min="9712" max="9921" width="9.140625" style="30"/>
    <col min="9922" max="9922" width="5.85546875" style="30" customWidth="1"/>
    <col min="9923" max="9930" width="16.140625" style="30" customWidth="1"/>
    <col min="9931" max="9931" width="8.140625" style="30" customWidth="1"/>
    <col min="9932" max="9967" width="0" style="30" hidden="1" customWidth="1"/>
    <col min="9968" max="10177" width="9.140625" style="30"/>
    <col min="10178" max="10178" width="5.85546875" style="30" customWidth="1"/>
    <col min="10179" max="10186" width="16.140625" style="30" customWidth="1"/>
    <col min="10187" max="10187" width="8.140625" style="30" customWidth="1"/>
    <col min="10188" max="10223" width="0" style="30" hidden="1" customWidth="1"/>
    <col min="10224" max="10433" width="9.140625" style="30"/>
    <col min="10434" max="10434" width="5.85546875" style="30" customWidth="1"/>
    <col min="10435" max="10442" width="16.140625" style="30" customWidth="1"/>
    <col min="10443" max="10443" width="8.140625" style="30" customWidth="1"/>
    <col min="10444" max="10479" width="0" style="30" hidden="1" customWidth="1"/>
    <col min="10480" max="10689" width="9.140625" style="30"/>
    <col min="10690" max="10690" width="5.85546875" style="30" customWidth="1"/>
    <col min="10691" max="10698" width="16.140625" style="30" customWidth="1"/>
    <col min="10699" max="10699" width="8.140625" style="30" customWidth="1"/>
    <col min="10700" max="10735" width="0" style="30" hidden="1" customWidth="1"/>
    <col min="10736" max="10945" width="9.140625" style="30"/>
    <col min="10946" max="10946" width="5.85546875" style="30" customWidth="1"/>
    <col min="10947" max="10954" width="16.140625" style="30" customWidth="1"/>
    <col min="10955" max="10955" width="8.140625" style="30" customWidth="1"/>
    <col min="10956" max="10991" width="0" style="30" hidden="1" customWidth="1"/>
    <col min="10992" max="11201" width="9.140625" style="30"/>
    <col min="11202" max="11202" width="5.85546875" style="30" customWidth="1"/>
    <col min="11203" max="11210" width="16.140625" style="30" customWidth="1"/>
    <col min="11211" max="11211" width="8.140625" style="30" customWidth="1"/>
    <col min="11212" max="11247" width="0" style="30" hidden="1" customWidth="1"/>
    <col min="11248" max="11457" width="9.140625" style="30"/>
    <col min="11458" max="11458" width="5.85546875" style="30" customWidth="1"/>
    <col min="11459" max="11466" width="16.140625" style="30" customWidth="1"/>
    <col min="11467" max="11467" width="8.140625" style="30" customWidth="1"/>
    <col min="11468" max="11503" width="0" style="30" hidden="1" customWidth="1"/>
    <col min="11504" max="11713" width="9.140625" style="30"/>
    <col min="11714" max="11714" width="5.85546875" style="30" customWidth="1"/>
    <col min="11715" max="11722" width="16.140625" style="30" customWidth="1"/>
    <col min="11723" max="11723" width="8.140625" style="30" customWidth="1"/>
    <col min="11724" max="11759" width="0" style="30" hidden="1" customWidth="1"/>
    <col min="11760" max="11969" width="9.140625" style="30"/>
    <col min="11970" max="11970" width="5.85546875" style="30" customWidth="1"/>
    <col min="11971" max="11978" width="16.140625" style="30" customWidth="1"/>
    <col min="11979" max="11979" width="8.140625" style="30" customWidth="1"/>
    <col min="11980" max="12015" width="0" style="30" hidden="1" customWidth="1"/>
    <col min="12016" max="12225" width="9.140625" style="30"/>
    <col min="12226" max="12226" width="5.85546875" style="30" customWidth="1"/>
    <col min="12227" max="12234" width="16.140625" style="30" customWidth="1"/>
    <col min="12235" max="12235" width="8.140625" style="30" customWidth="1"/>
    <col min="12236" max="12271" width="0" style="30" hidden="1" customWidth="1"/>
    <col min="12272" max="12481" width="9.140625" style="30"/>
    <col min="12482" max="12482" width="5.85546875" style="30" customWidth="1"/>
    <col min="12483" max="12490" width="16.140625" style="30" customWidth="1"/>
    <col min="12491" max="12491" width="8.140625" style="30" customWidth="1"/>
    <col min="12492" max="12527" width="0" style="30" hidden="1" customWidth="1"/>
    <col min="12528" max="12737" width="9.140625" style="30"/>
    <col min="12738" max="12738" width="5.85546875" style="30" customWidth="1"/>
    <col min="12739" max="12746" width="16.140625" style="30" customWidth="1"/>
    <col min="12747" max="12747" width="8.140625" style="30" customWidth="1"/>
    <col min="12748" max="12783" width="0" style="30" hidden="1" customWidth="1"/>
    <col min="12784" max="12993" width="9.140625" style="30"/>
    <col min="12994" max="12994" width="5.85546875" style="30" customWidth="1"/>
    <col min="12995" max="13002" width="16.140625" style="30" customWidth="1"/>
    <col min="13003" max="13003" width="8.140625" style="30" customWidth="1"/>
    <col min="13004" max="13039" width="0" style="30" hidden="1" customWidth="1"/>
    <col min="13040" max="13249" width="9.140625" style="30"/>
    <col min="13250" max="13250" width="5.85546875" style="30" customWidth="1"/>
    <col min="13251" max="13258" width="16.140625" style="30" customWidth="1"/>
    <col min="13259" max="13259" width="8.140625" style="30" customWidth="1"/>
    <col min="13260" max="13295" width="0" style="30" hidden="1" customWidth="1"/>
    <col min="13296" max="13505" width="9.140625" style="30"/>
    <col min="13506" max="13506" width="5.85546875" style="30" customWidth="1"/>
    <col min="13507" max="13514" width="16.140625" style="30" customWidth="1"/>
    <col min="13515" max="13515" width="8.140625" style="30" customWidth="1"/>
    <col min="13516" max="13551" width="0" style="30" hidden="1" customWidth="1"/>
    <col min="13552" max="13761" width="9.140625" style="30"/>
    <col min="13762" max="13762" width="5.85546875" style="30" customWidth="1"/>
    <col min="13763" max="13770" width="16.140625" style="30" customWidth="1"/>
    <col min="13771" max="13771" width="8.140625" style="30" customWidth="1"/>
    <col min="13772" max="13807" width="0" style="30" hidden="1" customWidth="1"/>
    <col min="13808" max="14017" width="9.140625" style="30"/>
    <col min="14018" max="14018" width="5.85546875" style="30" customWidth="1"/>
    <col min="14019" max="14026" width="16.140625" style="30" customWidth="1"/>
    <col min="14027" max="14027" width="8.140625" style="30" customWidth="1"/>
    <col min="14028" max="14063" width="0" style="30" hidden="1" customWidth="1"/>
    <col min="14064" max="14273" width="9.140625" style="30"/>
    <col min="14274" max="14274" width="5.85546875" style="30" customWidth="1"/>
    <col min="14275" max="14282" width="16.140625" style="30" customWidth="1"/>
    <col min="14283" max="14283" width="8.140625" style="30" customWidth="1"/>
    <col min="14284" max="14319" width="0" style="30" hidden="1" customWidth="1"/>
    <col min="14320" max="14529" width="9.140625" style="30"/>
    <col min="14530" max="14530" width="5.85546875" style="30" customWidth="1"/>
    <col min="14531" max="14538" width="16.140625" style="30" customWidth="1"/>
    <col min="14539" max="14539" width="8.140625" style="30" customWidth="1"/>
    <col min="14540" max="14575" width="0" style="30" hidden="1" customWidth="1"/>
    <col min="14576" max="14785" width="9.140625" style="30"/>
    <col min="14786" max="14786" width="5.85546875" style="30" customWidth="1"/>
    <col min="14787" max="14794" width="16.140625" style="30" customWidth="1"/>
    <col min="14795" max="14795" width="8.140625" style="30" customWidth="1"/>
    <col min="14796" max="14831" width="0" style="30" hidden="1" customWidth="1"/>
    <col min="14832" max="15041" width="9.140625" style="30"/>
    <col min="15042" max="15042" width="5.85546875" style="30" customWidth="1"/>
    <col min="15043" max="15050" width="16.140625" style="30" customWidth="1"/>
    <col min="15051" max="15051" width="8.140625" style="30" customWidth="1"/>
    <col min="15052" max="15087" width="0" style="30" hidden="1" customWidth="1"/>
    <col min="15088" max="15297" width="9.140625" style="30"/>
    <col min="15298" max="15298" width="5.85546875" style="30" customWidth="1"/>
    <col min="15299" max="15306" width="16.140625" style="30" customWidth="1"/>
    <col min="15307" max="15307" width="8.140625" style="30" customWidth="1"/>
    <col min="15308" max="15343" width="0" style="30" hidden="1" customWidth="1"/>
    <col min="15344" max="15553" width="9.140625" style="30"/>
    <col min="15554" max="15554" width="5.85546875" style="30" customWidth="1"/>
    <col min="15555" max="15562" width="16.140625" style="30" customWidth="1"/>
    <col min="15563" max="15563" width="8.140625" style="30" customWidth="1"/>
    <col min="15564" max="15599" width="0" style="30" hidden="1" customWidth="1"/>
    <col min="15600" max="15809" width="9.140625" style="30"/>
    <col min="15810" max="15810" width="5.85546875" style="30" customWidth="1"/>
    <col min="15811" max="15818" width="16.140625" style="30" customWidth="1"/>
    <col min="15819" max="15819" width="8.140625" style="30" customWidth="1"/>
    <col min="15820" max="15855" width="0" style="30" hidden="1" customWidth="1"/>
    <col min="15856" max="16065" width="9.140625" style="30"/>
    <col min="16066" max="16066" width="5.85546875" style="30" customWidth="1"/>
    <col min="16067" max="16074" width="16.140625" style="30" customWidth="1"/>
    <col min="16075" max="16075" width="8.140625" style="30" customWidth="1"/>
    <col min="16076" max="16111" width="0" style="30" hidden="1" customWidth="1"/>
    <col min="16112" max="16384" width="9.140625" style="30"/>
  </cols>
  <sheetData>
    <row r="1" spans="1:22" ht="15.75">
      <c r="A1" s="117" t="s">
        <v>482</v>
      </c>
    </row>
    <row r="2" spans="1:22" ht="15.75">
      <c r="A2" s="117"/>
    </row>
    <row r="3" spans="1:22" s="122" customFormat="1" ht="58.5" customHeight="1">
      <c r="A3" s="298" t="s">
        <v>21</v>
      </c>
      <c r="B3" s="119" t="s">
        <v>370</v>
      </c>
      <c r="C3" s="120" t="s">
        <v>94</v>
      </c>
      <c r="D3" s="120" t="s">
        <v>443</v>
      </c>
      <c r="E3" s="120" t="s">
        <v>401</v>
      </c>
      <c r="F3" s="121" t="s">
        <v>371</v>
      </c>
      <c r="G3" s="119" t="s">
        <v>386</v>
      </c>
      <c r="H3" s="119" t="s">
        <v>387</v>
      </c>
      <c r="I3" s="118" t="s">
        <v>339</v>
      </c>
      <c r="J3"/>
      <c r="K3" s="594" t="s">
        <v>429</v>
      </c>
      <c r="L3" s="595" t="s">
        <v>446</v>
      </c>
      <c r="M3"/>
      <c r="N3"/>
      <c r="O3"/>
      <c r="P3"/>
      <c r="Q3"/>
      <c r="R3"/>
      <c r="S3"/>
      <c r="T3"/>
      <c r="U3"/>
      <c r="V3"/>
    </row>
    <row r="4" spans="1:22" s="122" customFormat="1" ht="15" customHeight="1">
      <c r="A4" s="299"/>
      <c r="B4" s="124" t="s">
        <v>22</v>
      </c>
      <c r="C4" s="124" t="s">
        <v>23</v>
      </c>
      <c r="D4" s="124" t="s">
        <v>24</v>
      </c>
      <c r="E4" s="124" t="s">
        <v>25</v>
      </c>
      <c r="F4" s="125" t="s">
        <v>26</v>
      </c>
      <c r="G4" s="124" t="s">
        <v>195</v>
      </c>
      <c r="H4" s="124" t="s">
        <v>196</v>
      </c>
      <c r="I4" s="125" t="s">
        <v>400</v>
      </c>
      <c r="J4"/>
      <c r="K4" s="576"/>
      <c r="L4"/>
      <c r="M4"/>
      <c r="N4"/>
      <c r="O4"/>
      <c r="P4"/>
      <c r="Q4"/>
      <c r="R4"/>
      <c r="S4"/>
      <c r="T4"/>
      <c r="U4"/>
      <c r="V4"/>
    </row>
    <row r="5" spans="1:22">
      <c r="A5" s="300">
        <v>1970</v>
      </c>
      <c r="B5" s="32">
        <f>'T2'!H14</f>
        <v>4722</v>
      </c>
      <c r="C5" s="32">
        <v>86867</v>
      </c>
      <c r="D5" s="557">
        <v>1902</v>
      </c>
      <c r="E5" s="650">
        <f>(L5*D5)/1000000</f>
        <v>157.58640600000001</v>
      </c>
      <c r="F5" s="21">
        <f t="shared" ref="F5:F51" si="0">A84</f>
        <v>16819.729927</v>
      </c>
      <c r="G5" s="129">
        <f>((B5/C5)*1000000)</f>
        <v>54358.962551947225</v>
      </c>
      <c r="H5" s="161">
        <f>B5/E5</f>
        <v>29.964513563435158</v>
      </c>
      <c r="I5" s="174">
        <f t="shared" ref="I5:I48" si="1">B5/F5</f>
        <v>0.28074172537217579</v>
      </c>
      <c r="K5" s="576">
        <f t="shared" ref="K5:K24" si="2">B5/B$24*100</f>
        <v>53.742146954384054</v>
      </c>
      <c r="L5" s="557">
        <v>82853</v>
      </c>
    </row>
    <row r="6" spans="1:22">
      <c r="A6" s="300">
        <v>1971</v>
      </c>
      <c r="B6" s="32">
        <f>'T2'!H15</f>
        <v>4877.6000000000004</v>
      </c>
      <c r="C6" s="32">
        <v>86715</v>
      </c>
      <c r="D6" s="557">
        <v>1890</v>
      </c>
      <c r="E6" s="650">
        <f t="shared" ref="E6:E52" si="3">(L6*D6)/1000000</f>
        <v>157.19507999999999</v>
      </c>
      <c r="F6" s="21">
        <f t="shared" si="0"/>
        <v>17336.596277000001</v>
      </c>
      <c r="G6" s="129">
        <f t="shared" ref="G6:G52" si="4">((B6/C6)*1000000)</f>
        <v>56248.630571412097</v>
      </c>
      <c r="H6" s="161">
        <f t="shared" ref="H6:H45" si="5">B6/E6</f>
        <v>31.028960957302232</v>
      </c>
      <c r="I6" s="174">
        <f>B6/F6</f>
        <v>0.28134703733459965</v>
      </c>
      <c r="K6" s="576">
        <f t="shared" si="2"/>
        <v>55.513065646908863</v>
      </c>
      <c r="L6" s="557">
        <v>83172</v>
      </c>
    </row>
    <row r="7" spans="1:22">
      <c r="A7" s="300">
        <v>1972</v>
      </c>
      <c r="B7" s="32">
        <f>'T2'!H16</f>
        <v>5134.3</v>
      </c>
      <c r="C7" s="32">
        <v>88838</v>
      </c>
      <c r="D7" s="557">
        <v>1887</v>
      </c>
      <c r="E7" s="650">
        <f t="shared" si="3"/>
        <v>161.457381</v>
      </c>
      <c r="F7" s="21">
        <f t="shared" si="0"/>
        <v>17926.273365000001</v>
      </c>
      <c r="G7" s="129">
        <f t="shared" si="4"/>
        <v>57793.962043269777</v>
      </c>
      <c r="H7" s="161">
        <f t="shared" si="5"/>
        <v>31.799723048895487</v>
      </c>
      <c r="I7" s="174">
        <f t="shared" si="1"/>
        <v>0.28641201076540651</v>
      </c>
      <c r="K7" s="576">
        <f t="shared" si="2"/>
        <v>58.434626240553591</v>
      </c>
      <c r="L7" s="557">
        <v>85563</v>
      </c>
    </row>
    <row r="8" spans="1:22">
      <c r="A8" s="300">
        <v>1973</v>
      </c>
      <c r="B8" s="32">
        <f>'T2'!H17</f>
        <v>5424.1</v>
      </c>
      <c r="C8" s="32">
        <v>92542</v>
      </c>
      <c r="D8" s="557">
        <v>1888</v>
      </c>
      <c r="E8" s="650">
        <f t="shared" si="3"/>
        <v>166.81612799999999</v>
      </c>
      <c r="F8" s="21">
        <f t="shared" si="0"/>
        <v>18570.783231000001</v>
      </c>
      <c r="G8" s="129">
        <f t="shared" si="4"/>
        <v>58612.305763869379</v>
      </c>
      <c r="H8" s="161">
        <f>B8/E8</f>
        <v>32.515441192832391</v>
      </c>
      <c r="I8" s="174">
        <f>B8/F8</f>
        <v>0.29207707249232284</v>
      </c>
      <c r="K8" s="576">
        <f t="shared" si="2"/>
        <v>61.732905399253404</v>
      </c>
      <c r="L8" s="557">
        <v>88356</v>
      </c>
    </row>
    <row r="9" spans="1:22">
      <c r="A9" s="300">
        <v>1974</v>
      </c>
      <c r="B9" s="32">
        <f>'T2'!H18</f>
        <v>5396</v>
      </c>
      <c r="C9" s="32">
        <v>94121</v>
      </c>
      <c r="D9" s="557">
        <v>1857</v>
      </c>
      <c r="E9" s="650">
        <f t="shared" si="3"/>
        <v>167.12257199999999</v>
      </c>
      <c r="F9" s="21">
        <f t="shared" si="0"/>
        <v>19113.717623</v>
      </c>
      <c r="G9" s="129">
        <f t="shared" si="4"/>
        <v>57330.45760244791</v>
      </c>
      <c r="H9" s="161">
        <f t="shared" si="5"/>
        <v>32.287679248976616</v>
      </c>
      <c r="I9" s="174">
        <f>B9/F9</f>
        <v>0.28231033367924524</v>
      </c>
      <c r="K9" s="576">
        <f t="shared" si="2"/>
        <v>61.413092961850133</v>
      </c>
      <c r="L9" s="557">
        <v>89996</v>
      </c>
    </row>
    <row r="10" spans="1:22">
      <c r="A10" s="300">
        <v>1975</v>
      </c>
      <c r="B10" s="32">
        <f>'T2'!H19</f>
        <v>5385.4</v>
      </c>
      <c r="C10" s="32">
        <v>92575</v>
      </c>
      <c r="D10" s="557">
        <v>1837</v>
      </c>
      <c r="E10" s="650">
        <f t="shared" si="3"/>
        <v>163.40849800000001</v>
      </c>
      <c r="F10" s="21">
        <f t="shared" si="0"/>
        <v>19524.514009000002</v>
      </c>
      <c r="G10" s="129">
        <f t="shared" si="4"/>
        <v>58173.372940858761</v>
      </c>
      <c r="H10" s="161">
        <f t="shared" si="5"/>
        <v>32.956670344035594</v>
      </c>
      <c r="I10" s="174">
        <f t="shared" si="1"/>
        <v>0.27582760818105639</v>
      </c>
      <c r="K10" s="576">
        <f t="shared" si="2"/>
        <v>61.29245197122826</v>
      </c>
      <c r="L10" s="557">
        <v>88954</v>
      </c>
    </row>
    <row r="11" spans="1:22">
      <c r="A11" s="300">
        <v>1976</v>
      </c>
      <c r="B11" s="32">
        <f>'T2'!H20</f>
        <v>5675.4</v>
      </c>
      <c r="C11" s="32">
        <v>94922</v>
      </c>
      <c r="D11" s="557">
        <v>1838</v>
      </c>
      <c r="E11" s="650">
        <f t="shared" si="3"/>
        <v>168.63098600000001</v>
      </c>
      <c r="F11" s="21">
        <f t="shared" si="0"/>
        <v>20004.525540999999</v>
      </c>
      <c r="G11" s="129">
        <f t="shared" si="4"/>
        <v>59790.143486230794</v>
      </c>
      <c r="H11" s="161">
        <f t="shared" si="5"/>
        <v>33.65573631882814</v>
      </c>
      <c r="I11" s="174">
        <f t="shared" si="1"/>
        <v>0.28370580388762845</v>
      </c>
      <c r="K11" s="576">
        <f t="shared" si="2"/>
        <v>64.593007375034134</v>
      </c>
      <c r="L11" s="557">
        <v>91747</v>
      </c>
    </row>
    <row r="12" spans="1:22">
      <c r="A12" s="300">
        <v>1977</v>
      </c>
      <c r="B12" s="32">
        <f>'T2'!H21</f>
        <v>5937</v>
      </c>
      <c r="C12" s="32">
        <v>98202</v>
      </c>
      <c r="D12" s="557">
        <v>1842</v>
      </c>
      <c r="E12" s="650">
        <f t="shared" si="3"/>
        <v>174.90526800000001</v>
      </c>
      <c r="F12" s="21">
        <f t="shared" si="0"/>
        <v>20590.157587999998</v>
      </c>
      <c r="G12" s="129">
        <f t="shared" si="4"/>
        <v>60457.017168693106</v>
      </c>
      <c r="H12" s="161">
        <f t="shared" si="5"/>
        <v>33.944089093988865</v>
      </c>
      <c r="I12" s="174">
        <f t="shared" si="1"/>
        <v>0.28834164938398044</v>
      </c>
      <c r="K12" s="576">
        <f t="shared" si="2"/>
        <v>67.570335973777659</v>
      </c>
      <c r="L12" s="557">
        <v>94954</v>
      </c>
    </row>
    <row r="13" spans="1:22">
      <c r="A13" s="300">
        <v>1978</v>
      </c>
      <c r="B13" s="32">
        <f>'T2'!H22</f>
        <v>6267.2</v>
      </c>
      <c r="C13" s="32">
        <v>102923</v>
      </c>
      <c r="D13" s="557">
        <v>1835</v>
      </c>
      <c r="E13" s="650">
        <f t="shared" si="3"/>
        <v>181.59527</v>
      </c>
      <c r="F13" s="21">
        <f t="shared" si="0"/>
        <v>21288.601334000003</v>
      </c>
      <c r="G13" s="129">
        <f t="shared" si="4"/>
        <v>60892.123237760265</v>
      </c>
      <c r="H13" s="161">
        <f t="shared" si="5"/>
        <v>34.511912121940178</v>
      </c>
      <c r="I13" s="174">
        <f t="shared" si="1"/>
        <v>0.29439228541476142</v>
      </c>
      <c r="K13" s="576">
        <f t="shared" si="2"/>
        <v>71.32841664390422</v>
      </c>
      <c r="L13" s="557">
        <v>98962</v>
      </c>
    </row>
    <row r="14" spans="1:22">
      <c r="A14" s="300">
        <v>1979</v>
      </c>
      <c r="B14" s="32">
        <f>'T2'!H23</f>
        <v>6466.2</v>
      </c>
      <c r="C14" s="32">
        <v>106455</v>
      </c>
      <c r="D14" s="557">
        <v>1829</v>
      </c>
      <c r="E14" s="650">
        <f t="shared" si="3"/>
        <v>186.03490600000001</v>
      </c>
      <c r="F14" s="21">
        <f t="shared" si="0"/>
        <v>22024.349346999999</v>
      </c>
      <c r="G14" s="129">
        <f t="shared" si="4"/>
        <v>60741.158235874311</v>
      </c>
      <c r="H14" s="161">
        <f t="shared" si="5"/>
        <v>34.757993212306083</v>
      </c>
      <c r="I14" s="174">
        <f t="shared" si="1"/>
        <v>0.29359323620067712</v>
      </c>
      <c r="K14" s="576">
        <f t="shared" si="2"/>
        <v>73.593280524446868</v>
      </c>
      <c r="L14" s="557">
        <v>101714</v>
      </c>
    </row>
    <row r="15" spans="1:22">
      <c r="A15" s="300">
        <v>1980</v>
      </c>
      <c r="B15" s="32">
        <f>'T2'!H24</f>
        <v>6450.4</v>
      </c>
      <c r="C15" s="32">
        <v>107052</v>
      </c>
      <c r="D15" s="557">
        <v>1813</v>
      </c>
      <c r="E15" s="650">
        <f t="shared" si="3"/>
        <v>185.328486</v>
      </c>
      <c r="F15" s="21">
        <f t="shared" si="0"/>
        <v>22629.757150000005</v>
      </c>
      <c r="G15" s="129">
        <f t="shared" si="4"/>
        <v>60254.829428688856</v>
      </c>
      <c r="H15" s="161">
        <f t="shared" si="5"/>
        <v>34.805226866203398</v>
      </c>
      <c r="I15" s="174">
        <f t="shared" si="1"/>
        <v>0.28504061962503202</v>
      </c>
      <c r="K15" s="576">
        <f t="shared" si="2"/>
        <v>73.4134571610671</v>
      </c>
      <c r="L15" s="557">
        <v>102222</v>
      </c>
    </row>
    <row r="16" spans="1:22">
      <c r="A16" s="300">
        <v>1981</v>
      </c>
      <c r="B16" s="32">
        <f>'T2'!H25</f>
        <v>6617.7</v>
      </c>
      <c r="C16" s="32">
        <v>108040</v>
      </c>
      <c r="D16" s="557">
        <v>1804</v>
      </c>
      <c r="E16" s="650">
        <f t="shared" si="3"/>
        <v>186.53179600000001</v>
      </c>
      <c r="F16" s="21">
        <f t="shared" si="0"/>
        <v>23219.883687000001</v>
      </c>
      <c r="G16" s="129">
        <f t="shared" si="4"/>
        <v>61252.313957793413</v>
      </c>
      <c r="H16" s="161">
        <f t="shared" si="5"/>
        <v>35.477597610221899</v>
      </c>
      <c r="I16" s="174">
        <f t="shared" si="1"/>
        <v>0.28500142762149228</v>
      </c>
      <c r="K16" s="576">
        <f t="shared" si="2"/>
        <v>75.317536192297183</v>
      </c>
      <c r="L16" s="557">
        <v>103399</v>
      </c>
    </row>
    <row r="17" spans="1:12">
      <c r="A17" s="300">
        <v>1982</v>
      </c>
      <c r="B17" s="32">
        <f>'T2'!H26</f>
        <v>6491.3</v>
      </c>
      <c r="C17" s="32">
        <v>106292</v>
      </c>
      <c r="D17" s="557">
        <v>1801</v>
      </c>
      <c r="E17" s="650">
        <f t="shared" si="3"/>
        <v>184.81862000000001</v>
      </c>
      <c r="F17" s="21">
        <f t="shared" si="0"/>
        <v>23671.579932000001</v>
      </c>
      <c r="G17" s="129">
        <f t="shared" si="4"/>
        <v>61070.447446656384</v>
      </c>
      <c r="H17" s="161">
        <f t="shared" si="5"/>
        <v>35.122543388755957</v>
      </c>
      <c r="I17" s="174">
        <f t="shared" si="1"/>
        <v>0.27422335216522042</v>
      </c>
      <c r="K17" s="576">
        <f t="shared" si="2"/>
        <v>73.87894928525904</v>
      </c>
      <c r="L17" s="557">
        <v>102620</v>
      </c>
    </row>
    <row r="18" spans="1:12">
      <c r="A18" s="300">
        <v>1983</v>
      </c>
      <c r="B18" s="32">
        <f>'T2'!H27</f>
        <v>6792</v>
      </c>
      <c r="C18" s="32">
        <v>107324</v>
      </c>
      <c r="D18" s="557">
        <v>1820</v>
      </c>
      <c r="E18" s="650">
        <f t="shared" si="3"/>
        <v>189.21266</v>
      </c>
      <c r="F18" s="21">
        <f t="shared" si="0"/>
        <v>24192.940772000002</v>
      </c>
      <c r="G18" s="129">
        <f t="shared" si="4"/>
        <v>63285.006149603068</v>
      </c>
      <c r="H18" s="161">
        <f t="shared" si="5"/>
        <v>35.89611815615298</v>
      </c>
      <c r="I18" s="174">
        <f t="shared" si="1"/>
        <v>0.28074305079359368</v>
      </c>
      <c r="K18" s="576">
        <f t="shared" si="2"/>
        <v>77.301283802239823</v>
      </c>
      <c r="L18" s="557">
        <v>103963</v>
      </c>
    </row>
    <row r="19" spans="1:12">
      <c r="A19" s="300">
        <v>1984</v>
      </c>
      <c r="B19" s="32">
        <f>'T2'!H28</f>
        <v>7285</v>
      </c>
      <c r="C19" s="32">
        <v>111943</v>
      </c>
      <c r="D19" s="557">
        <v>1838</v>
      </c>
      <c r="E19" s="650">
        <f t="shared" si="3"/>
        <v>198.831164</v>
      </c>
      <c r="F19" s="21">
        <f t="shared" si="0"/>
        <v>24915.205314999999</v>
      </c>
      <c r="G19" s="129">
        <f t="shared" si="4"/>
        <v>65077.762789991335</v>
      </c>
      <c r="H19" s="161">
        <f t="shared" si="5"/>
        <v>36.639125645313833</v>
      </c>
      <c r="I19" s="174">
        <f t="shared" si="1"/>
        <v>0.29239173058767148</v>
      </c>
      <c r="K19" s="576">
        <f t="shared" si="2"/>
        <v>82.91222798870983</v>
      </c>
      <c r="L19" s="557">
        <v>108178</v>
      </c>
    </row>
    <row r="20" spans="1:12">
      <c r="A20" s="300">
        <v>1985</v>
      </c>
      <c r="B20" s="32">
        <f>'T2'!H29</f>
        <v>7593.8</v>
      </c>
      <c r="C20" s="32">
        <v>114386</v>
      </c>
      <c r="D20" s="557">
        <v>1836</v>
      </c>
      <c r="E20" s="650">
        <f t="shared" si="3"/>
        <v>202.641156</v>
      </c>
      <c r="F20" s="21">
        <f t="shared" si="0"/>
        <v>25696.797126000001</v>
      </c>
      <c r="G20" s="129">
        <f t="shared" si="4"/>
        <v>66387.494973161054</v>
      </c>
      <c r="H20" s="161">
        <f t="shared" si="5"/>
        <v>37.47412495021495</v>
      </c>
      <c r="I20" s="174">
        <f t="shared" si="1"/>
        <v>0.29551542796423447</v>
      </c>
      <c r="K20" s="576">
        <f t="shared" si="2"/>
        <v>86.426750432486571</v>
      </c>
      <c r="L20" s="557">
        <v>110371</v>
      </c>
    </row>
    <row r="21" spans="1:12">
      <c r="A21" s="300">
        <v>1986</v>
      </c>
      <c r="B21" s="32">
        <f>'T2'!H30</f>
        <v>7860.5</v>
      </c>
      <c r="C21" s="32">
        <v>116309</v>
      </c>
      <c r="D21" s="557">
        <v>1828</v>
      </c>
      <c r="E21" s="650">
        <f t="shared" si="3"/>
        <v>206.30807999999999</v>
      </c>
      <c r="F21" s="21">
        <f t="shared" si="0"/>
        <v>26464.905467000004</v>
      </c>
      <c r="G21" s="129">
        <f t="shared" si="4"/>
        <v>67582.904160469101</v>
      </c>
      <c r="H21" s="161">
        <f t="shared" si="5"/>
        <v>38.100785970185946</v>
      </c>
      <c r="I21" s="174">
        <f t="shared" si="1"/>
        <v>0.29701598631446186</v>
      </c>
      <c r="K21" s="576">
        <f t="shared" si="2"/>
        <v>89.462123281434941</v>
      </c>
      <c r="L21" s="557">
        <v>112860</v>
      </c>
    </row>
    <row r="22" spans="1:12">
      <c r="A22" s="300">
        <v>1987</v>
      </c>
      <c r="B22" s="32">
        <f>'T2'!H31</f>
        <v>8132.6</v>
      </c>
      <c r="C22" s="32">
        <v>119485</v>
      </c>
      <c r="D22" s="557">
        <v>1833</v>
      </c>
      <c r="E22" s="650">
        <f t="shared" si="3"/>
        <v>212.15691899999999</v>
      </c>
      <c r="F22" s="21">
        <f t="shared" si="0"/>
        <v>27207.395214999997</v>
      </c>
      <c r="G22" s="129">
        <f t="shared" si="4"/>
        <v>68063.773695442942</v>
      </c>
      <c r="H22" s="161">
        <f t="shared" si="5"/>
        <v>38.332947321883012</v>
      </c>
      <c r="I22" s="174">
        <f t="shared" si="1"/>
        <v>0.29891137816516633</v>
      </c>
      <c r="K22" s="576">
        <f t="shared" si="2"/>
        <v>92.558954748247302</v>
      </c>
      <c r="L22" s="557">
        <v>115743</v>
      </c>
    </row>
    <row r="23" spans="1:12">
      <c r="A23" s="300">
        <v>1988</v>
      </c>
      <c r="B23" s="32">
        <f>'T2'!H32</f>
        <v>8474.5</v>
      </c>
      <c r="C23" s="32">
        <v>122895</v>
      </c>
      <c r="D23" s="557">
        <v>1837</v>
      </c>
      <c r="E23" s="650">
        <f t="shared" si="3"/>
        <v>217.20871700000001</v>
      </c>
      <c r="F23" s="21">
        <f t="shared" si="0"/>
        <v>27928.311411000002</v>
      </c>
      <c r="G23" s="129">
        <f t="shared" si="4"/>
        <v>68957.239920257125</v>
      </c>
      <c r="H23" s="161">
        <f t="shared" si="5"/>
        <v>39.015469162777663</v>
      </c>
      <c r="I23" s="174">
        <f t="shared" si="1"/>
        <v>0.30343760764076078</v>
      </c>
      <c r="K23" s="576">
        <f t="shared" si="2"/>
        <v>96.450195757079129</v>
      </c>
      <c r="L23" s="557">
        <v>118241</v>
      </c>
    </row>
    <row r="24" spans="1:12">
      <c r="A24" s="300">
        <v>1989</v>
      </c>
      <c r="B24" s="32">
        <f>'T2'!H33</f>
        <v>8786.4</v>
      </c>
      <c r="C24" s="32">
        <v>125654</v>
      </c>
      <c r="D24" s="557">
        <v>1849</v>
      </c>
      <c r="E24" s="650">
        <f t="shared" si="3"/>
        <v>223.000494</v>
      </c>
      <c r="F24" s="21">
        <f t="shared" si="0"/>
        <v>28627.654054999999</v>
      </c>
      <c r="G24" s="129">
        <f t="shared" si="4"/>
        <v>69925.35056583953</v>
      </c>
      <c r="H24" s="161">
        <f t="shared" si="5"/>
        <v>39.400809578475638</v>
      </c>
      <c r="I24" s="174">
        <f t="shared" si="1"/>
        <v>0.30692001458168383</v>
      </c>
      <c r="K24" s="576">
        <f t="shared" si="2"/>
        <v>100</v>
      </c>
      <c r="L24" s="557">
        <v>120606</v>
      </c>
    </row>
    <row r="25" spans="1:12">
      <c r="A25" s="300">
        <v>1990</v>
      </c>
      <c r="B25" s="32">
        <f>'T2'!H34</f>
        <v>8955</v>
      </c>
      <c r="C25" s="32">
        <v>127178</v>
      </c>
      <c r="D25" s="557">
        <v>1831</v>
      </c>
      <c r="E25" s="650">
        <f t="shared" si="3"/>
        <v>223.37833800000001</v>
      </c>
      <c r="F25" s="21">
        <f t="shared" si="0"/>
        <v>29286.546289000005</v>
      </c>
      <c r="G25" s="129">
        <f t="shared" si="4"/>
        <v>70413.121766343233</v>
      </c>
      <c r="H25" s="161">
        <f t="shared" si="5"/>
        <v>40.088936466167098</v>
      </c>
      <c r="I25" s="174">
        <f t="shared" si="1"/>
        <v>0.3057718008682877</v>
      </c>
      <c r="K25" s="576">
        <f t="shared" ref="K25:K52" si="6">B25/B$24*100</f>
        <v>101.91887462441956</v>
      </c>
      <c r="L25" s="557">
        <v>121998</v>
      </c>
    </row>
    <row r="26" spans="1:12">
      <c r="A26" s="300">
        <v>1991</v>
      </c>
      <c r="B26" s="32">
        <f>'T2'!H35</f>
        <v>8948.4</v>
      </c>
      <c r="C26" s="32">
        <v>125980</v>
      </c>
      <c r="D26" s="557">
        <v>1821</v>
      </c>
      <c r="E26" s="650">
        <f t="shared" si="3"/>
        <v>220.091523</v>
      </c>
      <c r="F26" s="21">
        <f t="shared" si="0"/>
        <v>29797.569802000002</v>
      </c>
      <c r="G26" s="129">
        <f t="shared" si="4"/>
        <v>71030.322273376718</v>
      </c>
      <c r="H26" s="161">
        <f t="shared" si="5"/>
        <v>40.657631325491806</v>
      </c>
      <c r="I26" s="174">
        <f t="shared" si="1"/>
        <v>0.30030636925966314</v>
      </c>
      <c r="K26" s="576">
        <f t="shared" si="6"/>
        <v>101.84375853591914</v>
      </c>
      <c r="L26" s="557">
        <v>120863</v>
      </c>
    </row>
    <row r="27" spans="1:12">
      <c r="A27" s="300">
        <v>1992</v>
      </c>
      <c r="B27" s="32">
        <f>'T2'!H36</f>
        <v>9266.6</v>
      </c>
      <c r="C27" s="32">
        <v>126086</v>
      </c>
      <c r="D27" s="557">
        <v>1821</v>
      </c>
      <c r="E27" s="650">
        <f t="shared" si="3"/>
        <v>221.200512</v>
      </c>
      <c r="F27" s="21">
        <f t="shared" si="0"/>
        <v>30312.638356000003</v>
      </c>
      <c r="G27" s="129">
        <f t="shared" si="4"/>
        <v>73494.281680757587</v>
      </c>
      <c r="H27" s="161">
        <f t="shared" si="5"/>
        <v>41.892308097370048</v>
      </c>
      <c r="I27" s="174">
        <f t="shared" si="1"/>
        <v>0.30570087272412544</v>
      </c>
      <c r="K27" s="576">
        <f t="shared" si="6"/>
        <v>105.46526449968134</v>
      </c>
      <c r="L27" s="557">
        <v>121472</v>
      </c>
    </row>
    <row r="28" spans="1:12">
      <c r="A28" s="300">
        <v>1993</v>
      </c>
      <c r="B28" s="32">
        <f>'T2'!H37</f>
        <v>9521</v>
      </c>
      <c r="C28" s="32">
        <v>128535</v>
      </c>
      <c r="D28" s="557">
        <v>1829</v>
      </c>
      <c r="E28" s="650">
        <f t="shared" si="3"/>
        <v>225.07491099999999</v>
      </c>
      <c r="F28" s="21">
        <f t="shared" si="0"/>
        <v>30914.450567</v>
      </c>
      <c r="G28" s="129">
        <f t="shared" si="4"/>
        <v>74073.209631617836</v>
      </c>
      <c r="H28" s="161">
        <f t="shared" si="5"/>
        <v>42.301471797538554</v>
      </c>
      <c r="I28" s="174">
        <f t="shared" si="1"/>
        <v>0.30797894917670976</v>
      </c>
      <c r="K28" s="576">
        <f t="shared" si="6"/>
        <v>108.36064827460621</v>
      </c>
      <c r="L28" s="557">
        <v>123059</v>
      </c>
    </row>
    <row r="29" spans="1:12">
      <c r="A29" s="300">
        <v>1994</v>
      </c>
      <c r="B29" s="32">
        <f>'T2'!H38</f>
        <v>9905.4</v>
      </c>
      <c r="C29" s="32">
        <v>131422</v>
      </c>
      <c r="D29" s="557">
        <v>1840</v>
      </c>
      <c r="E29" s="650">
        <f t="shared" si="3"/>
        <v>231.30271999999999</v>
      </c>
      <c r="F29" s="21">
        <f t="shared" si="0"/>
        <v>31561.207677999999</v>
      </c>
      <c r="G29" s="129">
        <f t="shared" si="4"/>
        <v>75370.94246016648</v>
      </c>
      <c r="H29" s="161">
        <f t="shared" si="5"/>
        <v>42.824399125094594</v>
      </c>
      <c r="I29" s="174">
        <f t="shared" si="1"/>
        <v>0.31384730587811571</v>
      </c>
      <c r="K29" s="576">
        <f t="shared" si="6"/>
        <v>112.73559136847855</v>
      </c>
      <c r="L29" s="557">
        <v>125708</v>
      </c>
    </row>
    <row r="30" spans="1:12">
      <c r="A30" s="300">
        <v>1995</v>
      </c>
      <c r="B30" s="32">
        <f>'T2'!H39</f>
        <v>10174.799999999999</v>
      </c>
      <c r="C30" s="32">
        <v>134227</v>
      </c>
      <c r="D30" s="557">
        <v>1841</v>
      </c>
      <c r="E30" s="650">
        <f t="shared" si="3"/>
        <v>234.624404</v>
      </c>
      <c r="F30" s="21">
        <f t="shared" si="0"/>
        <v>32283.92167</v>
      </c>
      <c r="G30" s="129">
        <f t="shared" si="4"/>
        <v>75802.930855938073</v>
      </c>
      <c r="H30" s="161">
        <f t="shared" si="5"/>
        <v>43.366332855980318</v>
      </c>
      <c r="I30" s="174">
        <f t="shared" si="1"/>
        <v>0.31516617169391115</v>
      </c>
      <c r="K30" s="576">
        <f t="shared" si="6"/>
        <v>115.80169352635892</v>
      </c>
      <c r="L30" s="557">
        <v>127444</v>
      </c>
    </row>
    <row r="31" spans="1:12">
      <c r="A31" s="300">
        <v>1996</v>
      </c>
      <c r="B31" s="32">
        <f>'T2'!H40</f>
        <v>10561</v>
      </c>
      <c r="C31" s="32">
        <v>136425</v>
      </c>
      <c r="D31" s="557">
        <v>1840</v>
      </c>
      <c r="E31" s="650">
        <f t="shared" si="3"/>
        <v>237.64336</v>
      </c>
      <c r="F31" s="21">
        <f t="shared" si="0"/>
        <v>33123.941850999996</v>
      </c>
      <c r="G31" s="129">
        <f t="shared" si="4"/>
        <v>77412.497709364121</v>
      </c>
      <c r="H31" s="161">
        <f t="shared" si="5"/>
        <v>44.440543173602663</v>
      </c>
      <c r="I31" s="174">
        <f t="shared" si="1"/>
        <v>0.31883282634373927</v>
      </c>
      <c r="K31" s="576">
        <f t="shared" si="6"/>
        <v>120.19712282618593</v>
      </c>
      <c r="L31" s="557">
        <v>129154</v>
      </c>
    </row>
    <row r="32" spans="1:12">
      <c r="A32" s="300">
        <v>1997</v>
      </c>
      <c r="B32" s="32">
        <f>'T2'!H41</f>
        <v>11034.9</v>
      </c>
      <c r="C32" s="32">
        <v>139332</v>
      </c>
      <c r="D32" s="557">
        <v>1845</v>
      </c>
      <c r="E32" s="650">
        <f t="shared" si="3"/>
        <v>243.41822999999999</v>
      </c>
      <c r="F32" s="21">
        <f t="shared" si="0"/>
        <v>34028.233239000001</v>
      </c>
      <c r="G32" s="129">
        <f t="shared" si="4"/>
        <v>79198.60477133753</v>
      </c>
      <c r="H32" s="161">
        <f t="shared" si="5"/>
        <v>45.333087829946017</v>
      </c>
      <c r="I32" s="174">
        <f t="shared" si="1"/>
        <v>0.32428659820495243</v>
      </c>
      <c r="K32" s="576">
        <f t="shared" si="6"/>
        <v>125.59068560502595</v>
      </c>
      <c r="L32" s="557">
        <v>131934</v>
      </c>
    </row>
    <row r="33" spans="1:22">
      <c r="A33" s="300">
        <v>1998</v>
      </c>
      <c r="B33" s="32">
        <f>'T2'!H42</f>
        <v>11525.9</v>
      </c>
      <c r="C33" s="32">
        <v>142372</v>
      </c>
      <c r="D33" s="557">
        <v>1845</v>
      </c>
      <c r="E33" s="650">
        <f t="shared" si="3"/>
        <v>246.833325</v>
      </c>
      <c r="F33" s="21">
        <f t="shared" si="0"/>
        <v>35042.190182999999</v>
      </c>
      <c r="G33" s="129">
        <f t="shared" si="4"/>
        <v>80956.227348074055</v>
      </c>
      <c r="H33" s="161">
        <f t="shared" si="5"/>
        <v>46.695072474512912</v>
      </c>
      <c r="I33" s="174">
        <f t="shared" si="1"/>
        <v>0.32891494338135163</v>
      </c>
      <c r="K33" s="576">
        <f t="shared" si="6"/>
        <v>131.17886734043523</v>
      </c>
      <c r="L33" s="557">
        <v>133785</v>
      </c>
    </row>
    <row r="34" spans="1:22">
      <c r="A34" s="300">
        <v>1999</v>
      </c>
      <c r="B34" s="32">
        <f>'T2'!H43</f>
        <v>12065.9</v>
      </c>
      <c r="C34" s="32">
        <v>144985</v>
      </c>
      <c r="D34" s="557">
        <v>1841</v>
      </c>
      <c r="E34" s="650">
        <f t="shared" si="3"/>
        <v>249.96913900000001</v>
      </c>
      <c r="F34" s="21">
        <f t="shared" si="0"/>
        <v>36140.643538999997</v>
      </c>
      <c r="G34" s="129">
        <f t="shared" si="4"/>
        <v>83221.712590957686</v>
      </c>
      <c r="H34" s="161">
        <f t="shared" si="5"/>
        <v>48.269558587390257</v>
      </c>
      <c r="I34" s="174">
        <f t="shared" si="1"/>
        <v>0.33385957798398019</v>
      </c>
      <c r="K34" s="576">
        <f t="shared" si="6"/>
        <v>137.32472912683238</v>
      </c>
      <c r="L34" s="557">
        <v>135779</v>
      </c>
    </row>
    <row r="35" spans="1:22">
      <c r="A35" s="300">
        <v>2000</v>
      </c>
      <c r="B35" s="32">
        <f>'T2'!H44</f>
        <v>12559.7</v>
      </c>
      <c r="C35" s="32">
        <v>147924</v>
      </c>
      <c r="D35" s="557">
        <v>1834</v>
      </c>
      <c r="E35" s="650">
        <f t="shared" si="3"/>
        <v>255.24695</v>
      </c>
      <c r="F35" s="21">
        <f t="shared" si="0"/>
        <v>27695.3</v>
      </c>
      <c r="G35" s="129">
        <f t="shared" si="4"/>
        <v>84906.438441361781</v>
      </c>
      <c r="H35" s="161">
        <f t="shared" si="5"/>
        <v>49.206072785590585</v>
      </c>
      <c r="I35" s="174">
        <f t="shared" si="1"/>
        <v>0.45349571949031064</v>
      </c>
      <c r="K35" s="576">
        <f t="shared" si="6"/>
        <v>142.9447782937267</v>
      </c>
      <c r="L35" s="557">
        <v>139175</v>
      </c>
    </row>
    <row r="36" spans="1:22">
      <c r="A36" s="300">
        <v>2001</v>
      </c>
      <c r="B36" s="32">
        <f>'T2'!H45</f>
        <v>12682.2</v>
      </c>
      <c r="C36" s="32">
        <v>147655</v>
      </c>
      <c r="D36" s="557">
        <v>1812</v>
      </c>
      <c r="E36" s="650">
        <f t="shared" si="3"/>
        <v>252.270264</v>
      </c>
      <c r="F36" s="21">
        <f t="shared" si="0"/>
        <v>29244.400000000001</v>
      </c>
      <c r="G36" s="129">
        <f t="shared" si="4"/>
        <v>85890.758863567098</v>
      </c>
      <c r="H36" s="161">
        <f t="shared" si="5"/>
        <v>50.272274658578077</v>
      </c>
      <c r="I36" s="174">
        <f t="shared" si="1"/>
        <v>0.43366251316491361</v>
      </c>
      <c r="K36" s="576">
        <f t="shared" si="6"/>
        <v>144.3389784211964</v>
      </c>
      <c r="L36" s="557">
        <v>139222</v>
      </c>
    </row>
    <row r="37" spans="1:22">
      <c r="A37" s="331">
        <v>2002</v>
      </c>
      <c r="B37" s="165">
        <f>'T2'!H46</f>
        <v>12908.8</v>
      </c>
      <c r="C37" s="32">
        <v>146541</v>
      </c>
      <c r="D37" s="557">
        <v>1807</v>
      </c>
      <c r="E37" s="650">
        <f t="shared" si="3"/>
        <v>250.82424900000001</v>
      </c>
      <c r="F37" s="21">
        <f t="shared" si="0"/>
        <v>30682.799999999999</v>
      </c>
      <c r="G37" s="129">
        <f t="shared" si="4"/>
        <v>88090.022587535219</v>
      </c>
      <c r="H37" s="161">
        <f t="shared" si="5"/>
        <v>51.465518391724551</v>
      </c>
      <c r="I37" s="174">
        <f t="shared" si="1"/>
        <v>0.42071779628977796</v>
      </c>
      <c r="K37" s="576">
        <f t="shared" si="6"/>
        <v>146.91796412637711</v>
      </c>
      <c r="L37" s="557">
        <v>138807</v>
      </c>
    </row>
    <row r="38" spans="1:22">
      <c r="A38" s="331">
        <v>2003</v>
      </c>
      <c r="B38" s="165">
        <f>'T2'!H47</f>
        <v>13271.1</v>
      </c>
      <c r="C38" s="32">
        <v>146590</v>
      </c>
      <c r="D38" s="557">
        <v>1797</v>
      </c>
      <c r="E38" s="650">
        <f t="shared" si="3"/>
        <v>251.73094800000001</v>
      </c>
      <c r="F38" s="21">
        <f t="shared" si="0"/>
        <v>32367.4</v>
      </c>
      <c r="G38" s="129">
        <f t="shared" si="4"/>
        <v>90532.096323077974</v>
      </c>
      <c r="H38" s="161">
        <f t="shared" si="5"/>
        <v>52.719381964906432</v>
      </c>
      <c r="I38" s="174">
        <f t="shared" si="1"/>
        <v>0.41001439720212313</v>
      </c>
      <c r="K38" s="576">
        <f t="shared" si="6"/>
        <v>151.04138213602843</v>
      </c>
      <c r="L38" s="557">
        <v>140084</v>
      </c>
    </row>
    <row r="39" spans="1:22">
      <c r="A39" s="331">
        <v>2004</v>
      </c>
      <c r="B39" s="165">
        <f>'T2'!H48</f>
        <v>13773.5</v>
      </c>
      <c r="C39" s="32">
        <v>148241</v>
      </c>
      <c r="D39" s="557">
        <v>1799</v>
      </c>
      <c r="E39" s="650">
        <f t="shared" si="3"/>
        <v>254.68263099999999</v>
      </c>
      <c r="F39" s="21">
        <f t="shared" si="0"/>
        <v>35681.5</v>
      </c>
      <c r="G39" s="129">
        <f t="shared" si="4"/>
        <v>92912.891845036123</v>
      </c>
      <c r="H39" s="161">
        <f t="shared" si="5"/>
        <v>54.081033896653913</v>
      </c>
      <c r="I39" s="174">
        <f t="shared" si="1"/>
        <v>0.38601235934587952</v>
      </c>
      <c r="K39" s="576">
        <f t="shared" si="6"/>
        <v>156.75930984248384</v>
      </c>
      <c r="L39" s="557">
        <v>141569</v>
      </c>
    </row>
    <row r="40" spans="1:22">
      <c r="A40" s="331">
        <v>2005</v>
      </c>
      <c r="B40" s="165">
        <f>'T2'!H49</f>
        <v>14234.2</v>
      </c>
      <c r="C40" s="32">
        <v>150223</v>
      </c>
      <c r="D40" s="557">
        <v>1795</v>
      </c>
      <c r="E40" s="650">
        <f t="shared" si="3"/>
        <v>258.44409999999999</v>
      </c>
      <c r="F40" s="21">
        <f t="shared" si="0"/>
        <v>39294.699999999997</v>
      </c>
      <c r="G40" s="129">
        <f t="shared" si="4"/>
        <v>94753.799351630587</v>
      </c>
      <c r="H40" s="161">
        <f t="shared" si="5"/>
        <v>55.076513644536675</v>
      </c>
      <c r="I40" s="174">
        <f t="shared" si="1"/>
        <v>0.36224223623033136</v>
      </c>
      <c r="K40" s="576">
        <f t="shared" si="6"/>
        <v>162.00264044432308</v>
      </c>
      <c r="L40" s="557">
        <v>143980</v>
      </c>
    </row>
    <row r="41" spans="1:22">
      <c r="A41" s="331">
        <v>2006</v>
      </c>
      <c r="B41" s="165">
        <f>'T2'!H50</f>
        <v>14613.8</v>
      </c>
      <c r="C41" s="32">
        <v>152830</v>
      </c>
      <c r="D41" s="557">
        <v>1798</v>
      </c>
      <c r="E41" s="650">
        <f t="shared" si="3"/>
        <v>263.72704399999998</v>
      </c>
      <c r="F41" s="21">
        <f t="shared" si="0"/>
        <v>42506.5</v>
      </c>
      <c r="G41" s="129">
        <f t="shared" si="4"/>
        <v>95621.278544788322</v>
      </c>
      <c r="H41" s="161">
        <f t="shared" si="5"/>
        <v>55.412595456080723</v>
      </c>
      <c r="I41" s="174">
        <f t="shared" si="1"/>
        <v>0.34380153623563453</v>
      </c>
      <c r="K41" s="576">
        <f t="shared" si="6"/>
        <v>166.32295365564966</v>
      </c>
      <c r="L41" s="557">
        <v>146678</v>
      </c>
    </row>
    <row r="42" spans="1:22">
      <c r="A42" s="331">
        <v>2007</v>
      </c>
      <c r="B42" s="165">
        <f>'T2'!H51</f>
        <v>14873.7</v>
      </c>
      <c r="C42" s="32">
        <v>154193</v>
      </c>
      <c r="D42" s="557">
        <v>1796</v>
      </c>
      <c r="E42" s="650">
        <f t="shared" si="3"/>
        <v>266.33782000000002</v>
      </c>
      <c r="F42" s="21">
        <f t="shared" si="0"/>
        <v>44400.800000000003</v>
      </c>
      <c r="G42" s="129">
        <f t="shared" si="4"/>
        <v>96461.577373810753</v>
      </c>
      <c r="H42" s="161">
        <f t="shared" si="5"/>
        <v>55.845241956249396</v>
      </c>
      <c r="I42" s="174">
        <f t="shared" si="1"/>
        <v>0.33498720743770383</v>
      </c>
      <c r="K42" s="576">
        <f t="shared" si="6"/>
        <v>169.28093417099154</v>
      </c>
      <c r="L42" s="557">
        <v>148295</v>
      </c>
    </row>
    <row r="43" spans="1:22">
      <c r="A43" s="331">
        <v>2008</v>
      </c>
      <c r="B43" s="165">
        <f>'T2'!H52</f>
        <v>14830.4</v>
      </c>
      <c r="C43" s="32">
        <v>153346</v>
      </c>
      <c r="D43" s="557">
        <v>1789</v>
      </c>
      <c r="E43" s="650">
        <f t="shared" si="3"/>
        <v>264.13332700000001</v>
      </c>
      <c r="F43" s="21">
        <f t="shared" si="0"/>
        <v>45856.4</v>
      </c>
      <c r="G43" s="129">
        <f t="shared" si="4"/>
        <v>96712.010746938293</v>
      </c>
      <c r="H43" s="161">
        <f t="shared" si="5"/>
        <v>56.147401649167882</v>
      </c>
      <c r="I43" s="174">
        <f t="shared" si="1"/>
        <v>0.32340960040474176</v>
      </c>
      <c r="K43" s="576">
        <f t="shared" si="6"/>
        <v>168.78812710552674</v>
      </c>
      <c r="L43" s="557">
        <v>147643</v>
      </c>
    </row>
    <row r="44" spans="1:22" s="40" customFormat="1">
      <c r="A44" s="331">
        <v>2009</v>
      </c>
      <c r="B44" s="166">
        <f>'T2'!H53</f>
        <v>14418.7</v>
      </c>
      <c r="C44" s="68">
        <v>146934</v>
      </c>
      <c r="D44" s="557">
        <v>1763</v>
      </c>
      <c r="E44" s="650">
        <f t="shared" si="3"/>
        <v>250.66862900000001</v>
      </c>
      <c r="F44" s="21">
        <f t="shared" si="0"/>
        <v>44944.9</v>
      </c>
      <c r="G44" s="129">
        <f t="shared" si="4"/>
        <v>98130.453128615569</v>
      </c>
      <c r="H44" s="161">
        <f t="shared" si="5"/>
        <v>57.52095927408611</v>
      </c>
      <c r="I44" s="174">
        <f t="shared" si="1"/>
        <v>0.32080836757896891</v>
      </c>
      <c r="J44"/>
      <c r="K44" s="576">
        <f t="shared" si="6"/>
        <v>164.10247655467543</v>
      </c>
      <c r="L44" s="557">
        <v>142183</v>
      </c>
      <c r="M44"/>
      <c r="N44"/>
      <c r="O44"/>
      <c r="P44"/>
      <c r="Q44"/>
      <c r="R44"/>
      <c r="S44"/>
      <c r="T44"/>
      <c r="U44"/>
      <c r="V44"/>
    </row>
    <row r="45" spans="1:22" s="40" customFormat="1">
      <c r="A45" s="331">
        <v>2010</v>
      </c>
      <c r="B45" s="166">
        <f>'T2'!H54</f>
        <v>14783.8</v>
      </c>
      <c r="C45" s="68">
        <v>145485</v>
      </c>
      <c r="D45" s="557">
        <v>1774</v>
      </c>
      <c r="E45" s="650">
        <f t="shared" si="3"/>
        <v>250.81876399999999</v>
      </c>
      <c r="F45" s="21">
        <f t="shared" si="0"/>
        <v>45859.5</v>
      </c>
      <c r="G45" s="129">
        <f t="shared" si="4"/>
        <v>101617.34886758085</v>
      </c>
      <c r="H45" s="161">
        <f t="shared" si="5"/>
        <v>58.942161121565846</v>
      </c>
      <c r="I45" s="174">
        <f t="shared" si="1"/>
        <v>0.3223715914914031</v>
      </c>
      <c r="J45"/>
      <c r="K45" s="576">
        <f t="shared" si="6"/>
        <v>168.25776199581171</v>
      </c>
      <c r="L45" s="557">
        <v>141386</v>
      </c>
      <c r="M45"/>
      <c r="N45"/>
      <c r="O45"/>
      <c r="P45"/>
      <c r="Q45"/>
      <c r="R45"/>
      <c r="S45"/>
      <c r="T45"/>
      <c r="U45"/>
      <c r="V45"/>
    </row>
    <row r="46" spans="1:22" s="40" customFormat="1">
      <c r="A46" s="300">
        <v>2011</v>
      </c>
      <c r="B46" s="166">
        <f>'T2'!H55</f>
        <v>15020.6</v>
      </c>
      <c r="C46" s="68">
        <v>146851</v>
      </c>
      <c r="D46" s="557">
        <v>1782</v>
      </c>
      <c r="E46" s="650">
        <f t="shared" si="3"/>
        <v>253.37010599999999</v>
      </c>
      <c r="F46" s="21">
        <f t="shared" si="0"/>
        <v>47313.599999999999</v>
      </c>
      <c r="G46" s="129">
        <f t="shared" si="4"/>
        <v>102284.62863719008</v>
      </c>
      <c r="H46" s="161">
        <f>B46/E46</f>
        <v>59.283236831420048</v>
      </c>
      <c r="I46" s="174">
        <f t="shared" si="1"/>
        <v>0.31746897298028476</v>
      </c>
      <c r="J46"/>
      <c r="K46" s="576">
        <f t="shared" si="6"/>
        <v>170.95283620140219</v>
      </c>
      <c r="L46" s="557">
        <v>142183</v>
      </c>
      <c r="M46"/>
      <c r="N46"/>
      <c r="O46"/>
      <c r="P46"/>
      <c r="Q46"/>
      <c r="R46"/>
      <c r="S46"/>
      <c r="T46"/>
      <c r="U46"/>
      <c r="V46"/>
    </row>
    <row r="47" spans="1:22" s="40" customFormat="1">
      <c r="A47" s="331">
        <v>2012</v>
      </c>
      <c r="B47" s="166">
        <f>'T2'!H56</f>
        <v>15354.6</v>
      </c>
      <c r="C47" s="68">
        <v>149502</v>
      </c>
      <c r="D47" s="557">
        <v>1785</v>
      </c>
      <c r="E47" s="650">
        <f t="shared" si="3"/>
        <v>258.37875000000003</v>
      </c>
      <c r="F47" s="21">
        <f t="shared" si="0"/>
        <v>48806</v>
      </c>
      <c r="G47" s="129">
        <f t="shared" si="4"/>
        <v>102704.98053537746</v>
      </c>
      <c r="H47" s="161">
        <f>B47/E47</f>
        <v>59.426713690657607</v>
      </c>
      <c r="I47" s="174">
        <f t="shared" si="1"/>
        <v>0.31460476170962587</v>
      </c>
      <c r="J47"/>
      <c r="K47" s="576">
        <f t="shared" si="6"/>
        <v>174.75416552854412</v>
      </c>
      <c r="L47" s="557">
        <v>144750</v>
      </c>
      <c r="M47"/>
      <c r="N47"/>
      <c r="O47"/>
      <c r="P47"/>
      <c r="Q47"/>
      <c r="R47"/>
      <c r="S47"/>
      <c r="T47"/>
      <c r="U47"/>
      <c r="V47"/>
    </row>
    <row r="48" spans="1:22" s="40" customFormat="1">
      <c r="A48" s="331">
        <v>2013</v>
      </c>
      <c r="B48" s="166">
        <f>'T2'!H57</f>
        <v>15612.2</v>
      </c>
      <c r="C48" s="68">
        <v>151705</v>
      </c>
      <c r="D48" s="557">
        <v>1783</v>
      </c>
      <c r="E48" s="650">
        <f t="shared" si="3"/>
        <v>260.64785499999999</v>
      </c>
      <c r="F48" s="21">
        <f t="shared" si="0"/>
        <v>51154.2</v>
      </c>
      <c r="G48" s="129">
        <f t="shared" si="4"/>
        <v>102911.57180053394</v>
      </c>
      <c r="H48" s="161">
        <f>B48/E48</f>
        <v>59.897673050100494</v>
      </c>
      <c r="I48" s="174">
        <f t="shared" si="1"/>
        <v>0.30519879110610665</v>
      </c>
      <c r="J48"/>
      <c r="K48" s="576">
        <f t="shared" si="6"/>
        <v>177.68596922516616</v>
      </c>
      <c r="L48" s="557">
        <v>146185</v>
      </c>
      <c r="M48"/>
      <c r="N48"/>
      <c r="O48"/>
      <c r="P48"/>
      <c r="Q48"/>
      <c r="R48"/>
      <c r="S48"/>
      <c r="T48"/>
      <c r="U48"/>
      <c r="V48"/>
    </row>
    <row r="49" spans="1:22" s="40" customFormat="1">
      <c r="A49" s="31">
        <v>2014</v>
      </c>
      <c r="B49" s="166">
        <f>'T2'!H58</f>
        <v>16013.3</v>
      </c>
      <c r="C49" s="68">
        <v>154481</v>
      </c>
      <c r="D49" s="557">
        <v>1786</v>
      </c>
      <c r="E49" s="650">
        <f t="shared" si="3"/>
        <v>265.24421799999999</v>
      </c>
      <c r="F49" s="21">
        <f t="shared" si="0"/>
        <v>53413.3</v>
      </c>
      <c r="G49" s="129">
        <f t="shared" si="4"/>
        <v>103658.70236469209</v>
      </c>
      <c r="H49" s="161">
        <f>B49/E49</f>
        <v>60.371909784664936</v>
      </c>
      <c r="I49" s="174">
        <f>B49/F49</f>
        <v>0.29979986258104252</v>
      </c>
      <c r="J49"/>
      <c r="K49" s="576">
        <f t="shared" si="6"/>
        <v>182.2509787853956</v>
      </c>
      <c r="L49" s="557">
        <v>148513</v>
      </c>
      <c r="M49"/>
      <c r="N49"/>
      <c r="O49"/>
      <c r="P49"/>
      <c r="Q49"/>
      <c r="R49"/>
      <c r="S49"/>
      <c r="T49"/>
      <c r="U49"/>
      <c r="V49"/>
    </row>
    <row r="50" spans="1:22" s="40" customFormat="1">
      <c r="A50" s="485">
        <v>2015</v>
      </c>
      <c r="B50" s="68">
        <f>'T2'!H59</f>
        <v>16471.5</v>
      </c>
      <c r="C50" s="642">
        <v>157523</v>
      </c>
      <c r="D50" s="654">
        <v>1786</v>
      </c>
      <c r="E50" s="685">
        <f t="shared" si="3"/>
        <v>269.68599999999998</v>
      </c>
      <c r="F50" s="21">
        <f t="shared" si="0"/>
        <v>54496.6</v>
      </c>
      <c r="G50" s="129">
        <f t="shared" si="4"/>
        <v>104565.68247176602</v>
      </c>
      <c r="H50" s="161">
        <f>B50/E50</f>
        <v>61.076585362236088</v>
      </c>
      <c r="I50" s="174">
        <f>B50/F50</f>
        <v>0.30224821365002585</v>
      </c>
      <c r="J50" s="556"/>
      <c r="K50" s="576">
        <f t="shared" si="6"/>
        <v>187.4658563234089</v>
      </c>
      <c r="L50" s="642">
        <v>151000</v>
      </c>
      <c r="M50" s="556"/>
      <c r="N50" s="556"/>
      <c r="O50" s="556"/>
      <c r="P50" s="556"/>
      <c r="Q50" s="556"/>
      <c r="R50" s="556"/>
      <c r="S50" s="556"/>
      <c r="T50" s="556"/>
      <c r="U50" s="556"/>
      <c r="V50" s="556"/>
    </row>
    <row r="51" spans="1:22" s="40" customFormat="1">
      <c r="A51" s="485">
        <v>2016</v>
      </c>
      <c r="B51" s="68">
        <f>'T2'!H60</f>
        <v>16716.2</v>
      </c>
      <c r="C51" s="642">
        <v>159867</v>
      </c>
      <c r="D51" s="654">
        <v>1783</v>
      </c>
      <c r="E51" s="685">
        <f>(L51*D51)/1000000</f>
        <v>273.84383800000001</v>
      </c>
      <c r="F51" s="21">
        <f t="shared" si="0"/>
        <v>56692.4</v>
      </c>
      <c r="G51" s="129">
        <f t="shared" si="4"/>
        <v>104563.16813351099</v>
      </c>
      <c r="H51" s="161">
        <f t="shared" ref="H51:H52" si="7">B51/E51</f>
        <v>61.042819594136716</v>
      </c>
      <c r="I51" s="174">
        <f t="shared" ref="I51:I52" si="8">B51/F51</f>
        <v>0.29485786454621782</v>
      </c>
      <c r="J51" s="687"/>
      <c r="K51" s="576">
        <f t="shared" si="6"/>
        <v>190.25084221068926</v>
      </c>
      <c r="L51" s="642">
        <v>153586</v>
      </c>
      <c r="M51" s="687"/>
      <c r="N51" s="687"/>
      <c r="O51" s="687"/>
      <c r="P51" s="687"/>
      <c r="Q51" s="687"/>
      <c r="R51" s="687"/>
      <c r="S51" s="687"/>
      <c r="T51" s="687"/>
      <c r="U51" s="687"/>
      <c r="V51" s="687"/>
    </row>
    <row r="52" spans="1:22" s="40" customFormat="1">
      <c r="A52" s="448">
        <v>2017</v>
      </c>
      <c r="B52" s="424">
        <f>'T2'!H61</f>
        <v>17092.5</v>
      </c>
      <c r="C52" s="647">
        <f>C51*((C$49/C$44)^(1/5))</f>
        <v>161476.51926861404</v>
      </c>
      <c r="D52" s="647">
        <f>D51*((D$49/D$44)^(1/5))</f>
        <v>1787.6280952356028</v>
      </c>
      <c r="E52" s="644">
        <f t="shared" si="3"/>
        <v>276.95688178811747</v>
      </c>
      <c r="F52" s="646">
        <f t="shared" ref="F52" si="9">F51*((F$49/F$44)^(1/5))</f>
        <v>58683.855777229372</v>
      </c>
      <c r="G52" s="579">
        <f t="shared" si="4"/>
        <v>105851.30319515282</v>
      </c>
      <c r="H52" s="575">
        <f t="shared" si="7"/>
        <v>61.715382877094967</v>
      </c>
      <c r="I52" s="435">
        <f t="shared" si="8"/>
        <v>0.29126409254506186</v>
      </c>
      <c r="J52" s="687"/>
      <c r="K52" s="576">
        <f t="shared" si="6"/>
        <v>194.53359737776566</v>
      </c>
      <c r="L52" s="643">
        <f t="shared" ref="L52" si="10">L51*((L$49/L$44)^(1/5))</f>
        <v>154929.81035947276</v>
      </c>
      <c r="M52" s="687"/>
      <c r="N52" s="687"/>
      <c r="O52" s="687"/>
      <c r="P52" s="687"/>
      <c r="Q52" s="687"/>
      <c r="R52" s="687"/>
      <c r="S52" s="687"/>
      <c r="T52" s="687"/>
      <c r="U52" s="687"/>
      <c r="V52" s="687"/>
    </row>
    <row r="53" spans="1:22">
      <c r="C53" s="559"/>
    </row>
    <row r="54" spans="1:22">
      <c r="A54" s="176" t="s">
        <v>327</v>
      </c>
      <c r="B54" s="475"/>
      <c r="C54" s="476"/>
      <c r="D54" s="476"/>
      <c r="E54" s="476"/>
      <c r="F54" s="476"/>
      <c r="G54" s="142"/>
      <c r="H54" s="477"/>
      <c r="I54" s="477"/>
    </row>
    <row r="55" spans="1:22">
      <c r="A55" s="315" t="s">
        <v>449</v>
      </c>
      <c r="B55" s="34">
        <f>(POWER(B8/B5,1/3)-1)*100</f>
        <v>4.7290671039493137</v>
      </c>
      <c r="C55" s="34">
        <f t="shared" ref="C55:I55" si="11">(POWER(C8/C5,1/3)-1)*100</f>
        <v>2.1318862019700235</v>
      </c>
      <c r="D55" s="34">
        <f t="shared" si="11"/>
        <v>-0.24596023423817392</v>
      </c>
      <c r="E55" s="34">
        <f t="shared" si="11"/>
        <v>1.9153879196931678</v>
      </c>
      <c r="F55" s="34">
        <f t="shared" si="11"/>
        <v>3.3563270574365589</v>
      </c>
      <c r="G55" s="388">
        <f t="shared" si="11"/>
        <v>2.5429677239518167</v>
      </c>
      <c r="H55" s="34">
        <f t="shared" si="11"/>
        <v>2.7607991704582169</v>
      </c>
      <c r="I55" s="174">
        <f t="shared" si="11"/>
        <v>1.3281625669127051</v>
      </c>
    </row>
    <row r="56" spans="1:22">
      <c r="A56" s="316" t="s">
        <v>38</v>
      </c>
      <c r="B56" s="34">
        <f>(POWER(B$16/B$8,1/8)-1)*100</f>
        <v>2.5173622769608217</v>
      </c>
      <c r="C56" s="34">
        <f t="shared" ref="C56:I56" si="12">(POWER(C$16/C$8,1/8)-1)*100</f>
        <v>1.9543386401244423</v>
      </c>
      <c r="D56" s="34">
        <f t="shared" si="12"/>
        <v>-0.56728042943778867</v>
      </c>
      <c r="E56" s="34">
        <f t="shared" si="12"/>
        <v>1.4061639794880509</v>
      </c>
      <c r="F56" s="34">
        <f t="shared" si="12"/>
        <v>2.832105329082979</v>
      </c>
      <c r="G56" s="388">
        <f t="shared" si="12"/>
        <v>0.55223116970406494</v>
      </c>
      <c r="H56" s="34">
        <f t="shared" si="12"/>
        <v>1.0957896974562065</v>
      </c>
      <c r="I56" s="174">
        <f t="shared" si="12"/>
        <v>-0.30607469439132284</v>
      </c>
    </row>
    <row r="57" spans="1:22">
      <c r="A57" s="316" t="s">
        <v>39</v>
      </c>
      <c r="B57" s="34">
        <f>(POWER(B$24/B$16,1/8)-1)*100</f>
        <v>3.6067347788205861</v>
      </c>
      <c r="C57" s="34">
        <f t="shared" ref="C57:I57" si="13">(POWER(C$24/C$16,1/8)-1)*100</f>
        <v>1.9058152816956664</v>
      </c>
      <c r="D57" s="34">
        <f t="shared" si="13"/>
        <v>0.30845638524961139</v>
      </c>
      <c r="E57" s="34">
        <f t="shared" si="13"/>
        <v>2.2572523734258665</v>
      </c>
      <c r="F57" s="34">
        <f t="shared" si="13"/>
        <v>2.6515981286665768</v>
      </c>
      <c r="G57" s="388">
        <f t="shared" si="13"/>
        <v>1.6691093559509929</v>
      </c>
      <c r="H57" s="34">
        <f t="shared" si="13"/>
        <v>1.3196935905011919</v>
      </c>
      <c r="I57" s="174">
        <f t="shared" si="13"/>
        <v>0.93046447163620538</v>
      </c>
    </row>
    <row r="58" spans="1:22">
      <c r="A58" s="316" t="s">
        <v>40</v>
      </c>
      <c r="B58" s="34">
        <f>(POWER(B$35/B$24,1/11)-1)*100</f>
        <v>3.3014003104834044</v>
      </c>
      <c r="C58" s="34">
        <f t="shared" ref="C58:I58" si="14">(POWER(C$35/C$24,1/11)-1)*100</f>
        <v>1.4943880631219653</v>
      </c>
      <c r="D58" s="34">
        <f t="shared" si="14"/>
        <v>-7.4023303504178184E-2</v>
      </c>
      <c r="E58" s="34">
        <f t="shared" si="14"/>
        <v>1.2353640009468148</v>
      </c>
      <c r="F58" s="34">
        <f t="shared" si="14"/>
        <v>-0.30055154544619267</v>
      </c>
      <c r="G58" s="388">
        <f t="shared" si="14"/>
        <v>1.7804060715530312</v>
      </c>
      <c r="H58" s="34">
        <f t="shared" si="14"/>
        <v>2.040824695920751</v>
      </c>
      <c r="I58" s="174">
        <f t="shared" si="14"/>
        <v>3.612810212858375</v>
      </c>
    </row>
    <row r="59" spans="1:22">
      <c r="A59" s="317" t="s">
        <v>41</v>
      </c>
      <c r="B59" s="401">
        <f>(((B$43/B$35)^(1/8))-1)*100</f>
        <v>2.0990496994162333</v>
      </c>
      <c r="C59" s="401">
        <f t="shared" ref="C59:I59" si="15">(((C$43/C$35)^(1/8))-1)*100</f>
        <v>0.45099113949709224</v>
      </c>
      <c r="D59" s="401">
        <f t="shared" si="15"/>
        <v>-0.31005046406039627</v>
      </c>
      <c r="E59" s="401">
        <f t="shared" si="15"/>
        <v>0.42869746822211674</v>
      </c>
      <c r="F59" s="401">
        <f t="shared" si="15"/>
        <v>6.506039487624804</v>
      </c>
      <c r="G59" s="434">
        <f t="shared" si="15"/>
        <v>1.6406593317038309</v>
      </c>
      <c r="H59" s="401">
        <f t="shared" si="15"/>
        <v>1.663222040415957</v>
      </c>
      <c r="I59" s="435">
        <f t="shared" si="15"/>
        <v>-4.1377839316996123</v>
      </c>
    </row>
    <row r="60" spans="1:22">
      <c r="A60" s="33"/>
      <c r="B60" s="34"/>
      <c r="C60" s="34"/>
      <c r="D60" s="34"/>
      <c r="E60" s="34"/>
      <c r="F60" s="34"/>
      <c r="G60" s="34"/>
      <c r="H60" s="34"/>
      <c r="I60" s="34"/>
    </row>
    <row r="61" spans="1:22">
      <c r="A61" s="140" t="s">
        <v>328</v>
      </c>
      <c r="B61" s="401"/>
      <c r="C61" s="401"/>
      <c r="D61" s="401"/>
      <c r="E61" s="401"/>
      <c r="F61" s="401"/>
      <c r="G61" s="401"/>
      <c r="H61" s="401"/>
      <c r="I61" s="401"/>
    </row>
    <row r="62" spans="1:22">
      <c r="A62" s="358" t="s">
        <v>464</v>
      </c>
      <c r="B62" s="406">
        <f>((B52/B5)^(1/47)-1)*100</f>
        <v>2.7748378184172751</v>
      </c>
      <c r="C62" s="383">
        <f>((C52/C5)^(1/47)-1)*100</f>
        <v>1.327848265339493</v>
      </c>
      <c r="D62" s="383">
        <f t="shared" ref="D62:I62" si="16">((D52/D5)^(1/47)-1)*100</f>
        <v>-0.13186257934022505</v>
      </c>
      <c r="E62" s="383">
        <f t="shared" si="16"/>
        <v>1.2069875298293731</v>
      </c>
      <c r="F62" s="383">
        <f t="shared" si="16"/>
        <v>2.6944091366942979</v>
      </c>
      <c r="G62" s="406">
        <f t="shared" si="16"/>
        <v>1.4280275144979315</v>
      </c>
      <c r="H62" s="383">
        <f t="shared" si="16"/>
        <v>1.5491522145403058</v>
      </c>
      <c r="I62" s="383">
        <f t="shared" si="16"/>
        <v>7.8318461929027805E-2</v>
      </c>
      <c r="J62" s="588"/>
    </row>
    <row r="63" spans="1:22">
      <c r="A63" s="331" t="s">
        <v>456</v>
      </c>
      <c r="B63" s="387">
        <f>((B50/B8)^(1/42)-1)*100</f>
        <v>2.6799963012068329</v>
      </c>
      <c r="C63" s="37">
        <f>((C52/C8)^(1/44)-1)*100</f>
        <v>1.2732585651457518</v>
      </c>
      <c r="D63" s="37">
        <f t="shared" ref="D63:I63" si="17">((D52/D8)^(1/44)-1)*100</f>
        <v>-0.12407844313513383</v>
      </c>
      <c r="E63" s="37">
        <f t="shared" si="17"/>
        <v>1.1588672004692269</v>
      </c>
      <c r="F63" s="37">
        <f t="shared" si="17"/>
        <v>2.6494330445721026</v>
      </c>
      <c r="G63" s="387">
        <f t="shared" si="17"/>
        <v>1.3524518121006635</v>
      </c>
      <c r="H63" s="37">
        <f t="shared" si="17"/>
        <v>1.4670620840120829</v>
      </c>
      <c r="I63" s="37">
        <f t="shared" si="17"/>
        <v>-6.3346270854025555E-3</v>
      </c>
      <c r="J63" s="588"/>
    </row>
    <row r="64" spans="1:22">
      <c r="A64" s="331" t="s">
        <v>450</v>
      </c>
      <c r="B64" s="387">
        <f>((B35/B5)^(1/30)-1)*100</f>
        <v>3.3146184409040824</v>
      </c>
      <c r="C64" s="37">
        <f t="shared" ref="C64:E64" si="18">((C35/C5)^(1/30)-1)*100</f>
        <v>1.790237411061657</v>
      </c>
      <c r="D64" s="37">
        <f t="shared" si="18"/>
        <v>-0.12128169519557419</v>
      </c>
      <c r="E64" s="37">
        <f t="shared" si="18"/>
        <v>1.6205155033784502</v>
      </c>
      <c r="F64" s="37">
        <f t="shared" ref="F64:I64" si="19">((F35/F5)^(1/30)-1)*100</f>
        <v>1.6762612922767817</v>
      </c>
      <c r="G64" s="387">
        <f t="shared" si="19"/>
        <v>1.4975709543602722</v>
      </c>
      <c r="H64" s="37">
        <f t="shared" si="19"/>
        <v>1.667087525716493</v>
      </c>
      <c r="I64" s="175">
        <f t="shared" si="19"/>
        <v>1.6113467664961689</v>
      </c>
    </row>
    <row r="65" spans="1:22">
      <c r="A65" s="331" t="s">
        <v>457</v>
      </c>
      <c r="B65" s="387">
        <f>((B52/B35)^(1/17)-1)*100</f>
        <v>1.8291542279603945</v>
      </c>
      <c r="C65" s="37">
        <f>((C52/C35)^(1/17)-1)*100</f>
        <v>0.51698538255589011</v>
      </c>
      <c r="D65" s="37">
        <f t="shared" ref="D65:I65" si="20">((D52/D35)^(1/17)-1)*100</f>
        <v>-0.15053199350345547</v>
      </c>
      <c r="E65" s="37">
        <f t="shared" si="20"/>
        <v>0.48133308475601932</v>
      </c>
      <c r="F65" s="37">
        <f t="shared" si="20"/>
        <v>4.5160750812175854</v>
      </c>
      <c r="G65" s="387">
        <f t="shared" si="20"/>
        <v>1.3054200147473161</v>
      </c>
      <c r="H65" s="37">
        <f t="shared" si="20"/>
        <v>1.3413647110628091</v>
      </c>
      <c r="I65" s="37">
        <f t="shared" si="20"/>
        <v>-2.5708206619596385</v>
      </c>
      <c r="J65" s="588"/>
    </row>
    <row r="66" spans="1:22">
      <c r="A66" s="431" t="s">
        <v>458</v>
      </c>
      <c r="B66" s="396">
        <f>((B52/B43)^(1/9)-1)*100</f>
        <v>1.5898461547954712</v>
      </c>
      <c r="C66" s="361">
        <f>((C52/C43)^(1/9)-1)*100</f>
        <v>0.57568332941222433</v>
      </c>
      <c r="D66" s="361">
        <f t="shared" ref="D66:I66" si="21">((D52/D43)^(1/9)-1)*100</f>
        <v>-8.5235238144409919E-3</v>
      </c>
      <c r="E66" s="361">
        <f t="shared" si="21"/>
        <v>0.52814345830674014</v>
      </c>
      <c r="F66" s="361">
        <f t="shared" si="21"/>
        <v>2.7784528860860025</v>
      </c>
      <c r="G66" s="396">
        <f t="shared" si="21"/>
        <v>1.0083578771834745</v>
      </c>
      <c r="H66" s="361">
        <f t="shared" si="21"/>
        <v>1.0561248422229719</v>
      </c>
      <c r="I66" s="361">
        <f t="shared" si="21"/>
        <v>-1.1564746285954719</v>
      </c>
      <c r="J66" s="588"/>
    </row>
    <row r="68" spans="1:22">
      <c r="A68" s="30" t="s">
        <v>197</v>
      </c>
    </row>
    <row r="69" spans="1:22" s="40" customFormat="1" ht="20.100000000000001" customHeight="1">
      <c r="A69" s="30" t="s">
        <v>403</v>
      </c>
      <c r="B69" s="30"/>
      <c r="C69" s="30"/>
      <c r="D69" s="30"/>
      <c r="E69" s="30"/>
      <c r="F69" s="30"/>
      <c r="G69" s="30"/>
      <c r="H69" s="30"/>
      <c r="I69" s="30"/>
      <c r="J69"/>
      <c r="K69" s="576"/>
      <c r="L69"/>
      <c r="M69"/>
      <c r="N69"/>
      <c r="O69"/>
      <c r="P69"/>
      <c r="Q69"/>
      <c r="R69"/>
      <c r="S69"/>
      <c r="T69"/>
      <c r="U69"/>
      <c r="V69"/>
    </row>
    <row r="70" spans="1:22" s="40" customFormat="1" ht="15" customHeight="1">
      <c r="A70" s="703" t="s">
        <v>452</v>
      </c>
      <c r="B70" s="703"/>
      <c r="C70" s="703"/>
      <c r="D70" s="703"/>
      <c r="E70" s="703"/>
      <c r="F70" s="703"/>
      <c r="G70" s="703"/>
      <c r="H70" s="703"/>
      <c r="I70" s="703"/>
      <c r="J70"/>
      <c r="K70" s="576"/>
      <c r="L70"/>
      <c r="M70"/>
      <c r="N70"/>
      <c r="O70"/>
      <c r="P70"/>
      <c r="Q70"/>
      <c r="R70"/>
      <c r="S70"/>
      <c r="T70"/>
      <c r="U70"/>
      <c r="V70"/>
    </row>
    <row r="71" spans="1:22" s="40" customFormat="1" ht="15" customHeight="1">
      <c r="A71" s="571" t="s">
        <v>453</v>
      </c>
      <c r="B71" s="571"/>
      <c r="C71" s="571"/>
      <c r="D71" s="571"/>
      <c r="E71" s="571"/>
      <c r="F71" s="571"/>
      <c r="G71" s="571"/>
      <c r="H71" s="571"/>
      <c r="I71" s="571"/>
      <c r="J71"/>
      <c r="K71" s="576"/>
      <c r="L71"/>
      <c r="M71"/>
      <c r="N71"/>
      <c r="O71"/>
      <c r="P71"/>
      <c r="Q71"/>
      <c r="R71"/>
      <c r="S71"/>
      <c r="T71"/>
      <c r="U71"/>
      <c r="V71"/>
    </row>
    <row r="72" spans="1:22" ht="27" customHeight="1">
      <c r="A72" s="703" t="s">
        <v>515</v>
      </c>
      <c r="B72" s="703"/>
      <c r="C72" s="703"/>
      <c r="D72" s="703"/>
      <c r="E72" s="703"/>
      <c r="F72" s="703"/>
      <c r="G72" s="703"/>
      <c r="H72" s="703"/>
      <c r="I72" s="703"/>
    </row>
    <row r="73" spans="1:22">
      <c r="A73" s="30" t="s">
        <v>459</v>
      </c>
    </row>
    <row r="74" spans="1:22">
      <c r="A74" s="130" t="s">
        <v>404</v>
      </c>
      <c r="B74" s="30" t="s">
        <v>406</v>
      </c>
      <c r="C74" s="472" t="s">
        <v>21</v>
      </c>
    </row>
    <row r="75" spans="1:22">
      <c r="A75" s="440">
        <f>A$123*B75/100</f>
        <v>11904.555663000001</v>
      </c>
      <c r="B75" s="577">
        <v>26.486999999999998</v>
      </c>
      <c r="C75" s="30">
        <v>1961</v>
      </c>
    </row>
    <row r="76" spans="1:22">
      <c r="A76" s="440">
        <f t="shared" ref="A76:A113" si="22">A$123*B76/100</f>
        <v>12346.813478999999</v>
      </c>
      <c r="B76" s="577">
        <v>27.471</v>
      </c>
      <c r="C76" s="30">
        <v>1962</v>
      </c>
    </row>
    <row r="77" spans="1:22">
      <c r="A77" s="440">
        <f t="shared" si="22"/>
        <v>12822.779970000001</v>
      </c>
      <c r="B77" s="577">
        <v>28.53</v>
      </c>
      <c r="C77" s="30">
        <v>1963</v>
      </c>
    </row>
    <row r="78" spans="1:22">
      <c r="A78" s="440">
        <f t="shared" si="22"/>
        <v>13349.084749</v>
      </c>
      <c r="B78" s="577">
        <v>29.701000000000001</v>
      </c>
      <c r="C78" s="30">
        <v>1964</v>
      </c>
    </row>
    <row r="79" spans="1:22" ht="14.45" customHeight="1">
      <c r="A79" s="440">
        <f t="shared" si="22"/>
        <v>13926.626714000002</v>
      </c>
      <c r="B79" s="577">
        <v>30.986000000000001</v>
      </c>
      <c r="C79" s="30">
        <v>1965</v>
      </c>
    </row>
    <row r="80" spans="1:22">
      <c r="A80" s="440">
        <f t="shared" si="22"/>
        <v>14540.124598999999</v>
      </c>
      <c r="B80" s="577">
        <v>32.350999999999999</v>
      </c>
      <c r="C80" s="30">
        <v>1966</v>
      </c>
      <c r="G80" s="40"/>
    </row>
    <row r="81" spans="1:9" ht="12.75" customHeight="1">
      <c r="A81" s="440">
        <f t="shared" si="22"/>
        <v>15119.913809</v>
      </c>
      <c r="B81" s="577">
        <v>33.640999999999998</v>
      </c>
      <c r="C81" s="30">
        <v>1967</v>
      </c>
      <c r="G81" s="422"/>
    </row>
    <row r="82" spans="1:9" ht="12.75" customHeight="1">
      <c r="A82" s="440">
        <f t="shared" si="22"/>
        <v>15714.085387000001</v>
      </c>
      <c r="B82" s="577">
        <v>34.963000000000001</v>
      </c>
      <c r="C82" s="30">
        <v>1968</v>
      </c>
      <c r="G82" s="40"/>
    </row>
    <row r="83" spans="1:9" ht="12.75" customHeight="1">
      <c r="A83" s="440">
        <f t="shared" si="22"/>
        <v>16307.807516000001</v>
      </c>
      <c r="B83" s="577">
        <v>36.283999999999999</v>
      </c>
      <c r="C83" s="30">
        <v>1969</v>
      </c>
      <c r="G83" s="40"/>
    </row>
    <row r="84" spans="1:9" ht="12.75" customHeight="1">
      <c r="A84" s="682">
        <f t="shared" si="22"/>
        <v>16819.729927</v>
      </c>
      <c r="B84" s="683">
        <v>37.423000000000002</v>
      </c>
      <c r="C84" s="30">
        <v>1970</v>
      </c>
      <c r="G84" s="40"/>
    </row>
    <row r="85" spans="1:9" ht="12.75" customHeight="1">
      <c r="A85" s="440">
        <f t="shared" si="22"/>
        <v>17336.596277000001</v>
      </c>
      <c r="B85" s="577">
        <v>38.573</v>
      </c>
      <c r="C85" s="30">
        <v>1971</v>
      </c>
      <c r="G85" s="40"/>
    </row>
    <row r="86" spans="1:9" ht="12.75" customHeight="1">
      <c r="A86" s="440">
        <f t="shared" si="22"/>
        <v>17926.273365000001</v>
      </c>
      <c r="B86" s="577">
        <v>39.884999999999998</v>
      </c>
      <c r="C86" s="30">
        <v>1972</v>
      </c>
      <c r="G86" s="40"/>
    </row>
    <row r="87" spans="1:9" ht="12.75" customHeight="1">
      <c r="A87" s="440">
        <f t="shared" si="22"/>
        <v>18570.783231000001</v>
      </c>
      <c r="B87" s="577">
        <v>41.319000000000003</v>
      </c>
      <c r="C87" s="30">
        <v>1973</v>
      </c>
      <c r="G87" s="40"/>
    </row>
    <row r="88" spans="1:9" ht="12.75" customHeight="1">
      <c r="A88" s="440">
        <f t="shared" si="22"/>
        <v>19113.717623</v>
      </c>
      <c r="B88" s="577">
        <v>42.527000000000001</v>
      </c>
      <c r="C88" s="30">
        <v>1974</v>
      </c>
      <c r="G88" s="40"/>
    </row>
    <row r="89" spans="1:9" ht="12.75" customHeight="1">
      <c r="A89" s="440">
        <f t="shared" si="22"/>
        <v>19524.514009000002</v>
      </c>
      <c r="B89" s="577">
        <v>43.441000000000003</v>
      </c>
      <c r="C89" s="30">
        <v>1975</v>
      </c>
      <c r="G89" s="40"/>
    </row>
    <row r="90" spans="1:9" ht="12.75" customHeight="1">
      <c r="A90" s="440">
        <f t="shared" si="22"/>
        <v>20004.525540999999</v>
      </c>
      <c r="B90" s="577">
        <v>44.509</v>
      </c>
      <c r="C90" s="30">
        <v>1976</v>
      </c>
      <c r="G90" s="40"/>
    </row>
    <row r="91" spans="1:9" ht="12.75" customHeight="1">
      <c r="A91" s="440">
        <f t="shared" si="22"/>
        <v>20590.157587999998</v>
      </c>
      <c r="B91" s="577">
        <v>45.811999999999998</v>
      </c>
      <c r="C91" s="30">
        <v>1977</v>
      </c>
      <c r="G91" s="31"/>
      <c r="H91" s="543"/>
      <c r="I91" s="162"/>
    </row>
    <row r="92" spans="1:9" ht="12.75" customHeight="1">
      <c r="A92" s="440">
        <f t="shared" si="22"/>
        <v>21288.601334000003</v>
      </c>
      <c r="B92" s="577">
        <v>47.366</v>
      </c>
      <c r="C92" s="30">
        <v>1978</v>
      </c>
      <c r="G92" s="31"/>
      <c r="H92" s="543"/>
      <c r="I92" s="162"/>
    </row>
    <row r="93" spans="1:9">
      <c r="A93" s="440">
        <f t="shared" si="22"/>
        <v>22024.349346999999</v>
      </c>
      <c r="B93" s="577">
        <v>49.003</v>
      </c>
      <c r="C93" s="30">
        <v>1979</v>
      </c>
      <c r="G93" s="31"/>
      <c r="H93" s="544"/>
      <c r="I93" s="162"/>
    </row>
    <row r="94" spans="1:9">
      <c r="A94" s="440">
        <f t="shared" si="22"/>
        <v>22629.757150000005</v>
      </c>
      <c r="B94" s="577">
        <v>50.35</v>
      </c>
      <c r="C94" s="30">
        <v>1980</v>
      </c>
      <c r="G94" s="31"/>
      <c r="H94" s="544"/>
      <c r="I94" s="162"/>
    </row>
    <row r="95" spans="1:9">
      <c r="A95" s="440">
        <f t="shared" si="22"/>
        <v>23219.883687000001</v>
      </c>
      <c r="B95" s="577">
        <v>51.662999999999997</v>
      </c>
      <c r="C95" s="30">
        <v>1981</v>
      </c>
      <c r="G95" s="31"/>
      <c r="H95" s="544"/>
      <c r="I95" s="162"/>
    </row>
    <row r="96" spans="1:9">
      <c r="A96" s="440">
        <f t="shared" si="22"/>
        <v>23671.579932000001</v>
      </c>
      <c r="B96" s="577">
        <v>52.667999999999999</v>
      </c>
      <c r="C96" s="30">
        <v>1982</v>
      </c>
      <c r="G96" s="31"/>
      <c r="H96" s="544"/>
      <c r="I96" s="162"/>
    </row>
    <row r="97" spans="1:9">
      <c r="A97" s="440">
        <f t="shared" si="22"/>
        <v>24192.940772000002</v>
      </c>
      <c r="B97" s="577">
        <v>53.828000000000003</v>
      </c>
      <c r="C97" s="30">
        <v>1983</v>
      </c>
      <c r="G97" s="31"/>
      <c r="H97" s="544"/>
      <c r="I97" s="162"/>
    </row>
    <row r="98" spans="1:9">
      <c r="A98" s="440">
        <f t="shared" si="22"/>
        <v>24915.205314999999</v>
      </c>
      <c r="B98" s="577">
        <v>55.435000000000002</v>
      </c>
      <c r="C98" s="30">
        <v>1984</v>
      </c>
      <c r="G98" s="31"/>
      <c r="H98" s="544"/>
      <c r="I98" s="162"/>
    </row>
    <row r="99" spans="1:9">
      <c r="A99" s="440">
        <f t="shared" si="22"/>
        <v>25696.797126000001</v>
      </c>
      <c r="B99" s="577">
        <v>57.173999999999999</v>
      </c>
      <c r="C99" s="30">
        <v>1985</v>
      </c>
      <c r="G99" s="31"/>
      <c r="H99" s="545"/>
      <c r="I99" s="162"/>
    </row>
    <row r="100" spans="1:9">
      <c r="A100" s="440">
        <f t="shared" si="22"/>
        <v>26464.905467000004</v>
      </c>
      <c r="B100" s="577">
        <v>58.883000000000003</v>
      </c>
      <c r="C100" s="30">
        <v>1986</v>
      </c>
      <c r="G100" s="31"/>
      <c r="H100" s="545"/>
      <c r="I100" s="162"/>
    </row>
    <row r="101" spans="1:9">
      <c r="A101" s="440">
        <f t="shared" si="22"/>
        <v>27207.395214999997</v>
      </c>
      <c r="B101" s="577">
        <v>60.534999999999997</v>
      </c>
      <c r="C101" s="30">
        <v>1987</v>
      </c>
      <c r="G101" s="31"/>
      <c r="H101" s="545"/>
      <c r="I101" s="162"/>
    </row>
    <row r="102" spans="1:9">
      <c r="A102" s="440">
        <f t="shared" si="22"/>
        <v>27928.311411000002</v>
      </c>
      <c r="B102" s="577">
        <v>62.139000000000003</v>
      </c>
      <c r="C102" s="30">
        <v>1988</v>
      </c>
      <c r="G102" s="31"/>
      <c r="H102" s="545"/>
      <c r="I102" s="162"/>
    </row>
    <row r="103" spans="1:9">
      <c r="A103" s="440">
        <f t="shared" si="22"/>
        <v>28627.654054999999</v>
      </c>
      <c r="B103" s="577">
        <v>63.695</v>
      </c>
      <c r="C103" s="30">
        <v>1989</v>
      </c>
      <c r="G103" s="31"/>
      <c r="H103" s="546"/>
      <c r="I103" s="162"/>
    </row>
    <row r="104" spans="1:9">
      <c r="A104" s="440">
        <f t="shared" si="22"/>
        <v>29286.546289000005</v>
      </c>
      <c r="B104" s="577">
        <v>65.161000000000001</v>
      </c>
      <c r="C104" s="30">
        <v>1990</v>
      </c>
      <c r="G104" s="31"/>
      <c r="H104" s="547"/>
      <c r="I104" s="162"/>
    </row>
    <row r="105" spans="1:9">
      <c r="A105" s="440">
        <f t="shared" si="22"/>
        <v>29797.569802000002</v>
      </c>
      <c r="B105" s="577">
        <v>66.298000000000002</v>
      </c>
      <c r="C105" s="30">
        <v>1991</v>
      </c>
      <c r="G105" s="31"/>
      <c r="H105" s="547"/>
      <c r="I105" s="162"/>
    </row>
    <row r="106" spans="1:9">
      <c r="A106" s="440">
        <f t="shared" si="22"/>
        <v>30312.638356000003</v>
      </c>
      <c r="B106" s="577">
        <v>67.444000000000003</v>
      </c>
      <c r="C106" s="30">
        <v>1992</v>
      </c>
      <c r="G106" s="31"/>
      <c r="H106" s="547"/>
      <c r="I106" s="162"/>
    </row>
    <row r="107" spans="1:9">
      <c r="A107" s="440">
        <f t="shared" si="22"/>
        <v>30914.450567</v>
      </c>
      <c r="B107" s="577">
        <v>68.783000000000001</v>
      </c>
      <c r="C107" s="30">
        <v>1993</v>
      </c>
      <c r="G107" s="31"/>
      <c r="H107" s="547"/>
      <c r="I107" s="162"/>
    </row>
    <row r="108" spans="1:9">
      <c r="A108" s="440">
        <f t="shared" si="22"/>
        <v>31561.207677999999</v>
      </c>
      <c r="B108" s="577">
        <v>70.221999999999994</v>
      </c>
      <c r="C108" s="30">
        <v>1994</v>
      </c>
      <c r="G108" s="31"/>
      <c r="H108" s="547"/>
      <c r="I108" s="162"/>
    </row>
    <row r="109" spans="1:9">
      <c r="A109" s="440">
        <f t="shared" si="22"/>
        <v>32283.92167</v>
      </c>
      <c r="B109" s="577">
        <v>71.83</v>
      </c>
      <c r="C109" s="30">
        <v>1995</v>
      </c>
      <c r="G109" s="31"/>
      <c r="H109" s="547"/>
      <c r="I109" s="162"/>
    </row>
    <row r="110" spans="1:9">
      <c r="A110" s="440">
        <f t="shared" si="22"/>
        <v>33123.941850999996</v>
      </c>
      <c r="B110" s="577">
        <v>73.698999999999998</v>
      </c>
      <c r="C110" s="30">
        <v>1996</v>
      </c>
      <c r="G110" s="31"/>
      <c r="H110" s="547"/>
      <c r="I110" s="162"/>
    </row>
    <row r="111" spans="1:9">
      <c r="A111" s="440">
        <f t="shared" si="22"/>
        <v>34028.233239000001</v>
      </c>
      <c r="B111" s="577">
        <v>75.710999999999999</v>
      </c>
      <c r="C111" s="30">
        <v>1997</v>
      </c>
      <c r="G111" s="31"/>
      <c r="H111" s="547"/>
      <c r="I111" s="162"/>
    </row>
    <row r="112" spans="1:9">
      <c r="A112" s="440">
        <f t="shared" si="22"/>
        <v>35042.190182999999</v>
      </c>
      <c r="B112" s="577">
        <v>77.966999999999999</v>
      </c>
      <c r="C112" s="30">
        <v>1998</v>
      </c>
      <c r="G112" s="31"/>
      <c r="H112" s="546"/>
      <c r="I112" s="162"/>
    </row>
    <row r="113" spans="1:9">
      <c r="A113" s="440">
        <f t="shared" si="22"/>
        <v>36140.643538999997</v>
      </c>
      <c r="B113" s="577">
        <v>80.411000000000001</v>
      </c>
      <c r="C113" s="30">
        <v>1999</v>
      </c>
      <c r="G113" s="31"/>
      <c r="H113" s="546"/>
      <c r="I113" s="162"/>
    </row>
    <row r="114" spans="1:9">
      <c r="A114" s="684">
        <v>27695.3</v>
      </c>
      <c r="B114" s="577">
        <v>82.953999999999994</v>
      </c>
      <c r="C114" s="30">
        <v>2000</v>
      </c>
      <c r="G114" s="31"/>
      <c r="H114" s="546"/>
      <c r="I114" s="162"/>
    </row>
    <row r="115" spans="1:9">
      <c r="A115" s="684">
        <v>29244.400000000001</v>
      </c>
      <c r="B115" s="577">
        <v>85.135000000000005</v>
      </c>
      <c r="C115" s="30">
        <v>2001</v>
      </c>
      <c r="G115" s="31"/>
      <c r="H115" s="547"/>
      <c r="I115" s="162"/>
    </row>
    <row r="116" spans="1:9">
      <c r="A116" s="684">
        <v>30682.799999999999</v>
      </c>
      <c r="B116" s="577">
        <v>87.067999999999998</v>
      </c>
      <c r="C116" s="30">
        <v>2002</v>
      </c>
      <c r="G116" s="31"/>
      <c r="H116" s="547"/>
      <c r="I116" s="162"/>
    </row>
    <row r="117" spans="1:9">
      <c r="A117" s="684">
        <v>32367.4</v>
      </c>
      <c r="B117" s="577">
        <v>89.093999999999994</v>
      </c>
      <c r="C117" s="30">
        <v>2003</v>
      </c>
      <c r="G117" s="31"/>
      <c r="H117" s="547"/>
      <c r="I117" s="162"/>
    </row>
    <row r="118" spans="1:9">
      <c r="A118" s="684">
        <v>35681.5</v>
      </c>
      <c r="B118" s="577">
        <v>91.271000000000001</v>
      </c>
      <c r="C118" s="30">
        <v>2004</v>
      </c>
      <c r="G118" s="31"/>
      <c r="H118" s="547"/>
      <c r="I118" s="162"/>
    </row>
    <row r="119" spans="1:9">
      <c r="A119" s="684">
        <v>39294.699999999997</v>
      </c>
      <c r="B119" s="577">
        <v>93.423000000000002</v>
      </c>
      <c r="C119" s="30">
        <v>2005</v>
      </c>
      <c r="G119" s="31"/>
      <c r="H119" s="547"/>
      <c r="I119" s="162"/>
    </row>
    <row r="120" spans="1:9">
      <c r="A120" s="684">
        <v>42506.5</v>
      </c>
      <c r="B120" s="577">
        <v>95.774000000000001</v>
      </c>
      <c r="C120" s="30">
        <v>2006</v>
      </c>
      <c r="G120" s="31"/>
      <c r="H120" s="548"/>
      <c r="I120" s="162"/>
    </row>
    <row r="121" spans="1:9">
      <c r="A121" s="684">
        <v>44400.800000000003</v>
      </c>
      <c r="B121" s="577">
        <v>97.837000000000003</v>
      </c>
      <c r="C121" s="30">
        <v>2007</v>
      </c>
      <c r="G121" s="31"/>
      <c r="H121" s="549"/>
      <c r="I121" s="162"/>
    </row>
    <row r="122" spans="1:9">
      <c r="A122" s="684">
        <v>45856.4</v>
      </c>
      <c r="B122" s="577">
        <v>99.366</v>
      </c>
      <c r="C122" s="30">
        <v>2008</v>
      </c>
      <c r="G122" s="31"/>
      <c r="H122" s="548"/>
      <c r="I122" s="162"/>
    </row>
    <row r="123" spans="1:9">
      <c r="A123" s="684">
        <v>44944.9</v>
      </c>
      <c r="B123" s="577">
        <v>100</v>
      </c>
      <c r="C123" s="30">
        <v>2009</v>
      </c>
      <c r="G123" s="31"/>
      <c r="H123" s="550"/>
      <c r="I123" s="162"/>
    </row>
    <row r="124" spans="1:9">
      <c r="A124" s="684">
        <v>45859.5</v>
      </c>
      <c r="B124" s="577">
        <v>100.66500000000001</v>
      </c>
      <c r="C124" s="30">
        <v>2010</v>
      </c>
      <c r="G124" s="31"/>
      <c r="H124" s="550"/>
      <c r="I124" s="162"/>
    </row>
    <row r="125" spans="1:9">
      <c r="A125" s="684">
        <v>47313.599999999999</v>
      </c>
      <c r="B125" s="577">
        <v>101.482</v>
      </c>
      <c r="C125" s="30">
        <v>2011</v>
      </c>
      <c r="G125" s="31"/>
      <c r="H125" s="550"/>
      <c r="I125" s="162"/>
    </row>
    <row r="126" spans="1:9">
      <c r="A126" s="684">
        <v>48806</v>
      </c>
      <c r="B126" s="577">
        <v>102.479</v>
      </c>
      <c r="C126" s="30">
        <v>2012</v>
      </c>
      <c r="G126" s="31"/>
      <c r="H126" s="550"/>
      <c r="I126" s="162"/>
    </row>
    <row r="127" spans="1:9">
      <c r="A127" s="684">
        <v>51154.2</v>
      </c>
      <c r="B127" s="577">
        <v>103.627</v>
      </c>
      <c r="C127" s="30">
        <v>2013</v>
      </c>
      <c r="G127" s="31"/>
      <c r="H127" s="550"/>
      <c r="I127" s="162"/>
    </row>
    <row r="128" spans="1:9">
      <c r="A128" s="684">
        <v>53413.3</v>
      </c>
      <c r="B128" s="577">
        <v>104.94499999999999</v>
      </c>
      <c r="C128" s="30">
        <v>2014</v>
      </c>
      <c r="G128" s="40"/>
      <c r="H128" s="40"/>
      <c r="I128" s="162"/>
    </row>
    <row r="129" spans="1:9">
      <c r="A129" s="684">
        <v>54496.6</v>
      </c>
      <c r="B129" s="578">
        <v>106.35</v>
      </c>
      <c r="C129" s="30">
        <v>2015</v>
      </c>
      <c r="G129" s="40"/>
      <c r="H129" s="40"/>
      <c r="I129" s="162"/>
    </row>
    <row r="130" spans="1:9">
      <c r="A130" s="684">
        <v>56692.4</v>
      </c>
      <c r="B130" s="30">
        <v>107.69</v>
      </c>
      <c r="C130" s="30">
        <v>2016</v>
      </c>
      <c r="G130" s="40"/>
      <c r="H130" s="40"/>
      <c r="I130" s="162"/>
    </row>
    <row r="131" spans="1:9">
      <c r="A131" s="30" t="s">
        <v>405</v>
      </c>
      <c r="G131" s="40"/>
      <c r="H131" s="40"/>
      <c r="I131" s="162"/>
    </row>
    <row r="132" spans="1:9">
      <c r="G132" s="40"/>
      <c r="H132" s="40"/>
      <c r="I132" s="162"/>
    </row>
    <row r="133" spans="1:9">
      <c r="G133" s="40"/>
      <c r="H133" s="40"/>
      <c r="I133" s="162"/>
    </row>
    <row r="134" spans="1:9">
      <c r="I134" s="162"/>
    </row>
    <row r="135" spans="1:9">
      <c r="I135" s="162"/>
    </row>
  </sheetData>
  <mergeCells count="2">
    <mergeCell ref="A70:I70"/>
    <mergeCell ref="A72:I72"/>
  </mergeCells>
  <pageMargins left="0.39370078740157483" right="0.39370078740157483" top="0.39370078740157483" bottom="0.39370078740157483" header="0.51181102362204722" footer="0.51181102362204722"/>
  <pageSetup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25</vt:i4>
      </vt:variant>
      <vt:variant>
        <vt:lpstr>Charts</vt:lpstr>
      </vt:variant>
      <vt:variant>
        <vt:i4>20</vt:i4>
      </vt:variant>
      <vt:variant>
        <vt:lpstr>Named Ranges</vt:lpstr>
      </vt:variant>
      <vt:variant>
        <vt:i4>20</vt:i4>
      </vt:variant>
    </vt:vector>
  </HeadingPairs>
  <TitlesOfParts>
    <vt:vector size="65" baseType="lpstr">
      <vt:lpstr>List</vt:lpstr>
      <vt:lpstr>T1</vt:lpstr>
      <vt:lpstr>T1A</vt:lpstr>
      <vt:lpstr>T2</vt:lpstr>
      <vt:lpstr>T2A</vt:lpstr>
      <vt:lpstr>T3</vt:lpstr>
      <vt:lpstr>T4</vt:lpstr>
      <vt:lpstr>T4A</vt:lpstr>
      <vt:lpstr>T5</vt:lpstr>
      <vt:lpstr>T5A</vt:lpstr>
      <vt:lpstr>T6</vt:lpstr>
      <vt:lpstr>T6A</vt:lpstr>
      <vt:lpstr>T6B</vt:lpstr>
      <vt:lpstr>T6C</vt:lpstr>
      <vt:lpstr>T6D</vt:lpstr>
      <vt:lpstr>T7</vt:lpstr>
      <vt:lpstr>T7a</vt:lpstr>
      <vt:lpstr>T8</vt:lpstr>
      <vt:lpstr>T8A</vt:lpstr>
      <vt:lpstr>T9</vt:lpstr>
      <vt:lpstr>T9A</vt:lpstr>
      <vt:lpstr>T10</vt:lpstr>
      <vt:lpstr>T10A</vt:lpstr>
      <vt:lpstr>T11</vt:lpstr>
      <vt:lpstr>T11A</vt:lpstr>
      <vt:lpstr>c1</vt:lpstr>
      <vt:lpstr>c1a</vt:lpstr>
      <vt:lpstr>c2</vt:lpstr>
      <vt:lpstr>c3</vt:lpstr>
      <vt:lpstr>c3a</vt:lpstr>
      <vt:lpstr>c4</vt:lpstr>
      <vt:lpstr>c4a</vt:lpstr>
      <vt:lpstr>c5</vt:lpstr>
      <vt:lpstr>c5a</vt:lpstr>
      <vt:lpstr>c6</vt:lpstr>
      <vt:lpstr>c6a</vt:lpstr>
      <vt:lpstr>c7</vt:lpstr>
      <vt:lpstr>c8</vt:lpstr>
      <vt:lpstr>c8a</vt:lpstr>
      <vt:lpstr>c9</vt:lpstr>
      <vt:lpstr>c9a</vt:lpstr>
      <vt:lpstr>c10</vt:lpstr>
      <vt:lpstr>c10a</vt:lpstr>
      <vt:lpstr>c11</vt:lpstr>
      <vt:lpstr>c12</vt:lpstr>
      <vt:lpstr>List!Print_Area</vt:lpstr>
      <vt:lpstr>'T1'!Print_Area</vt:lpstr>
      <vt:lpstr>'T10'!Print_Area</vt:lpstr>
      <vt:lpstr>'T11'!Print_Area</vt:lpstr>
      <vt:lpstr>T11A!Print_Area</vt:lpstr>
      <vt:lpstr>T1A!Print_Area</vt:lpstr>
      <vt:lpstr>'T2'!Print_Area</vt:lpstr>
      <vt:lpstr>'T3'!Print_Area</vt:lpstr>
      <vt:lpstr>'T4'!Print_Area</vt:lpstr>
      <vt:lpstr>T4A!Print_Area</vt:lpstr>
      <vt:lpstr>'T5'!Print_Area</vt:lpstr>
      <vt:lpstr>T5A!Print_Area</vt:lpstr>
      <vt:lpstr>'T6'!Print_Area</vt:lpstr>
      <vt:lpstr>T6A!Print_Area</vt:lpstr>
      <vt:lpstr>T6B!Print_Area</vt:lpstr>
      <vt:lpstr>T6D!Print_Area</vt:lpstr>
      <vt:lpstr>'T7'!Print_Area</vt:lpstr>
      <vt:lpstr>T7a!Print_Area</vt:lpstr>
      <vt:lpstr>'T8'!Print_Area</vt:lpstr>
      <vt:lpstr>'T9'!Print_Area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dc:creator>
  <cp:lastModifiedBy>John Tsang</cp:lastModifiedBy>
  <cp:lastPrinted>2014-06-26T19:02:59Z</cp:lastPrinted>
  <dcterms:created xsi:type="dcterms:W3CDTF">2012-03-05T19:04:34Z</dcterms:created>
  <dcterms:modified xsi:type="dcterms:W3CDTF">2018-03-28T03:53:51Z</dcterms:modified>
</cp:coreProperties>
</file>